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060" windowHeight="11145" tabRatio="753"/>
  </bookViews>
  <sheets>
    <sheet name="利润考核表结果表" sheetId="2" r:id="rId1"/>
    <sheet name="费用考核表结果表" sheetId="6" r:id="rId2"/>
    <sheet name="用友贴出原始数据-利润表" sheetId="1" r:id="rId3"/>
    <sheet name="用友贴出原始数据-费用表" sheetId="8" r:id="rId4"/>
    <sheet name="人数【人力发】" sheetId="10" r:id="rId5"/>
    <sheet name="费用表【邓姐发】" sheetId="7" r:id="rId6"/>
    <sheet name="利润表【邓姐发】" sheetId="5" r:id="rId7"/>
    <sheet name="资金及牌照费" sheetId="3" r:id="rId8"/>
    <sheet name="自动导入资金模版" sheetId="9" r:id="rId9"/>
    <sheet name="导出调整事项备查" sheetId="4" r:id="rId10"/>
  </sheets>
  <externalReferences>
    <externalReference r:id="rId11"/>
    <externalReference r:id="rId12"/>
    <externalReference r:id="rId13"/>
    <externalReference r:id="rId14"/>
    <externalReference r:id="rId15"/>
    <externalReference r:id="rId16"/>
  </externalReferences>
  <definedNames>
    <definedName name="_xlnm._FilterDatabase" localSheetId="4" hidden="1">人数【人力发】!$A$5:$V$149</definedName>
  </definedNames>
  <calcPr calcId="144525"/>
</workbook>
</file>

<file path=xl/comments1.xml><?xml version="1.0" encoding="utf-8"?>
<comments xmlns="http://schemas.openxmlformats.org/spreadsheetml/2006/main">
  <authors>
    <author>作者</author>
  </authors>
  <commentList>
    <comment ref="I2" authorId="0">
      <text>
        <r>
          <rPr>
            <b/>
            <sz val="9"/>
            <rFont val="宋体"/>
            <charset val="134"/>
          </rPr>
          <t>作者:</t>
        </r>
        <r>
          <rPr>
            <sz val="9"/>
            <rFont val="宋体"/>
            <charset val="134"/>
          </rPr>
          <t xml:space="preserve">
4月暂不填，从2017年5月考核表开始填。</t>
        </r>
      </text>
    </comment>
    <comment ref="C3" authorId="0">
      <text>
        <r>
          <rPr>
            <b/>
            <sz val="9"/>
            <rFont val="宋体"/>
            <charset val="134"/>
          </rPr>
          <t>作者:</t>
        </r>
        <r>
          <rPr>
            <sz val="9"/>
            <rFont val="宋体"/>
            <charset val="134"/>
          </rPr>
          <t xml:space="preserve">
总部交易</t>
        </r>
      </text>
    </comment>
    <comment ref="I3" authorId="0">
      <text>
        <r>
          <rPr>
            <b/>
            <sz val="9"/>
            <rFont val="宋体"/>
            <charset val="134"/>
          </rPr>
          <t>作者:</t>
        </r>
        <r>
          <rPr>
            <sz val="9"/>
            <rFont val="宋体"/>
            <charset val="134"/>
          </rPr>
          <t xml:space="preserve">
4月暂不填，从2017年5月考核表开始填。</t>
        </r>
      </text>
    </comment>
    <comment ref="C36" authorId="0">
      <text>
        <r>
          <rPr>
            <b/>
            <sz val="9"/>
            <rFont val="宋体"/>
            <charset val="134"/>
          </rPr>
          <t>作者:</t>
        </r>
        <r>
          <rPr>
            <sz val="9"/>
            <rFont val="宋体"/>
            <charset val="134"/>
          </rPr>
          <t xml:space="preserve">
总部交易</t>
        </r>
      </text>
    </comment>
    <comment ref="I36" authorId="0">
      <text>
        <r>
          <rPr>
            <b/>
            <sz val="9"/>
            <rFont val="宋体"/>
            <charset val="134"/>
          </rPr>
          <t>作者:</t>
        </r>
        <r>
          <rPr>
            <sz val="9"/>
            <rFont val="宋体"/>
            <charset val="134"/>
          </rPr>
          <t xml:space="preserve">
4月暂不填，从2017年5月考核表开始填。</t>
        </r>
      </text>
    </comment>
    <comment ref="C66" authorId="0">
      <text>
        <r>
          <rPr>
            <b/>
            <sz val="9"/>
            <rFont val="宋体"/>
            <charset val="134"/>
          </rPr>
          <t>作者:</t>
        </r>
        <r>
          <rPr>
            <sz val="9"/>
            <rFont val="宋体"/>
            <charset val="134"/>
          </rPr>
          <t xml:space="preserve">
总部交易</t>
        </r>
      </text>
    </comment>
    <comment ref="I66" authorId="0">
      <text>
        <r>
          <rPr>
            <b/>
            <sz val="9"/>
            <rFont val="宋体"/>
            <charset val="134"/>
          </rPr>
          <t>作者:</t>
        </r>
        <r>
          <rPr>
            <sz val="9"/>
            <rFont val="宋体"/>
            <charset val="134"/>
          </rPr>
          <t xml:space="preserve">
4月暂不填，从2017年5月考核表开始填。</t>
        </r>
      </text>
    </comment>
    <comment ref="C101" authorId="0">
      <text>
        <r>
          <rPr>
            <b/>
            <sz val="9"/>
            <rFont val="宋体"/>
            <charset val="134"/>
          </rPr>
          <t>作者:</t>
        </r>
        <r>
          <rPr>
            <sz val="9"/>
            <rFont val="宋体"/>
            <charset val="134"/>
          </rPr>
          <t xml:space="preserve">
总部交易</t>
        </r>
      </text>
    </comment>
    <comment ref="I101" authorId="0">
      <text>
        <r>
          <rPr>
            <b/>
            <sz val="9"/>
            <rFont val="宋体"/>
            <charset val="134"/>
          </rPr>
          <t>作者:</t>
        </r>
        <r>
          <rPr>
            <sz val="9"/>
            <rFont val="宋体"/>
            <charset val="134"/>
          </rPr>
          <t xml:space="preserve">
4月暂不填，从2017年5月考核表开始填。</t>
        </r>
      </text>
    </comment>
  </commentList>
</comments>
</file>

<file path=xl/comments2.xml><?xml version="1.0" encoding="utf-8"?>
<comments xmlns="http://schemas.openxmlformats.org/spreadsheetml/2006/main">
  <authors>
    <author>作者</author>
  </authors>
  <commentList>
    <comment ref="D3" authorId="0">
      <text>
        <r>
          <rPr>
            <b/>
            <sz val="9"/>
            <rFont val="宋体"/>
            <charset val="134"/>
          </rPr>
          <t>作者:</t>
        </r>
        <r>
          <rPr>
            <sz val="9"/>
            <rFont val="宋体"/>
            <charset val="134"/>
          </rPr>
          <t xml:space="preserve">
总部交易</t>
        </r>
      </text>
    </comment>
    <comment ref="J3" authorId="0">
      <text>
        <r>
          <rPr>
            <b/>
            <sz val="9"/>
            <rFont val="宋体"/>
            <charset val="134"/>
          </rPr>
          <t>作者:</t>
        </r>
        <r>
          <rPr>
            <sz val="9"/>
            <rFont val="宋体"/>
            <charset val="134"/>
          </rPr>
          <t xml:space="preserve">
4月暂不填，从2017年5月考核表开始填。</t>
        </r>
      </text>
    </comment>
  </commentList>
</comments>
</file>

<file path=xl/comments3.xml><?xml version="1.0" encoding="utf-8"?>
<comments xmlns="http://schemas.openxmlformats.org/spreadsheetml/2006/main">
  <authors>
    <author>彭咏</author>
    <author>作者</author>
  </authors>
  <commentList>
    <comment ref="A3" authorId="0">
      <text>
        <r>
          <rPr>
            <b/>
            <sz val="9"/>
            <rFont val="宋体"/>
            <charset val="134"/>
          </rPr>
          <t>彭咏:</t>
        </r>
        <r>
          <rPr>
            <sz val="9"/>
            <rFont val="宋体"/>
            <charset val="134"/>
          </rPr>
          <t xml:space="preserve">
调整两部之间的日均</t>
        </r>
      </text>
    </comment>
    <comment ref="A43" authorId="1">
      <text>
        <r>
          <rPr>
            <b/>
            <sz val="9"/>
            <rFont val="宋体"/>
            <charset val="134"/>
          </rPr>
          <t>作者:</t>
        </r>
        <r>
          <rPr>
            <sz val="9"/>
            <rFont val="宋体"/>
            <charset val="134"/>
          </rPr>
          <t xml:space="preserve">
投顾占一半</t>
        </r>
      </text>
    </comment>
  </commentList>
</comments>
</file>

<file path=xl/sharedStrings.xml><?xml version="1.0" encoding="utf-8"?>
<sst xmlns="http://schemas.openxmlformats.org/spreadsheetml/2006/main" count="10112" uniqueCount="1499">
  <si>
    <t>报表数据</t>
  </si>
  <si>
    <t>项目名称</t>
  </si>
  <si>
    <t>合计</t>
  </si>
  <si>
    <t>其他</t>
  </si>
  <si>
    <t>财富证券总部</t>
  </si>
  <si>
    <t>经纪业务</t>
  </si>
  <si>
    <t>资产管理部</t>
  </si>
  <si>
    <t>权益投资小计</t>
  </si>
  <si>
    <t>权益产品投资部</t>
  </si>
  <si>
    <t>量化产品投资部</t>
  </si>
  <si>
    <t>证券投资部</t>
  </si>
  <si>
    <t>固收投资小计</t>
  </si>
  <si>
    <t>固定收益投资部</t>
  </si>
  <si>
    <t>固定收益市场部</t>
  </si>
  <si>
    <t>固收产品投资部</t>
  </si>
  <si>
    <t>投顾业务部</t>
  </si>
  <si>
    <t>深分投资小计</t>
  </si>
  <si>
    <t>做市业务部</t>
  </si>
  <si>
    <t>金融衍生品部</t>
  </si>
  <si>
    <t>深圳管理总部</t>
  </si>
  <si>
    <t>投资银行合计</t>
  </si>
  <si>
    <t>投资银行一部</t>
  </si>
  <si>
    <t>投资银行二部</t>
  </si>
  <si>
    <t>投资银行三部</t>
  </si>
  <si>
    <t>投资银行四部</t>
  </si>
  <si>
    <t>投资银行北京一部</t>
  </si>
  <si>
    <t>投资银行北京二部</t>
  </si>
  <si>
    <t>投资银行管理部</t>
  </si>
  <si>
    <t>运营支持部</t>
  </si>
  <si>
    <t>一、营业收入</t>
  </si>
  <si>
    <t xml:space="preserve">   1.手续费及佣金收入</t>
  </si>
  <si>
    <t>其中：证券经纪业务净收入</t>
  </si>
  <si>
    <t xml:space="preserve">      投资银行业务净收入</t>
  </si>
  <si>
    <t xml:space="preserve">      资产管理业务净收入</t>
  </si>
  <si>
    <t>2.利息净收入</t>
  </si>
  <si>
    <t>3.投资收益</t>
  </si>
  <si>
    <t xml:space="preserve">        其中:对联营企业和合营企业的投资收益</t>
  </si>
  <si>
    <t>4.公允价值变动</t>
  </si>
  <si>
    <t>5.汇兑损益</t>
  </si>
  <si>
    <t>6.其他业务收入</t>
  </si>
  <si>
    <t>7.资产处置收益</t>
  </si>
  <si>
    <t>8.其他收益</t>
  </si>
  <si>
    <t>二、营业支出</t>
  </si>
  <si>
    <t>税金及附加</t>
  </si>
  <si>
    <t>业务及管理费</t>
  </si>
  <si>
    <t>资产减值损失</t>
  </si>
  <si>
    <t>其他业务成本</t>
  </si>
  <si>
    <t>三、营业利润（损失以“-”号填列）</t>
  </si>
  <si>
    <t>加：营业外收入</t>
  </si>
  <si>
    <t>减：营业外支出</t>
  </si>
  <si>
    <t>四、利润总额（损失以"-"号填列）</t>
  </si>
  <si>
    <t>所得税费用</t>
  </si>
  <si>
    <t>五、净利润（损失以"-"号填列）</t>
  </si>
  <si>
    <t>六、其他综合收益的税后净额</t>
  </si>
  <si>
    <t>七、综合收益总额</t>
  </si>
  <si>
    <t>综合收益验证</t>
  </si>
  <si>
    <t>验证：</t>
  </si>
  <si>
    <t>考核调整数据</t>
  </si>
  <si>
    <t>营业收入</t>
  </si>
  <si>
    <t>手续费及佣金收入</t>
  </si>
  <si>
    <t>投资银行业务净收入</t>
  </si>
  <si>
    <t>资产管理业务净收入</t>
  </si>
  <si>
    <t>利息净收入</t>
  </si>
  <si>
    <t>投资收益</t>
  </si>
  <si>
    <t>外部投资收益</t>
  </si>
  <si>
    <t>公允价值变动</t>
  </si>
  <si>
    <t>汇兑损益</t>
  </si>
  <si>
    <t>其他业务收入</t>
  </si>
  <si>
    <t>资产处置收益</t>
  </si>
  <si>
    <t>其他收益</t>
  </si>
  <si>
    <t>营业支出</t>
  </si>
  <si>
    <t>其它业务成本</t>
  </si>
  <si>
    <t>营业利润</t>
  </si>
  <si>
    <t>利润总额</t>
  </si>
  <si>
    <t>减：所得税费用</t>
  </si>
  <si>
    <t>净利润</t>
  </si>
  <si>
    <t>综合收益</t>
  </si>
  <si>
    <t>综合收益总额</t>
  </si>
  <si>
    <t>收入验证</t>
  </si>
  <si>
    <t>考核利润表</t>
  </si>
  <si>
    <r>
      <rPr>
        <b/>
        <sz val="10"/>
        <rFont val="Times New Roman"/>
        <charset val="134"/>
      </rPr>
      <t xml:space="preserve">   1.</t>
    </r>
    <r>
      <rPr>
        <b/>
        <sz val="10"/>
        <rFont val="宋体"/>
        <charset val="134"/>
      </rPr>
      <t>手续费及佣金收入</t>
    </r>
  </si>
  <si>
    <r>
      <rPr>
        <b/>
        <sz val="10"/>
        <rFont val="Times New Roman"/>
        <charset val="134"/>
      </rPr>
      <t>2.</t>
    </r>
    <r>
      <rPr>
        <b/>
        <sz val="10"/>
        <rFont val="宋体"/>
        <charset val="134"/>
      </rPr>
      <t>利息净收入</t>
    </r>
  </si>
  <si>
    <r>
      <rPr>
        <b/>
        <sz val="10"/>
        <rFont val="Times New Roman"/>
        <charset val="134"/>
      </rPr>
      <t xml:space="preserve">        </t>
    </r>
    <r>
      <rPr>
        <b/>
        <sz val="10"/>
        <rFont val="宋体"/>
        <charset val="134"/>
      </rPr>
      <t>其中</t>
    </r>
    <r>
      <rPr>
        <b/>
        <sz val="10"/>
        <rFont val="Times New Roman"/>
        <charset val="134"/>
      </rPr>
      <t>:</t>
    </r>
    <r>
      <rPr>
        <b/>
        <sz val="10"/>
        <rFont val="宋体"/>
        <charset val="134"/>
      </rPr>
      <t>对联营企业和合营企业的投资收益</t>
    </r>
  </si>
  <si>
    <r>
      <rPr>
        <b/>
        <sz val="10"/>
        <rFont val="Times New Roman"/>
        <charset val="134"/>
      </rPr>
      <t>5.</t>
    </r>
    <r>
      <rPr>
        <b/>
        <sz val="10"/>
        <rFont val="宋体"/>
        <charset val="134"/>
      </rPr>
      <t>汇兑损益</t>
    </r>
  </si>
  <si>
    <r>
      <rPr>
        <b/>
        <sz val="10"/>
        <rFont val="Times New Roman"/>
        <charset val="134"/>
      </rPr>
      <t>6.</t>
    </r>
    <r>
      <rPr>
        <b/>
        <sz val="10"/>
        <rFont val="宋体"/>
        <charset val="134"/>
      </rPr>
      <t>其他业务收入</t>
    </r>
  </si>
  <si>
    <r>
      <rPr>
        <b/>
        <sz val="10"/>
        <rFont val="Times New Roman"/>
        <charset val="134"/>
      </rPr>
      <t>7.</t>
    </r>
    <r>
      <rPr>
        <b/>
        <sz val="10"/>
        <rFont val="宋体"/>
        <charset val="134"/>
      </rPr>
      <t>资产处置收益</t>
    </r>
  </si>
  <si>
    <r>
      <rPr>
        <b/>
        <sz val="10"/>
        <rFont val="Times New Roman"/>
        <charset val="134"/>
      </rPr>
      <t>8.</t>
    </r>
    <r>
      <rPr>
        <b/>
        <sz val="10"/>
        <rFont val="宋体"/>
        <charset val="134"/>
      </rPr>
      <t>其他收益</t>
    </r>
  </si>
  <si>
    <r>
      <rPr>
        <sz val="10"/>
        <rFont val="Times New Roman"/>
        <charset val="134"/>
      </rPr>
      <t xml:space="preserve">   1.</t>
    </r>
    <r>
      <rPr>
        <sz val="10"/>
        <rFont val="宋体"/>
        <charset val="134"/>
      </rPr>
      <t>营业税金及附加</t>
    </r>
  </si>
  <si>
    <r>
      <rPr>
        <sz val="10"/>
        <rFont val="Times New Roman"/>
        <charset val="134"/>
      </rPr>
      <t xml:space="preserve">   2.</t>
    </r>
    <r>
      <rPr>
        <sz val="10"/>
        <rFont val="宋体"/>
        <charset val="134"/>
      </rPr>
      <t>业务及管理费</t>
    </r>
  </si>
  <si>
    <r>
      <rPr>
        <sz val="10"/>
        <rFont val="Times New Roman"/>
        <charset val="134"/>
      </rPr>
      <t xml:space="preserve">   3.</t>
    </r>
    <r>
      <rPr>
        <sz val="10"/>
        <rFont val="宋体"/>
        <charset val="134"/>
      </rPr>
      <t>资产减值损失</t>
    </r>
  </si>
  <si>
    <r>
      <rPr>
        <sz val="10"/>
        <rFont val="Times New Roman"/>
        <charset val="134"/>
      </rPr>
      <t xml:space="preserve">   4.</t>
    </r>
    <r>
      <rPr>
        <sz val="10"/>
        <rFont val="宋体"/>
        <charset val="134"/>
      </rPr>
      <t>其它业务成本</t>
    </r>
  </si>
  <si>
    <t>三、营业利润</t>
  </si>
  <si>
    <r>
      <rPr>
        <sz val="10"/>
        <rFont val="Times New Roman"/>
        <charset val="134"/>
      </rPr>
      <t xml:space="preserve">   </t>
    </r>
    <r>
      <rPr>
        <sz val="10"/>
        <rFont val="宋体"/>
        <charset val="134"/>
      </rPr>
      <t>加：营业外收入</t>
    </r>
  </si>
  <si>
    <r>
      <rPr>
        <sz val="10"/>
        <rFont val="Times New Roman"/>
        <charset val="134"/>
      </rPr>
      <t xml:space="preserve">   </t>
    </r>
    <r>
      <rPr>
        <sz val="10"/>
        <rFont val="宋体"/>
        <charset val="134"/>
      </rPr>
      <t>减：营业外支出</t>
    </r>
  </si>
  <si>
    <t>四、利润总额</t>
  </si>
  <si>
    <r>
      <rPr>
        <sz val="10"/>
        <rFont val="Times New Roman"/>
        <charset val="134"/>
      </rPr>
      <t xml:space="preserve">  </t>
    </r>
    <r>
      <rPr>
        <sz val="10"/>
        <rFont val="宋体"/>
        <charset val="134"/>
      </rPr>
      <t>减：所得税费用</t>
    </r>
  </si>
  <si>
    <t>五、净利润</t>
  </si>
  <si>
    <t>资金成本</t>
  </si>
  <si>
    <t>扣除资金成本后综合收益总额</t>
  </si>
  <si>
    <t>考核利润表(万元版）</t>
  </si>
  <si>
    <t>人数</t>
  </si>
  <si>
    <t>人均创收</t>
  </si>
  <si>
    <t>人均创利（未扣资金成本）</t>
  </si>
  <si>
    <t>人均创利(扣除资金成本后）</t>
  </si>
  <si>
    <t>收益率</t>
  </si>
  <si>
    <t>2017年1-9月费用调整表</t>
  </si>
  <si>
    <t>调整前</t>
  </si>
  <si>
    <t>单位：元</t>
  </si>
  <si>
    <t>类别</t>
  </si>
  <si>
    <t>项  目</t>
  </si>
  <si>
    <t>总部中后台</t>
  </si>
  <si>
    <t>人力成本费用</t>
  </si>
  <si>
    <t>职工工资</t>
  </si>
  <si>
    <t>职工福利费</t>
  </si>
  <si>
    <t>工会经费</t>
  </si>
  <si>
    <t>职工教育费</t>
  </si>
  <si>
    <t>社保费</t>
  </si>
  <si>
    <t>劳动补偿金</t>
  </si>
  <si>
    <t>劳动保护费</t>
  </si>
  <si>
    <t>员工误餐费</t>
  </si>
  <si>
    <t>劳务派遣</t>
  </si>
  <si>
    <t>奖金</t>
  </si>
  <si>
    <t>小计</t>
  </si>
  <si>
    <t>业务费用</t>
  </si>
  <si>
    <t>营销费用</t>
  </si>
  <si>
    <t>业务推广费用</t>
  </si>
  <si>
    <t>投保基金</t>
  </si>
  <si>
    <t>税金</t>
  </si>
  <si>
    <t>交易所会员年费</t>
  </si>
  <si>
    <t>管理费用</t>
  </si>
  <si>
    <t>业务招待费</t>
  </si>
  <si>
    <t>差旅费</t>
  </si>
  <si>
    <t>办公费</t>
  </si>
  <si>
    <t>低值易耗品</t>
  </si>
  <si>
    <t>广告宣传费</t>
  </si>
  <si>
    <t>咨讯费</t>
  </si>
  <si>
    <t>会议费</t>
  </si>
  <si>
    <t>印刷费</t>
  </si>
  <si>
    <t>报刊书籍费</t>
  </si>
  <si>
    <t>市内办公交通费</t>
  </si>
  <si>
    <t>机动车辆运营费</t>
  </si>
  <si>
    <t>营销活动费</t>
  </si>
  <si>
    <t>其他管理费用</t>
  </si>
  <si>
    <t>运营费用</t>
  </si>
  <si>
    <t>水电费</t>
  </si>
  <si>
    <t>邮电通讯费</t>
  </si>
  <si>
    <t>审计评估费</t>
  </si>
  <si>
    <t>安全保卫费</t>
  </si>
  <si>
    <t>董事会费</t>
  </si>
  <si>
    <t>修理费</t>
  </si>
  <si>
    <t>上交管理费</t>
  </si>
  <si>
    <t>诉讼律师费</t>
  </si>
  <si>
    <t>财产保险费</t>
  </si>
  <si>
    <t>证券交易通讯费</t>
  </si>
  <si>
    <t>电子设备运转费</t>
  </si>
  <si>
    <t>物业租赁管理费</t>
  </si>
  <si>
    <t>折旧费</t>
  </si>
  <si>
    <t>无形资产摊销</t>
  </si>
  <si>
    <t>长期待摊费用摊销</t>
  </si>
  <si>
    <t>其他运营费用</t>
  </si>
  <si>
    <t>调整数据</t>
  </si>
  <si>
    <t>调整后</t>
  </si>
  <si>
    <t>总部交易</t>
  </si>
  <si>
    <t>结算托管部</t>
  </si>
  <si>
    <t>深圳分公司</t>
  </si>
  <si>
    <t>投资银行总部</t>
  </si>
  <si>
    <t>资管业务</t>
  </si>
  <si>
    <t>浙江分公司</t>
  </si>
  <si>
    <t>广东分公司</t>
  </si>
  <si>
    <t>母公司抵消</t>
  </si>
  <si>
    <t>投资银行深圳一部</t>
  </si>
  <si>
    <t>营业收入去年同期考核数据</t>
  </si>
  <si>
    <t>手续费及佣金收入去年同期考核数据</t>
  </si>
  <si>
    <t>其中：证券经纪业务净收入去年同期考核数据</t>
  </si>
  <si>
    <t>投资银行业务净收入去年同期考核数据</t>
  </si>
  <si>
    <t>资产管理业务净收入去年同期考核数据</t>
  </si>
  <si>
    <t>利息净收入去年同期考核数据</t>
  </si>
  <si>
    <t>投资收益去年同期考核数据</t>
  </si>
  <si>
    <t>外部投资收益去年同期考核数据</t>
  </si>
  <si>
    <t>公允价值变动去年同期考核数据</t>
  </si>
  <si>
    <t>汇兑损益去年同期考核数据</t>
  </si>
  <si>
    <t>其他业务收入去年同期考核数据</t>
  </si>
  <si>
    <t>营业支出去年同期考核数据</t>
  </si>
  <si>
    <t>税金及附加去年同期考核数据</t>
  </si>
  <si>
    <t>业务及管理费去年同期考核数据</t>
  </si>
  <si>
    <t>资产减值损失去年同期考核数据</t>
  </si>
  <si>
    <t>其它业务成本去年同期考核数据</t>
  </si>
  <si>
    <t>营业利润去年同期考核数据</t>
  </si>
  <si>
    <t>加：营业外收入去年同期考核数据</t>
  </si>
  <si>
    <t>减：营业外支出去年同期考核数据</t>
  </si>
  <si>
    <t>利润总额去年同期考核数据</t>
  </si>
  <si>
    <t>减：所得税费用去年同期考核数据</t>
  </si>
  <si>
    <t>净利润去年同期考核数据</t>
  </si>
  <si>
    <t>综合收益去年同期考核数据</t>
  </si>
  <si>
    <t>综合收益总额去年同期考核数据</t>
  </si>
  <si>
    <t>资金成本去年同期考核数据</t>
  </si>
  <si>
    <t>扣资金成本后利润去年同期考核数据</t>
  </si>
  <si>
    <t>营业收入报表数据</t>
  </si>
  <si>
    <t>手续费及佣金收入报表数据</t>
  </si>
  <si>
    <t>其中：证券经纪业务净收入报表数据</t>
  </si>
  <si>
    <t>投资银行业务净收入报表数据</t>
  </si>
  <si>
    <t>资产管理业务净收入报表数据</t>
  </si>
  <si>
    <t>利息净收入报表数据</t>
  </si>
  <si>
    <t>投资收益报表数据</t>
  </si>
  <si>
    <t>外部投资收益报表数据</t>
  </si>
  <si>
    <t>公允价值变动报表数据</t>
  </si>
  <si>
    <t>汇兑损益报表数据</t>
  </si>
  <si>
    <t>其他业务收入报表数据</t>
  </si>
  <si>
    <t>资产处置收益报表数据</t>
  </si>
  <si>
    <t>其他收益报表数据</t>
  </si>
  <si>
    <t>营业支出报表数据</t>
  </si>
  <si>
    <t>税金及附加报表数据</t>
  </si>
  <si>
    <t>业务及管理费报表数据</t>
  </si>
  <si>
    <t>资产减值损失报表数据</t>
  </si>
  <si>
    <t>其它业务成本报表数据</t>
  </si>
  <si>
    <t>营业利润报表数据</t>
  </si>
  <si>
    <t>加：营业外收入报表数据</t>
  </si>
  <si>
    <t>减：营业外支出报表数据</t>
  </si>
  <si>
    <t>利润总额报表数据</t>
  </si>
  <si>
    <t>减：所得税费用报表数据</t>
  </si>
  <si>
    <t>净利润报表数据</t>
  </si>
  <si>
    <t>综合收益报表数据</t>
  </si>
  <si>
    <t>综合收益总额报表数据</t>
  </si>
  <si>
    <t>资金成本报表数据</t>
  </si>
  <si>
    <t>扣资金成本后利润报表数据</t>
  </si>
  <si>
    <t>营业收入调整额</t>
  </si>
  <si>
    <t>手续费及佣金收入调整额</t>
  </si>
  <si>
    <t>其中：证券经纪业务净收入调整额</t>
  </si>
  <si>
    <t>投资银行业务净收入调整额</t>
  </si>
  <si>
    <t>资产管理业务净收入调整额</t>
  </si>
  <si>
    <t>利息净收入调整额</t>
  </si>
  <si>
    <t>投资收益调整额</t>
  </si>
  <si>
    <t>外部投资收益调整额</t>
  </si>
  <si>
    <t>公允价值变动调整额</t>
  </si>
  <si>
    <t>汇兑损益调整额</t>
  </si>
  <si>
    <t>其他业务收入调整额</t>
  </si>
  <si>
    <t>资产处置收益调整额</t>
  </si>
  <si>
    <t>其他收益调整额</t>
  </si>
  <si>
    <t>营业支出调整额</t>
  </si>
  <si>
    <t>税金及附加调整额</t>
  </si>
  <si>
    <t>业务及管理费调整额</t>
  </si>
  <si>
    <t>资产减值损失调整额</t>
  </si>
  <si>
    <t>其它业务成本调整额</t>
  </si>
  <si>
    <t>营业利润调整额</t>
  </si>
  <si>
    <t>加：营业外收入调整额</t>
  </si>
  <si>
    <t>减：营业外支出调整额</t>
  </si>
  <si>
    <t>利润总额调整额</t>
  </si>
  <si>
    <t>减：所得税费用调整额</t>
  </si>
  <si>
    <t>净利润调整额</t>
  </si>
  <si>
    <t>综合收益调整额</t>
  </si>
  <si>
    <t>综合收益总额调整额</t>
  </si>
  <si>
    <t>资金成本调整额</t>
  </si>
  <si>
    <t>扣资金成本后利润调整额</t>
  </si>
  <si>
    <t>营业收入考核数据</t>
  </si>
  <si>
    <t>手续费及佣金收入考核数据</t>
  </si>
  <si>
    <t>其中：证券经纪业务净收入考核数据</t>
  </si>
  <si>
    <t>投资银行业务净收入考核数据</t>
  </si>
  <si>
    <t>资产管理业务净收入考核数据</t>
  </si>
  <si>
    <t>利息净收入考核数据</t>
  </si>
  <si>
    <t>投资收益考核数据</t>
  </si>
  <si>
    <t>外部投资收益考核数据</t>
  </si>
  <si>
    <t>公允价值变动考核数据</t>
  </si>
  <si>
    <t>汇兑损益考核数据</t>
  </si>
  <si>
    <t>其他业务收入考核数据</t>
  </si>
  <si>
    <t>资产处置收益考核数据</t>
  </si>
  <si>
    <t>其他收益考核数据</t>
  </si>
  <si>
    <t>营业支出考核数据</t>
  </si>
  <si>
    <t>税金及附加考核数据</t>
  </si>
  <si>
    <t>业务及管理费考核数据</t>
  </si>
  <si>
    <t>资产减值损失考核数据</t>
  </si>
  <si>
    <t>其它业务成本考核数据</t>
  </si>
  <si>
    <t>营业利润考核数据</t>
  </si>
  <si>
    <t>加：营业外收入考核数据</t>
  </si>
  <si>
    <t>减：营业外支出考核数据</t>
  </si>
  <si>
    <t>利润总额考核数据</t>
  </si>
  <si>
    <t>减：所得税费用考核数据</t>
  </si>
  <si>
    <t>净利润考核数据</t>
  </si>
  <si>
    <t>综合收益考核数据</t>
  </si>
  <si>
    <t>综合收益总额考核数据</t>
  </si>
  <si>
    <t>资金成本考核数据</t>
  </si>
  <si>
    <t>扣资金成本后利润考核数据</t>
  </si>
  <si>
    <t>营业收入同比增长率%</t>
  </si>
  <si>
    <t>手续费及佣金收入同比增长率%</t>
  </si>
  <si>
    <t>其中：证券经纪业务净收入同比增长率%</t>
  </si>
  <si>
    <t>投资银行业务净收入同比增长率%</t>
  </si>
  <si>
    <t>资产管理业务净收入同比增长率%</t>
  </si>
  <si>
    <t>利息净收入同比增长率%</t>
  </si>
  <si>
    <t>投资收益同比增长率%</t>
  </si>
  <si>
    <t>外部投资收益同比增长率%</t>
  </si>
  <si>
    <t>公允价值变动同比增长率%</t>
  </si>
  <si>
    <t>汇兑损益同比增长率%</t>
  </si>
  <si>
    <t>其他业务收入同比增长率%</t>
  </si>
  <si>
    <t>营业支出同比增长率%</t>
  </si>
  <si>
    <t>税金及附加同比增长率%</t>
  </si>
  <si>
    <t>业务及管理费同比增长率%</t>
  </si>
  <si>
    <t>资产减值损失同比增长率%</t>
  </si>
  <si>
    <t>其它业务成本同比增长率%</t>
  </si>
  <si>
    <t>营业利润同比增长率%</t>
  </si>
  <si>
    <t>加：营业外收入同比增长率%</t>
  </si>
  <si>
    <t>减：营业外支出同比增长率%</t>
  </si>
  <si>
    <t>利润总额同比增长率%</t>
  </si>
  <si>
    <t>减：所得税费用同比增长率%</t>
  </si>
  <si>
    <t>净利润同比增长率%</t>
  </si>
  <si>
    <t>综合收益同比增长率%</t>
  </si>
  <si>
    <t>综合收益总额同比增长率%</t>
  </si>
  <si>
    <t>资金成本同比增长率%</t>
  </si>
  <si>
    <t>扣资金成本后利润同比增长率%</t>
  </si>
  <si>
    <t>营业收入预算</t>
  </si>
  <si>
    <t>手续费及佣金收入预算</t>
  </si>
  <si>
    <t>其中：证券经纪业务净收入预算</t>
  </si>
  <si>
    <t>投资银行业务净收入预算</t>
  </si>
  <si>
    <t>资产管理业务净收入预算</t>
  </si>
  <si>
    <t>利息净收入预算</t>
  </si>
  <si>
    <t>投资收益预算</t>
  </si>
  <si>
    <t>外部投资收益预算</t>
  </si>
  <si>
    <t>公允价值变动预算</t>
  </si>
  <si>
    <t>汇兑损益预算</t>
  </si>
  <si>
    <t>其他业务收入预算</t>
  </si>
  <si>
    <t>营业支出预算</t>
  </si>
  <si>
    <t>税金及附加预算</t>
  </si>
  <si>
    <t>业务及管理费预算</t>
  </si>
  <si>
    <t>资产减值损失预算</t>
  </si>
  <si>
    <t>其它业务成本预算</t>
  </si>
  <si>
    <t>营业利润预算</t>
  </si>
  <si>
    <t>加：营业外收入预算</t>
  </si>
  <si>
    <t>减：营业外支出预算</t>
  </si>
  <si>
    <t>利润总额预算</t>
  </si>
  <si>
    <t>减：所得税费用预算</t>
  </si>
  <si>
    <t>净利润预算</t>
  </si>
  <si>
    <t>综合收益预算</t>
  </si>
  <si>
    <t>综合收益总额预算</t>
  </si>
  <si>
    <t>资金成本预算</t>
  </si>
  <si>
    <t>扣资金成本后利润预算</t>
  </si>
  <si>
    <t>营业收入预算完成率%</t>
  </si>
  <si>
    <t>手续费及佣金收入预算完成率%</t>
  </si>
  <si>
    <t>其中：证券经纪业务净收入预算完成率%</t>
  </si>
  <si>
    <t>投资银行业务净收入预算完成率%</t>
  </si>
  <si>
    <t>资产管理业务净收入预算完成率%</t>
  </si>
  <si>
    <t>利息净收入预算完成率%</t>
  </si>
  <si>
    <t>投资收益预算完成率%</t>
  </si>
  <si>
    <t>外部投资收益预算完成率%</t>
  </si>
  <si>
    <t>公允价值变动预算完成率%</t>
  </si>
  <si>
    <t>汇兑损益预算完成率%</t>
  </si>
  <si>
    <t>其他业务收入预算完成率%</t>
  </si>
  <si>
    <t>营业支出预算完成率%</t>
  </si>
  <si>
    <t>税金及附加预算完成率%</t>
  </si>
  <si>
    <t>业务及管理费预算完成率%</t>
  </si>
  <si>
    <t>资产减值损失预算完成率%</t>
  </si>
  <si>
    <t>其它业务成本预算完成率%</t>
  </si>
  <si>
    <t>营业利润预算完成率%</t>
  </si>
  <si>
    <t>加：营业外收入预算完成率%</t>
  </si>
  <si>
    <t>减：营业外支出预算完成率%</t>
  </si>
  <si>
    <t>利润总额预算完成率%</t>
  </si>
  <si>
    <t>减：所得税费用预算完成率%</t>
  </si>
  <si>
    <t>净利润预算完成率%</t>
  </si>
  <si>
    <t>综合收益预算完成率%</t>
  </si>
  <si>
    <t>综合收益总额预算完成率%</t>
  </si>
  <si>
    <t>资金成本预算完成率%</t>
  </si>
  <si>
    <t>扣资金成本后利润预算完成率%</t>
  </si>
  <si>
    <t>职工工资去年同期考核数据</t>
  </si>
  <si>
    <t>职工福利费去年同期考核数据</t>
  </si>
  <si>
    <t>工会经费去年同期考核数据</t>
  </si>
  <si>
    <t>职工教育费去年同期考核数据</t>
  </si>
  <si>
    <t>社保费去年同期考核数据</t>
  </si>
  <si>
    <t>劳动补偿金去年同期考核数据</t>
  </si>
  <si>
    <t>劳动保护费去年同期考核数据</t>
  </si>
  <si>
    <t>员工误餐费去年同期考核数据</t>
  </si>
  <si>
    <t>劳务派遣去年同期考核数据</t>
  </si>
  <si>
    <t>奖金去年同期考核数据</t>
  </si>
  <si>
    <t>小计去年同期考核数据</t>
  </si>
  <si>
    <t>营销费用去年同期考核数据</t>
  </si>
  <si>
    <t>业务推广费用去年同期考核数据</t>
  </si>
  <si>
    <t>投保基金去年同期考核数据</t>
  </si>
  <si>
    <t>税金去年同期考核数据</t>
  </si>
  <si>
    <t>交易所会员年费去年同期考核数据</t>
  </si>
  <si>
    <t>小计去年同期考核数据C22</t>
  </si>
  <si>
    <t>业务招待费去年同期考核数据</t>
  </si>
  <si>
    <t>差旅费去年同期考核数据</t>
  </si>
  <si>
    <t>办公费去年同期考核数据</t>
  </si>
  <si>
    <t>低值易耗品去年同期考核数据</t>
  </si>
  <si>
    <t>广告宣传费去年同期考核数据</t>
  </si>
  <si>
    <t>咨讯费去年同期考核数据</t>
  </si>
  <si>
    <t>会议费去年同期考核数据</t>
  </si>
  <si>
    <t>印刷费去年同期考核数据</t>
  </si>
  <si>
    <t>报刊书籍费去年同期考核数据</t>
  </si>
  <si>
    <t>市内办公交通费去年同期考核数据</t>
  </si>
  <si>
    <t>机动车辆运营费去年同期考核数据</t>
  </si>
  <si>
    <t>营销活动费去年同期考核数据</t>
  </si>
  <si>
    <t>其他管理费用去年同期考核数据</t>
  </si>
  <si>
    <t>小计去年同期考核数据C36</t>
  </si>
  <si>
    <t>水电费去年同期考核数据</t>
  </si>
  <si>
    <t>邮电通讯费去年同期考核数据</t>
  </si>
  <si>
    <t>审计评估费去年同期考核数据</t>
  </si>
  <si>
    <t>安全保卫费去年同期考核数据</t>
  </si>
  <si>
    <t>董事会费去年同期考核数据</t>
  </si>
  <si>
    <t>修理费去年同期考核数据</t>
  </si>
  <si>
    <t>上交管理费去年同期考核数据</t>
  </si>
  <si>
    <t>诉讼律师费去年同期考核数据</t>
  </si>
  <si>
    <t>财产保险费去年同期考核数据</t>
  </si>
  <si>
    <t>证券交易通讯费去年同期考核数据</t>
  </si>
  <si>
    <t>电子设备运转费去年同期考核数据</t>
  </si>
  <si>
    <t>物业租赁管理费去年同期考核数据</t>
  </si>
  <si>
    <t>折旧费去年同期考核数据</t>
  </si>
  <si>
    <t>无形资产摊销去年同期考核数据</t>
  </si>
  <si>
    <t>长期待摊费用摊销去年同期考核数据</t>
  </si>
  <si>
    <t>其他运营费用去年同期考核数据</t>
  </si>
  <si>
    <t>小计去年同期考核数据C53</t>
  </si>
  <si>
    <t>合计去年同期考核数据</t>
  </si>
  <si>
    <t>职工工资报表数据</t>
  </si>
  <si>
    <t>职工福利费报表数据</t>
  </si>
  <si>
    <t>工会经费报表数据</t>
  </si>
  <si>
    <t>职工教育费报表数据</t>
  </si>
  <si>
    <t>社保费报表数据</t>
  </si>
  <si>
    <t>劳动补偿金报表数据</t>
  </si>
  <si>
    <t>劳动保护费报表数据</t>
  </si>
  <si>
    <t>员工误餐费报表数据</t>
  </si>
  <si>
    <t>劳务派遣报表数据</t>
  </si>
  <si>
    <t>奖金报表数据</t>
  </si>
  <si>
    <t>小计报表数据</t>
  </si>
  <si>
    <t>营销费用报表数据</t>
  </si>
  <si>
    <t>业务推广费用报表数据</t>
  </si>
  <si>
    <t>投保基金报表数据</t>
  </si>
  <si>
    <t>税金报表数据</t>
  </si>
  <si>
    <t>交易所会员年费报表数据</t>
  </si>
  <si>
    <t>小计报表数据D22</t>
  </si>
  <si>
    <t>业务招待费报表数据</t>
  </si>
  <si>
    <t>差旅费报表数据</t>
  </si>
  <si>
    <t>办公费报表数据</t>
  </si>
  <si>
    <t>低值易耗品报表数据</t>
  </si>
  <si>
    <t>广告宣传费报表数据</t>
  </si>
  <si>
    <t>咨讯费报表数据</t>
  </si>
  <si>
    <t>会议费报表数据</t>
  </si>
  <si>
    <t>印刷费报表数据</t>
  </si>
  <si>
    <t>报刊书籍费报表数据</t>
  </si>
  <si>
    <t>市内办公交通费报表数据</t>
  </si>
  <si>
    <t>机动车辆运营费报表数据</t>
  </si>
  <si>
    <t>营销活动费报表数据</t>
  </si>
  <si>
    <t>其他管理费用报表数据</t>
  </si>
  <si>
    <t>小计报表数据D36</t>
  </si>
  <si>
    <t>水电费报表数据</t>
  </si>
  <si>
    <t>邮电通讯费报表数据</t>
  </si>
  <si>
    <t>审计评估费报表数据</t>
  </si>
  <si>
    <t>安全保卫费报表数据</t>
  </si>
  <si>
    <t>董事会费报表数据</t>
  </si>
  <si>
    <t>修理费报表数据</t>
  </si>
  <si>
    <t>上交管理费报表数据</t>
  </si>
  <si>
    <t>诉讼律师费报表数据</t>
  </si>
  <si>
    <t>财产保险费报表数据</t>
  </si>
  <si>
    <t>证券交易通讯费报表数据</t>
  </si>
  <si>
    <t>电子设备运转费报表数据</t>
  </si>
  <si>
    <t>物业租赁管理费报表数据</t>
  </si>
  <si>
    <t>折旧费报表数据</t>
  </si>
  <si>
    <t>无形资产摊销报表数据</t>
  </si>
  <si>
    <t>长期待摊费用摊销报表数据</t>
  </si>
  <si>
    <t>其他运营费用报表数据</t>
  </si>
  <si>
    <t>小计报表数据D53</t>
  </si>
  <si>
    <t>合计报表数据</t>
  </si>
  <si>
    <t>职工工资调整额</t>
  </si>
  <si>
    <t>职工福利费调整额</t>
  </si>
  <si>
    <t>工会经费调整额</t>
  </si>
  <si>
    <t>职工教育费调整额</t>
  </si>
  <si>
    <t>社保费调整额</t>
  </si>
  <si>
    <t>劳动补偿金调整额</t>
  </si>
  <si>
    <t>劳动保护费调整额</t>
  </si>
  <si>
    <t>员工误餐费调整额</t>
  </si>
  <si>
    <t>劳务派遣调整额</t>
  </si>
  <si>
    <t>奖金调整额</t>
  </si>
  <si>
    <t>小计调整额</t>
  </si>
  <si>
    <t>营销费用调整额</t>
  </si>
  <si>
    <t>业务推广费用调整额</t>
  </si>
  <si>
    <t>投保基金调整额</t>
  </si>
  <si>
    <t>税金调整额</t>
  </si>
  <si>
    <t>交易所会员年费调整额</t>
  </si>
  <si>
    <t>小计调整额E22</t>
  </si>
  <si>
    <t>业务招待费调整额</t>
  </si>
  <si>
    <t>差旅费调整额</t>
  </si>
  <si>
    <t>办公费调整额</t>
  </si>
  <si>
    <t>低值易耗品调整额</t>
  </si>
  <si>
    <t>广告宣传费调整额</t>
  </si>
  <si>
    <t>咨讯费调整额</t>
  </si>
  <si>
    <t>会议费调整额</t>
  </si>
  <si>
    <t>印刷费调整额</t>
  </si>
  <si>
    <t>报刊书籍费调整额</t>
  </si>
  <si>
    <t>市内办公交通费调整额</t>
  </si>
  <si>
    <t>机动车辆运营费调整额</t>
  </si>
  <si>
    <t>营销活动费调整额</t>
  </si>
  <si>
    <t>其他管理费用调整额</t>
  </si>
  <si>
    <t>小计调整额E36</t>
  </si>
  <si>
    <t>水电费调整额</t>
  </si>
  <si>
    <t>邮电通讯费调整额</t>
  </si>
  <si>
    <t>审计评估费调整额</t>
  </si>
  <si>
    <t>安全保卫费调整额</t>
  </si>
  <si>
    <t>董事会费调整额</t>
  </si>
  <si>
    <t>修理费调整额</t>
  </si>
  <si>
    <t>上交管理费调整额</t>
  </si>
  <si>
    <t>诉讼律师费调整额</t>
  </si>
  <si>
    <t>财产保险费调整额</t>
  </si>
  <si>
    <t>证券交易通讯费调整额</t>
  </si>
  <si>
    <t>电子设备运转费调整额</t>
  </si>
  <si>
    <t>物业租赁管理费调整额</t>
  </si>
  <si>
    <t>折旧费调整额</t>
  </si>
  <si>
    <t>无形资产摊销调整额</t>
  </si>
  <si>
    <t>长期待摊费用摊销调整额</t>
  </si>
  <si>
    <t>其他运营费用调整额</t>
  </si>
  <si>
    <t>小计调整额E53</t>
  </si>
  <si>
    <t>合计调整额</t>
  </si>
  <si>
    <t>职工工资考核数据</t>
  </si>
  <si>
    <t>职工福利费考核数据</t>
  </si>
  <si>
    <t>工会经费考核数据</t>
  </si>
  <si>
    <t>职工教育费考核数据</t>
  </si>
  <si>
    <t>社保费考核数据</t>
  </si>
  <si>
    <t>劳动补偿金考核数据</t>
  </si>
  <si>
    <t>劳动保护费考核数据</t>
  </si>
  <si>
    <t>员工误餐费考核数据</t>
  </si>
  <si>
    <t>劳务派遣考核数据</t>
  </si>
  <si>
    <t>奖金考核数据</t>
  </si>
  <si>
    <t>小计考核数据</t>
  </si>
  <si>
    <t>营销费用考核数据</t>
  </si>
  <si>
    <t>业务推广费用考核数据</t>
  </si>
  <si>
    <t>投保基金考核数据</t>
  </si>
  <si>
    <t>税金考核数据</t>
  </si>
  <si>
    <t>交易所会员年费考核数据</t>
  </si>
  <si>
    <t>小计考核数据F22</t>
  </si>
  <si>
    <t>业务招待费考核数据</t>
  </si>
  <si>
    <t>差旅费考核数据</t>
  </si>
  <si>
    <t>办公费考核数据</t>
  </si>
  <si>
    <t>低值易耗品考核数据</t>
  </si>
  <si>
    <t>广告宣传费考核数据</t>
  </si>
  <si>
    <t>咨讯费考核数据</t>
  </si>
  <si>
    <t>会议费考核数据</t>
  </si>
  <si>
    <t>印刷费考核数据</t>
  </si>
  <si>
    <t>报刊书籍费考核数据</t>
  </si>
  <si>
    <t>市内办公交通费考核数据</t>
  </si>
  <si>
    <t>机动车辆运营费考核数据</t>
  </si>
  <si>
    <t>营销活动费考核数据</t>
  </si>
  <si>
    <t>其他管理费用考核数据</t>
  </si>
  <si>
    <t>小计考核数据F36</t>
  </si>
  <si>
    <t>水电费考核数据</t>
  </si>
  <si>
    <t>邮电通讯费考核数据</t>
  </si>
  <si>
    <t>审计评估费考核数据</t>
  </si>
  <si>
    <t>安全保卫费考核数据</t>
  </si>
  <si>
    <t>董事会费考核数据</t>
  </si>
  <si>
    <t>修理费考核数据</t>
  </si>
  <si>
    <t>上交管理费考核数据</t>
  </si>
  <si>
    <t>诉讼律师费考核数据</t>
  </si>
  <si>
    <t>财产保险费考核数据</t>
  </si>
  <si>
    <t>证券交易通讯费考核数据</t>
  </si>
  <si>
    <t>电子设备运转费考核数据</t>
  </si>
  <si>
    <t>物业租赁管理费考核数据</t>
  </si>
  <si>
    <t>折旧费考核数据</t>
  </si>
  <si>
    <t>无形资产摊销考核数据</t>
  </si>
  <si>
    <t>长期待摊费用摊销考核数据</t>
  </si>
  <si>
    <t>其他运营费用考核数据</t>
  </si>
  <si>
    <t>小计考核数据F53</t>
  </si>
  <si>
    <t>合计考核数据</t>
  </si>
  <si>
    <t>职工工资同比增长率%</t>
  </si>
  <si>
    <t>职工福利费同比增长率%</t>
  </si>
  <si>
    <t>工会经费同比增长率%</t>
  </si>
  <si>
    <t>职工教育费同比增长率%</t>
  </si>
  <si>
    <t>社保费同比增长率%</t>
  </si>
  <si>
    <t>劳动补偿金同比增长率%</t>
  </si>
  <si>
    <t>劳动保护费同比增长率%</t>
  </si>
  <si>
    <t>员工误餐费同比增长率%</t>
  </si>
  <si>
    <t>劳务派遣同比增长率%</t>
  </si>
  <si>
    <t>奖金同比增长率%</t>
  </si>
  <si>
    <t>小计同比增长率%</t>
  </si>
  <si>
    <t>营销费用同比增长率%</t>
  </si>
  <si>
    <t>业务推广费用同比增长率%</t>
  </si>
  <si>
    <t>投保基金同比增长率%</t>
  </si>
  <si>
    <t>税金同比增长率%</t>
  </si>
  <si>
    <t>交易所会员年费同比增长率%</t>
  </si>
  <si>
    <t>小计同比增长率%G22</t>
  </si>
  <si>
    <t>业务招待费同比增长率%</t>
  </si>
  <si>
    <t>差旅费同比增长率%</t>
  </si>
  <si>
    <t>办公费同比增长率%</t>
  </si>
  <si>
    <t>低值易耗品同比增长率%</t>
  </si>
  <si>
    <t>广告宣传费同比增长率%</t>
  </si>
  <si>
    <t>咨讯费同比增长率%</t>
  </si>
  <si>
    <t>会议费同比增长率%</t>
  </si>
  <si>
    <t>印刷费同比增长率%</t>
  </si>
  <si>
    <t>报刊书籍费同比增长率%</t>
  </si>
  <si>
    <t>市内办公交通费同比增长率%</t>
  </si>
  <si>
    <t>机动车辆运营费同比增长率%</t>
  </si>
  <si>
    <t>营销活动费同比增长率%</t>
  </si>
  <si>
    <t>其他管理费用同比增长率%</t>
  </si>
  <si>
    <t>小计同比增长率%G36</t>
  </si>
  <si>
    <t>水电费同比增长率%</t>
  </si>
  <si>
    <t>邮电通讯费同比增长率%</t>
  </si>
  <si>
    <t>审计评估费同比增长率%</t>
  </si>
  <si>
    <t>安全保卫费同比增长率%</t>
  </si>
  <si>
    <t>董事会费同比增长率%</t>
  </si>
  <si>
    <t>修理费同比增长率%</t>
  </si>
  <si>
    <t>上交管理费同比增长率%</t>
  </si>
  <si>
    <t>诉讼律师费同比增长率%</t>
  </si>
  <si>
    <t>财产保险费同比增长率%</t>
  </si>
  <si>
    <t>证券交易通讯费同比增长率%</t>
  </si>
  <si>
    <t>电子设备运转费同比增长率%</t>
  </si>
  <si>
    <t>物业租赁管理费同比增长率%</t>
  </si>
  <si>
    <t>折旧费同比增长率%</t>
  </si>
  <si>
    <t>无形资产摊销同比增长率%</t>
  </si>
  <si>
    <t>长期待摊费用摊销同比增长率%</t>
  </si>
  <si>
    <t>其他运营费用同比增长率%</t>
  </si>
  <si>
    <t>小计同比增长率%G53</t>
  </si>
  <si>
    <t>合计同比增长率%</t>
  </si>
  <si>
    <t>职工工资预算</t>
  </si>
  <si>
    <t>职工福利费预算</t>
  </si>
  <si>
    <t>工会经费预算</t>
  </si>
  <si>
    <t>职工教育费预算</t>
  </si>
  <si>
    <t>社保费预算</t>
  </si>
  <si>
    <t>劳动补偿金预算</t>
  </si>
  <si>
    <t>劳动保护费预算</t>
  </si>
  <si>
    <t>员工误餐费预算</t>
  </si>
  <si>
    <t>劳务派遣预算</t>
  </si>
  <si>
    <t>奖金预算</t>
  </si>
  <si>
    <t>小计预算</t>
  </si>
  <si>
    <t>营销费用预算</t>
  </si>
  <si>
    <t>业务推广费用预算</t>
  </si>
  <si>
    <t>投保基金预算</t>
  </si>
  <si>
    <t>税金预算</t>
  </si>
  <si>
    <t>交易所会员年费预算</t>
  </si>
  <si>
    <t>小计预算H22</t>
  </si>
  <si>
    <t>业务招待费预算</t>
  </si>
  <si>
    <t>差旅费预算</t>
  </si>
  <si>
    <t>办公费预算</t>
  </si>
  <si>
    <t>低值易耗品预算</t>
  </si>
  <si>
    <t>广告宣传费预算</t>
  </si>
  <si>
    <t>咨讯费预算</t>
  </si>
  <si>
    <t>会议费预算</t>
  </si>
  <si>
    <t>印刷费预算</t>
  </si>
  <si>
    <t>报刊书籍费预算</t>
  </si>
  <si>
    <t>市内办公交通费预算</t>
  </si>
  <si>
    <t>机动车辆运营费预算</t>
  </si>
  <si>
    <t>营销活动费预算</t>
  </si>
  <si>
    <t>其他管理费用预算</t>
  </si>
  <si>
    <t>小计预算H36</t>
  </si>
  <si>
    <t>水电费预算</t>
  </si>
  <si>
    <t>邮电通讯费预算</t>
  </si>
  <si>
    <t>审计评估费预算</t>
  </si>
  <si>
    <t>安全保卫费预算</t>
  </si>
  <si>
    <t>董事会费预算</t>
  </si>
  <si>
    <t>修理费预算</t>
  </si>
  <si>
    <t>上交管理费预算</t>
  </si>
  <si>
    <t>诉讼律师费预算</t>
  </si>
  <si>
    <t>财产保险费预算</t>
  </si>
  <si>
    <t>证券交易通讯费预算</t>
  </si>
  <si>
    <t>电子设备运转费预算</t>
  </si>
  <si>
    <t>物业租赁管理费预算</t>
  </si>
  <si>
    <t>折旧费预算</t>
  </si>
  <si>
    <t>无形资产摊销预算</t>
  </si>
  <si>
    <t>长期待摊费用摊销预算</t>
  </si>
  <si>
    <t>其他运营费用预算</t>
  </si>
  <si>
    <t>小计预算H53</t>
  </si>
  <si>
    <t>合计预算</t>
  </si>
  <si>
    <t>职工工资预算完成率%</t>
  </si>
  <si>
    <t>职工福利费预算完成率%</t>
  </si>
  <si>
    <t>工会经费预算完成率%</t>
  </si>
  <si>
    <t>职工教育费预算完成率%</t>
  </si>
  <si>
    <t>社保费预算完成率%</t>
  </si>
  <si>
    <t>劳动补偿金预算完成率%</t>
  </si>
  <si>
    <t>劳动保护费预算完成率%</t>
  </si>
  <si>
    <t>员工误餐费预算完成率%</t>
  </si>
  <si>
    <t>劳务派遣预算完成率%</t>
  </si>
  <si>
    <t>奖金预算完成率%</t>
  </si>
  <si>
    <t>小计预算完成率%</t>
  </si>
  <si>
    <t>营销费用预算完成率%</t>
  </si>
  <si>
    <t>业务推广费用预算完成率%</t>
  </si>
  <si>
    <t>投保基金预算完成率%</t>
  </si>
  <si>
    <t>税金预算完成率%</t>
  </si>
  <si>
    <t>交易所会员年费预算完成率%</t>
  </si>
  <si>
    <t>小计预算完成率%I22</t>
  </si>
  <si>
    <t>业务招待费预算完成率%</t>
  </si>
  <si>
    <t>差旅费预算完成率%</t>
  </si>
  <si>
    <t>办公费预算完成率%</t>
  </si>
  <si>
    <t>低值易耗品预算完成率%</t>
  </si>
  <si>
    <t>广告宣传费预算完成率%</t>
  </si>
  <si>
    <t>咨讯费预算完成率%</t>
  </si>
  <si>
    <t>会议费预算完成率%</t>
  </si>
  <si>
    <t>印刷费预算完成率%</t>
  </si>
  <si>
    <t>报刊书籍费预算完成率%</t>
  </si>
  <si>
    <t>市内办公交通费预算完成率%</t>
  </si>
  <si>
    <t>机动车辆运营费预算完成率%</t>
  </si>
  <si>
    <t>营销活动费预算完成率%</t>
  </si>
  <si>
    <t>其他管理费用预算完成率%</t>
  </si>
  <si>
    <t>小计预算完成率%I36</t>
  </si>
  <si>
    <t>水电费预算完成率%</t>
  </si>
  <si>
    <t>邮电通讯费预算完成率%</t>
  </si>
  <si>
    <t>审计评估费预算完成率%</t>
  </si>
  <si>
    <t>安全保卫费预算完成率%</t>
  </si>
  <si>
    <t>董事会费预算完成率%</t>
  </si>
  <si>
    <t>修理费预算完成率%</t>
  </si>
  <si>
    <t>上交管理费预算完成率%</t>
  </si>
  <si>
    <t>诉讼律师费预算完成率%</t>
  </si>
  <si>
    <t>财产保险费预算完成率%</t>
  </si>
  <si>
    <t>证券交易通讯费预算完成率%</t>
  </si>
  <si>
    <t>电子设备运转费预算完成率%</t>
  </si>
  <si>
    <t>物业租赁管理费预算完成率%</t>
  </si>
  <si>
    <t>折旧费预算完成率%</t>
  </si>
  <si>
    <t>无形资产摊销预算完成率%</t>
  </si>
  <si>
    <t>长期待摊费用摊销预算完成率%</t>
  </si>
  <si>
    <t>其他运营费用预算完成率%</t>
  </si>
  <si>
    <t>小计预算完成率%I53</t>
  </si>
  <si>
    <t>合计预算完成率%</t>
  </si>
  <si>
    <t>财富证券有限责任公司</t>
  </si>
  <si>
    <t>人力资源状况统计表</t>
  </si>
  <si>
    <t>部门</t>
  </si>
  <si>
    <t>验证</t>
  </si>
  <si>
    <t>18平均在职人数</t>
  </si>
  <si>
    <t>公司领导</t>
  </si>
  <si>
    <t>公司领导小计①</t>
  </si>
  <si>
    <t>董事会办公室</t>
  </si>
  <si>
    <t>办公室</t>
  </si>
  <si>
    <t>北京办事处</t>
  </si>
  <si>
    <t>党群办</t>
  </si>
  <si>
    <t>纪检监察室</t>
  </si>
  <si>
    <t>经纪</t>
  </si>
  <si>
    <t>稽核审计部</t>
  </si>
  <si>
    <t>投行</t>
  </si>
  <si>
    <t>人力资源部</t>
  </si>
  <si>
    <t>权益自营</t>
  </si>
  <si>
    <t>培训学院</t>
  </si>
  <si>
    <t>0</t>
  </si>
  <si>
    <t>固收</t>
  </si>
  <si>
    <t>财务管理部</t>
  </si>
  <si>
    <t>资管</t>
  </si>
  <si>
    <t>资金运营部</t>
  </si>
  <si>
    <t>中后台及其他</t>
  </si>
  <si>
    <t>合规管理部</t>
  </si>
  <si>
    <t>风险管理部</t>
  </si>
  <si>
    <t>风险管理部（深）</t>
  </si>
  <si>
    <t>后台小计②</t>
  </si>
  <si>
    <t>研究发展中心</t>
  </si>
  <si>
    <t>结算管理部</t>
  </si>
  <si>
    <t>资产托管部</t>
  </si>
  <si>
    <t>基金服务部</t>
  </si>
  <si>
    <t>零售与网络金融部</t>
  </si>
  <si>
    <t>运营管理部</t>
  </si>
  <si>
    <t>信息技术中心</t>
  </si>
  <si>
    <t>经纪业务总部</t>
  </si>
  <si>
    <t>质量控制一部</t>
  </si>
  <si>
    <t>质量控制二部</t>
  </si>
  <si>
    <t>持续督导部</t>
  </si>
  <si>
    <t>创新发展部</t>
  </si>
  <si>
    <t>资本市场部</t>
  </si>
  <si>
    <t>中台小计③</t>
  </si>
  <si>
    <t>财富管理部</t>
  </si>
  <si>
    <t>机构业务部</t>
  </si>
  <si>
    <t>内核管理部</t>
  </si>
  <si>
    <t>浙江分公司综合管理部</t>
  </si>
  <si>
    <t>浙江分公司综合业务部</t>
  </si>
  <si>
    <t>固定收益产品投资部</t>
  </si>
  <si>
    <t>金融衍生品投资部</t>
  </si>
  <si>
    <t>投资顾问业务部</t>
  </si>
  <si>
    <t>广东分公司综合管理部</t>
  </si>
  <si>
    <t>广东分公司综合业务部</t>
  </si>
  <si>
    <t>广东分公司机构销售部</t>
  </si>
  <si>
    <t>前台小计④</t>
  </si>
  <si>
    <t>小计①+②+③+④</t>
  </si>
  <si>
    <t>长沙总部证券营业部</t>
  </si>
  <si>
    <t>长沙八一路证券营业部</t>
  </si>
  <si>
    <t>浏阳世纪大道证券营业部</t>
  </si>
  <si>
    <t>长沙曙光中路证券营业部</t>
  </si>
  <si>
    <t>长沙宁乡花明北路证券营业部</t>
  </si>
  <si>
    <t>长沙芙蓉中路证券营业部</t>
  </si>
  <si>
    <t>长沙韶山北路证券营业部</t>
  </si>
  <si>
    <t>长沙县星沙北路证券营业部</t>
  </si>
  <si>
    <t>长沙观沙路证券营业部</t>
  </si>
  <si>
    <t>长沙万芙路证券营业部</t>
  </si>
  <si>
    <t>郴州八一南路证券营业部</t>
  </si>
  <si>
    <t>郴州临武县临武大道证券营业部</t>
  </si>
  <si>
    <t>湘潭韶山中路证券营业部</t>
  </si>
  <si>
    <t>湘乡市大正街证券营业部</t>
  </si>
  <si>
    <t>湘潭芙蓉路证券营业部</t>
  </si>
  <si>
    <t>株洲建设南路证券营业部</t>
  </si>
  <si>
    <t>邵阳城北路证券营业部</t>
  </si>
  <si>
    <t>邵阳邵东金龙大道证券营业部</t>
  </si>
  <si>
    <t>邵阳隆回桃洪路证券营业部</t>
  </si>
  <si>
    <t>武冈武强路证券营业部</t>
  </si>
  <si>
    <t>天津分公司</t>
  </si>
  <si>
    <t>温州车站大道证券营业部</t>
  </si>
  <si>
    <t>北京中关村东路证券营业部</t>
  </si>
  <si>
    <t>北京德胜门外大街证券营业部</t>
  </si>
  <si>
    <t>深圳福华路证券营业部</t>
  </si>
  <si>
    <t>深圳宝安南路证券营业部</t>
  </si>
  <si>
    <t>衡阳解放西路证券营业部</t>
  </si>
  <si>
    <t>吉首人民北路证券营业部</t>
  </si>
  <si>
    <t>张家界回龙路证券营业部</t>
  </si>
  <si>
    <t>怀化红星路证券营业部</t>
  </si>
  <si>
    <t>常德柳叶大道证券营业部</t>
  </si>
  <si>
    <t>娄底清泉街证券营业部</t>
  </si>
  <si>
    <t>益阳康富南路证券营业部</t>
  </si>
  <si>
    <t>岳阳花板桥路证券营业部</t>
  </si>
  <si>
    <t>永州零陵中路证券营业部</t>
  </si>
  <si>
    <t>杭州庆春路证券营业部</t>
  </si>
  <si>
    <t>杭州西湖国贸中心证券营业部</t>
  </si>
  <si>
    <t>上海大连路证券营业部</t>
  </si>
  <si>
    <t>北京东三环中路证券营业部</t>
  </si>
  <si>
    <t>武汉淮海路证券营业部</t>
  </si>
  <si>
    <t>福州鳌峰路证券营业部</t>
  </si>
  <si>
    <t>合肥金寨路证券营业部</t>
  </si>
  <si>
    <t>中山市中山三路证券营业部</t>
  </si>
  <si>
    <t>青岛山东路证券营业部</t>
  </si>
  <si>
    <t>南昌凤凰中大道证券营业部</t>
  </si>
  <si>
    <t>南宁金湖路证券营业部</t>
  </si>
  <si>
    <t>西安大庆路证券营业部</t>
  </si>
  <si>
    <t>沈阳北陵大街证券营业部</t>
  </si>
  <si>
    <t>南京新模范马路证券营业部</t>
  </si>
  <si>
    <t>昆明新兴路证券营业部</t>
  </si>
  <si>
    <t>成都吉庆三路证券营业部</t>
  </si>
  <si>
    <t>贵阳花果园大街证券营业部</t>
  </si>
  <si>
    <t>郑州金水路证券营业部</t>
  </si>
  <si>
    <t>深圳香林路证券营业部</t>
  </si>
  <si>
    <t>台州市府大道证券营业部</t>
  </si>
  <si>
    <t>嘉兴东升东路证券营业部</t>
  </si>
  <si>
    <t>台州三门上洋路证券营业部</t>
  </si>
  <si>
    <t>长兴道园路证券营业部</t>
  </si>
  <si>
    <t>哈尔滨爱建路证券营业部</t>
  </si>
  <si>
    <t>石家庄槐安东路证券营业部</t>
  </si>
  <si>
    <t>广州天河路证券营业部</t>
  </si>
  <si>
    <t>太原长风街证券营业部</t>
  </si>
  <si>
    <t>兰州金昌南路证券营业部</t>
  </si>
  <si>
    <t>长春建设街证券营业部</t>
  </si>
  <si>
    <t>重庆新溉大道证券营业部</t>
  </si>
  <si>
    <t>东莞黄金路证券营业部</t>
  </si>
  <si>
    <t>莆田东园东路证券营业部</t>
  </si>
  <si>
    <t>天津武清京津公路证券营业部</t>
  </si>
  <si>
    <t>深圳嘉宾路证券营业部</t>
  </si>
  <si>
    <t>苍南车站大道证券营业部</t>
  </si>
  <si>
    <t>深圳市福田区证券营业部（筹）</t>
  </si>
  <si>
    <t>广东揭阳营业部（筹）</t>
  </si>
  <si>
    <t>辽宁省大连市营业部（筹）</t>
  </si>
  <si>
    <t>营业部小计⑤</t>
  </si>
  <si>
    <t>公司合计①+②+③+④+⑤</t>
  </si>
  <si>
    <t>占比</t>
  </si>
  <si>
    <t>备注：1、公司领导编制为董事会确定，本表中编制数为现有人数；其他各部门编制为上总办会确定编制。
      2、营业部编制由营业部参照经纪业务总部的营业部管理指引进行，由经纪业务总部审批，未规定具体编制数，故在本表中编制和编制执行率用“-”表示。
      3、管理干部人数统计中对于兼岗的人员只统计在其中一个岗位中，不重复统计。如党群办、经纪业务总部、投资银行总部、深圳分公司总经理由公司领导兼，人数统计在公司领导中；刘军云为深圳分公司副总经理兼深圳分公司风险管理部总经理，人数统计在深圳分公司中；林庆新为浙江分公司总经理助理兼杭州营业部总经理，人数统计在浙江分公司中。
      4、筹建中的营业部负责人尚未任命，不计入管理干部统计人数中。
      5、人员异动情况中正数表示调入，负数表示调出。</t>
  </si>
  <si>
    <t>经纪业务条线</t>
  </si>
  <si>
    <t>投行业务条线</t>
  </si>
  <si>
    <t>权益投资条线</t>
  </si>
  <si>
    <t>固收业务条线</t>
  </si>
  <si>
    <t>深分投资条线</t>
  </si>
  <si>
    <t>累计数</t>
  </si>
  <si>
    <t>验算</t>
  </si>
  <si>
    <t>母公司合并</t>
  </si>
  <si>
    <t>财富证券</t>
  </si>
  <si>
    <t>合规法务部</t>
  </si>
  <si>
    <t>外派人员</t>
  </si>
  <si>
    <t>监事会</t>
  </si>
  <si>
    <t>浙江管理总部</t>
  </si>
  <si>
    <t>综合业务部</t>
  </si>
  <si>
    <t>零售业务部</t>
  </si>
  <si>
    <t>证券营业部</t>
  </si>
  <si>
    <t>长沙曙光营业部</t>
  </si>
  <si>
    <t>长沙韶北营业部</t>
  </si>
  <si>
    <t>长沙芙蓉营业部</t>
  </si>
  <si>
    <t>长沙八一营业部</t>
  </si>
  <si>
    <t>湘潭韶中营业部</t>
  </si>
  <si>
    <t>邵阳营业部</t>
  </si>
  <si>
    <t>武冈营业部</t>
  </si>
  <si>
    <t>郴州营业部</t>
  </si>
  <si>
    <t>北京中关村营业部</t>
  </si>
  <si>
    <t>北京德胜门营业部</t>
  </si>
  <si>
    <t>温州营业部</t>
  </si>
  <si>
    <t>深圳宝安南路营业部</t>
  </si>
  <si>
    <t>深圳深南营业部</t>
  </si>
  <si>
    <t>吉首营业部</t>
  </si>
  <si>
    <t>张家界营业部</t>
  </si>
  <si>
    <t>衡阳营业部</t>
  </si>
  <si>
    <t>株洲营业部</t>
  </si>
  <si>
    <t>怀化营业部</t>
  </si>
  <si>
    <t>娄底营业部</t>
  </si>
  <si>
    <t>常德营业部</t>
  </si>
  <si>
    <t>湘潭芙蓉营业部</t>
  </si>
  <si>
    <t>长沙观沙路营业部</t>
  </si>
  <si>
    <t>益阳营业部</t>
  </si>
  <si>
    <t>岳阳营业部</t>
  </si>
  <si>
    <t>星沙营业部</t>
  </si>
  <si>
    <t>湘乡营业部</t>
  </si>
  <si>
    <t>永州营业部</t>
  </si>
  <si>
    <t>邵东营业部</t>
  </si>
  <si>
    <t>长沙总部营业部</t>
  </si>
  <si>
    <t>浏阳营业部</t>
  </si>
  <si>
    <t>宁乡营业部</t>
  </si>
  <si>
    <t>临武营业部</t>
  </si>
  <si>
    <t>隆回营业部</t>
  </si>
  <si>
    <t>长沙万芙营业部</t>
  </si>
  <si>
    <t>上海营业部</t>
  </si>
  <si>
    <t>杭州营业部</t>
  </si>
  <si>
    <t>北京东三环营业部</t>
  </si>
  <si>
    <t>广州营业部</t>
  </si>
  <si>
    <t>中山营业部</t>
  </si>
  <si>
    <t>南京营业部</t>
  </si>
  <si>
    <t>福州营业部</t>
  </si>
  <si>
    <t>武汉营业部</t>
  </si>
  <si>
    <t>成都营业部</t>
  </si>
  <si>
    <t>郑州营业部</t>
  </si>
  <si>
    <t>青岛营业部</t>
  </si>
  <si>
    <t>沈阳营业部</t>
  </si>
  <si>
    <t>重庆营业部</t>
  </si>
  <si>
    <t>西安营业部</t>
  </si>
  <si>
    <t>南宁营业部</t>
  </si>
  <si>
    <t>哈尔滨营业部</t>
  </si>
  <si>
    <t>合肥营业部</t>
  </si>
  <si>
    <t>石家庄营业部</t>
  </si>
  <si>
    <t>南昌营业部</t>
  </si>
  <si>
    <t>昆明营业部</t>
  </si>
  <si>
    <t>兰州营业部</t>
  </si>
  <si>
    <t>长春营业部</t>
  </si>
  <si>
    <t>贵阳营业部</t>
  </si>
  <si>
    <t>太原营业部</t>
  </si>
  <si>
    <t>台州营业部</t>
  </si>
  <si>
    <t>深圳香林路营业部</t>
  </si>
  <si>
    <t>嘉兴营业部</t>
  </si>
  <si>
    <t>东莞营业部</t>
  </si>
  <si>
    <t>台州三门营业部</t>
  </si>
  <si>
    <t>杭州西湖国贸中心营业部</t>
  </si>
  <si>
    <t>浙江长兴营业部</t>
  </si>
  <si>
    <t>温州苍南营业部</t>
  </si>
  <si>
    <t>天津武清营业部</t>
  </si>
  <si>
    <t>深圳嘉宾路营业部</t>
  </si>
  <si>
    <t>福建莆田营业部</t>
  </si>
  <si>
    <t>广东揭阳黄岐山大道营业部（筹）</t>
  </si>
  <si>
    <t>北京朝阳区营业部（筹）</t>
  </si>
  <si>
    <t>深圳南山海德三道营业部（筹）</t>
  </si>
  <si>
    <t>深圳福田泰然九路营业部（筹）</t>
  </si>
  <si>
    <t>大连黄河路营业部（筹）</t>
  </si>
  <si>
    <t>邵阳新宁解放路营业部（筹）</t>
  </si>
  <si>
    <t>深分</t>
  </si>
  <si>
    <t>浙分</t>
  </si>
  <si>
    <t>综合</t>
  </si>
  <si>
    <t>本月数</t>
  </si>
  <si>
    <t>金融产品部</t>
  </si>
  <si>
    <t>天津营业部</t>
  </si>
  <si>
    <t>深圳彩田营业部</t>
  </si>
  <si>
    <t>杭州绍兴路营业部</t>
  </si>
  <si>
    <t>12月累计</t>
  </si>
  <si>
    <t>财富证券分业务</t>
  </si>
  <si>
    <t>投资银行部</t>
  </si>
  <si>
    <t>财富合并</t>
  </si>
  <si>
    <t>德盛</t>
  </si>
  <si>
    <t>惠和投资</t>
  </si>
  <si>
    <t>惠和基金</t>
  </si>
  <si>
    <t>集合</t>
  </si>
  <si>
    <t>合并抵消</t>
  </si>
  <si>
    <t>云麓3号</t>
  </si>
  <si>
    <t>云麓6号</t>
  </si>
  <si>
    <t>云麓2号</t>
  </si>
  <si>
    <t>云麓7号</t>
  </si>
  <si>
    <t>东源</t>
  </si>
  <si>
    <t>股权并购</t>
  </si>
  <si>
    <t>抵消（惠和基金）</t>
  </si>
  <si>
    <t>手续费及佣金净收入</t>
  </si>
  <si>
    <t xml:space="preserve">  对联营企业和合营企业的投资收益</t>
  </si>
  <si>
    <t>公允价值变动收益</t>
  </si>
  <si>
    <t>汇兑收益</t>
  </si>
  <si>
    <t>营业税金及附加</t>
  </si>
  <si>
    <t>四、利润总额（亏损总额以"-"号填列）</t>
  </si>
  <si>
    <t xml:space="preserve">  其中:被合并方在合并前实现的净利润</t>
  </si>
  <si>
    <t>（一）按经营持续性分类：</t>
  </si>
  <si>
    <t xml:space="preserve"> 1.持续经营净利润（净亏损以“－”号填列）</t>
  </si>
  <si>
    <t xml:space="preserve"> 2.终止经营净利润（净亏损以“－”号填列）</t>
  </si>
  <si>
    <t>（二）按所有权归属分类：</t>
  </si>
  <si>
    <t>1.少数股东损益</t>
  </si>
  <si>
    <t>2.归属于母公司股东的净利润</t>
  </si>
  <si>
    <t>六、综合收益</t>
  </si>
  <si>
    <t>归属于母公司所有者的综合收益</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</si>
  <si>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</si>
  <si>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</si>
  <si>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</si>
  <si>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</si>
  <si>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</si>
  <si>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</si>
  <si>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</si>
  <si>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</si>
  <si>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</si>
  <si>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</si>
  <si>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少数股东综合收益</t>
  </si>
  <si>
    <t>归属于母公司所有者的综合收益总额</t>
  </si>
  <si>
    <t>少数股东综合收益总额</t>
  </si>
  <si>
    <t>八、每股收益</t>
  </si>
  <si>
    <t>（一）基本每股收益</t>
  </si>
  <si>
    <t>（二）稀释每股收益</t>
  </si>
  <si>
    <t>本月</t>
  </si>
  <si>
    <t>惠和</t>
  </si>
  <si>
    <t>合并抵销</t>
  </si>
  <si>
    <t>深圳罗湖营业部</t>
  </si>
  <si>
    <t>稳健1号</t>
  </si>
  <si>
    <t xml:space="preserve">   对联营企业和合营企业的投资收益</t>
  </si>
  <si>
    <t>汇兑收益（损失以"-"号填列）</t>
  </si>
  <si>
    <t>资产处置收益（亏损以“-”号填列）</t>
  </si>
  <si>
    <t xml:space="preserve">    其中：被合并方在合并前实现的净利润</t>
  </si>
  <si>
    <t xml:space="preserve">     1.持续经营净利润（净亏损以“－”号填列）</t>
  </si>
  <si>
    <t xml:space="preserve">     2.终止经营净利润（净亏损以“－”号填列）</t>
  </si>
  <si>
    <t xml:space="preserve">     1.少数股东损益（净亏损以“－”号填列）</t>
  </si>
  <si>
    <t xml:space="preserve">      2.归属于母公司股东的净利润（净亏损以“－”号填列）</t>
  </si>
  <si>
    <t xml:space="preserve">    归属母公司股东（或所有者）的其他综合收益的税后净额</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</si>
  <si>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</si>
  <si>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</si>
  <si>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</si>
  <si>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</si>
  <si>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</si>
  <si>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</si>
  <si>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</si>
  <si>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</si>
  <si>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</si>
  <si>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</si>
  <si>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 xml:space="preserve">    归属于少数股东的其他综合收益的税后净额</t>
  </si>
  <si>
    <t>其中：归属于母公司股东（或所有者）的综合收益总额</t>
  </si>
  <si>
    <t xml:space="preserve">      归属于少数股东的综合收益总额</t>
  </si>
  <si>
    <t>预算日均值</t>
  </si>
  <si>
    <t>交易量</t>
  </si>
  <si>
    <t>管理费用收入</t>
  </si>
  <si>
    <t>佣金收入</t>
  </si>
  <si>
    <t>合计(每季用）</t>
  </si>
  <si>
    <t>实际占用日均值</t>
  </si>
  <si>
    <t>固收互调金额</t>
  </si>
  <si>
    <t>固收条线小计</t>
  </si>
  <si>
    <t>权益条线小计</t>
  </si>
  <si>
    <t>深分小计</t>
  </si>
  <si>
    <t>经纪业务部</t>
  </si>
  <si>
    <t>牌照费</t>
  </si>
  <si>
    <t>月份</t>
  </si>
  <si>
    <t>管理费</t>
  </si>
  <si>
    <t>交易费率</t>
  </si>
  <si>
    <t>权益类</t>
  </si>
  <si>
    <t>固收类</t>
  </si>
  <si>
    <t>量化类</t>
  </si>
  <si>
    <t>产品名称</t>
  </si>
  <si>
    <t>产品类型</t>
  </si>
  <si>
    <t>佣金</t>
  </si>
  <si>
    <t>管理费收入</t>
  </si>
  <si>
    <t>营业部代销</t>
  </si>
  <si>
    <t>管理费+佣金（每季用）</t>
  </si>
  <si>
    <t>规模管理费（每月用）</t>
  </si>
  <si>
    <t>成立月份</t>
  </si>
  <si>
    <t>管理总规模(月均)</t>
  </si>
  <si>
    <t>管理费费率（%）</t>
  </si>
  <si>
    <t>佣金率（%）</t>
  </si>
  <si>
    <t>销售规模</t>
  </si>
  <si>
    <t>月均销售规模</t>
  </si>
  <si>
    <t>销售费率</t>
  </si>
  <si>
    <t>佣金率</t>
  </si>
  <si>
    <t>倍数</t>
  </si>
  <si>
    <t>销售占比</t>
  </si>
  <si>
    <t>收入合计</t>
  </si>
  <si>
    <t>广誉远</t>
  </si>
  <si>
    <t>权益产品</t>
  </si>
  <si>
    <t>星城8号</t>
  </si>
  <si>
    <t>皇庭云投</t>
  </si>
  <si>
    <t>星城6号</t>
  </si>
  <si>
    <t>财富100</t>
  </si>
  <si>
    <t>星城10号</t>
  </si>
  <si>
    <t>运通61号</t>
  </si>
  <si>
    <t>运通77号</t>
  </si>
  <si>
    <t>运通18号</t>
  </si>
  <si>
    <t>中国优质1号</t>
  </si>
  <si>
    <t>权益产品部小计</t>
  </si>
  <si>
    <t>财富1号</t>
  </si>
  <si>
    <t>固收产品</t>
  </si>
  <si>
    <t>惠丰6号</t>
  </si>
  <si>
    <t>财富2号</t>
  </si>
  <si>
    <t>财富3号</t>
  </si>
  <si>
    <t>惠丰稳健22号</t>
  </si>
  <si>
    <t>珠江6号</t>
  </si>
  <si>
    <t>固收产品部小计</t>
  </si>
  <si>
    <t>珠江8号</t>
  </si>
  <si>
    <t>珠江10号</t>
  </si>
  <si>
    <t>珠江16号</t>
  </si>
  <si>
    <t>投顾部小计</t>
  </si>
  <si>
    <t>和金量化2号</t>
  </si>
  <si>
    <t>量化产品</t>
  </si>
  <si>
    <t>和金量化7号</t>
  </si>
  <si>
    <t>和畅量化1号</t>
  </si>
  <si>
    <t>和金量化8号</t>
  </si>
  <si>
    <t>和金量化9号</t>
  </si>
  <si>
    <t>和金量化10号</t>
  </si>
  <si>
    <t>和金量化1号</t>
  </si>
  <si>
    <t>和金量化11号</t>
  </si>
  <si>
    <t>珠池12号</t>
  </si>
  <si>
    <t>量化产品部小计</t>
  </si>
  <si>
    <t>每月导入数据</t>
  </si>
  <si>
    <t>单位:经纪业务总部</t>
  </si>
  <si>
    <t>日期:2018-02-28</t>
  </si>
  <si>
    <t>两融利息收入</t>
  </si>
  <si>
    <t>约购、质押利息收入</t>
  </si>
  <si>
    <t>***</t>
  </si>
  <si>
    <t>0101</t>
  </si>
  <si>
    <t>0103</t>
  </si>
  <si>
    <t>0104</t>
  </si>
  <si>
    <t>010401</t>
  </si>
  <si>
    <t>010402</t>
  </si>
  <si>
    <t>010403</t>
  </si>
  <si>
    <t>010404</t>
  </si>
  <si>
    <t>010405</t>
  </si>
  <si>
    <t>010406</t>
  </si>
  <si>
    <t>010407</t>
  </si>
  <si>
    <t>0105</t>
  </si>
  <si>
    <t>010501</t>
  </si>
  <si>
    <t>010502</t>
  </si>
  <si>
    <t>010503</t>
  </si>
  <si>
    <t>010504</t>
  </si>
  <si>
    <t>010505</t>
  </si>
  <si>
    <t>010506</t>
  </si>
  <si>
    <t>010507</t>
  </si>
  <si>
    <t>010508</t>
  </si>
  <si>
    <t>0106</t>
  </si>
  <si>
    <t>0107</t>
  </si>
  <si>
    <t>网络金融部</t>
  </si>
  <si>
    <t>0108</t>
  </si>
  <si>
    <t>0109</t>
  </si>
  <si>
    <t>010901</t>
  </si>
  <si>
    <t>010902</t>
  </si>
  <si>
    <t>0110</t>
  </si>
  <si>
    <t>0112</t>
  </si>
  <si>
    <t>0113</t>
  </si>
  <si>
    <t>0114</t>
  </si>
  <si>
    <t>0161</t>
  </si>
  <si>
    <t>016101</t>
  </si>
  <si>
    <t>序时账</t>
  </si>
  <si>
    <t>责任核算账簿：</t>
  </si>
  <si>
    <t>财富证券有限责任公司-财富证券责任核算账簿</t>
  </si>
  <si>
    <t>币种：</t>
  </si>
  <si>
    <t>本币</t>
  </si>
  <si>
    <t>日期：</t>
  </si>
  <si>
    <t>2018-01-01至2018-12-31</t>
  </si>
  <si>
    <t>2018-01-01至2018-08-31</t>
  </si>
  <si>
    <t>返回币种：</t>
  </si>
  <si>
    <t>组织本币</t>
  </si>
  <si>
    <t>年</t>
  </si>
  <si>
    <t>月</t>
  </si>
  <si>
    <t>日</t>
  </si>
  <si>
    <t>凭证号</t>
  </si>
  <si>
    <t>分录号</t>
  </si>
  <si>
    <t>摘要</t>
  </si>
  <si>
    <t>要素编码</t>
  </si>
  <si>
    <t>要素名称</t>
  </si>
  <si>
    <t>成本中心</t>
  </si>
  <si>
    <t>辅助项</t>
  </si>
  <si>
    <t>借方</t>
  </si>
  <si>
    <t>贷方</t>
  </si>
  <si>
    <t>2018</t>
  </si>
  <si>
    <t>01</t>
  </si>
  <si>
    <t>31</t>
  </si>
  <si>
    <t>RV000001</t>
  </si>
  <si>
    <t>资金部委托固收市场部现金管理</t>
  </si>
  <si>
    <t>6111</t>
  </si>
  <si>
    <t>【调整项目:综合】</t>
  </si>
  <si>
    <t>固收投资部代理购买基金收入</t>
  </si>
  <si>
    <t>固收投资部华润睿致87号浮动盈亏调整</t>
  </si>
  <si>
    <t>6101</t>
  </si>
  <si>
    <t>公允价值变动损益</t>
  </si>
  <si>
    <t>【调整项目:其他综合收益调整】</t>
  </si>
  <si>
    <t>RV000002</t>
  </si>
  <si>
    <t>投行二部已开发票未收款收入调出</t>
  </si>
  <si>
    <t>60210703</t>
  </si>
  <si>
    <t>投资顾问</t>
  </si>
  <si>
    <t>考核专用</t>
  </si>
  <si>
    <t>投行三部已开发票未收款收入调出</t>
  </si>
  <si>
    <t>资金运营部2906账户回购利息调整</t>
  </si>
  <si>
    <t>60110205</t>
  </si>
  <si>
    <t>回购</t>
  </si>
  <si>
    <t>证投期货账户调整</t>
  </si>
  <si>
    <t>大业创智考核调整（17年考核调减6644万，1月账面已冲回17747772.03元）</t>
  </si>
  <si>
    <t>资管楚天科技浮动盈亏调整</t>
  </si>
  <si>
    <t>牌照管理费调整</t>
  </si>
  <si>
    <t>6021060301</t>
  </si>
  <si>
    <t>【调整项目:牌照费】</t>
  </si>
  <si>
    <t>中科曙光成本调整（冲回）</t>
  </si>
  <si>
    <t>RV000003</t>
  </si>
  <si>
    <t>珠江6号交易费收入划曙光</t>
  </si>
  <si>
    <t>6021060102</t>
  </si>
  <si>
    <t>交易费收入</t>
  </si>
  <si>
    <t>珠江8号管理费收入划投顾</t>
  </si>
  <si>
    <t>6021060101</t>
  </si>
  <si>
    <t>珠江10号管理费收入划投顾</t>
  </si>
  <si>
    <t>珠江8号交易费收入划投顾</t>
  </si>
  <si>
    <t>珠江10号交易费收入划投顾</t>
  </si>
  <si>
    <t>珠江16号交易费收入划投顾</t>
  </si>
  <si>
    <t>惠丰稳健22号号交易费收入划投顾</t>
  </si>
  <si>
    <t>6021060202</t>
  </si>
  <si>
    <t>惠丰稳健22号号管理费收入划投顾</t>
  </si>
  <si>
    <t>6021060201</t>
  </si>
  <si>
    <t>财富3号销售费用划营业部</t>
  </si>
  <si>
    <t>660211</t>
  </si>
  <si>
    <t>6051</t>
  </si>
  <si>
    <t>财富1号销售费用划资管</t>
  </si>
  <si>
    <t>660216</t>
  </si>
  <si>
    <t>惠丰稳健22号浮盈划投顾</t>
  </si>
  <si>
    <t>RV000004</t>
  </si>
  <si>
    <t>固收投资部牌照费</t>
  </si>
  <si>
    <t>固收市场部牌照费</t>
  </si>
  <si>
    <t>投顾业务部牌照费</t>
  </si>
  <si>
    <t>固收条线牌照费</t>
  </si>
  <si>
    <t>RV000009</t>
  </si>
  <si>
    <t>总部业务招待费分摊（2017.12）</t>
  </si>
  <si>
    <t>本日小计</t>
  </si>
  <si>
    <t>本月合计</t>
  </si>
  <si>
    <t>02</t>
  </si>
  <si>
    <t>28</t>
  </si>
  <si>
    <t>RV000005</t>
  </si>
  <si>
    <t>RV000006</t>
  </si>
  <si>
    <t>投资顾问部调整桑植农商行投顾费用至经总（张家界营业部）</t>
  </si>
  <si>
    <t>602103</t>
  </si>
  <si>
    <t>咨询服务收入</t>
  </si>
  <si>
    <t>【调整项目:经总过渡】</t>
  </si>
  <si>
    <t>固收投资部牌照费调整</t>
  </si>
  <si>
    <t>固收市场部牌照费调整</t>
  </si>
  <si>
    <t>固收投顾业务牌照费调整</t>
  </si>
  <si>
    <t>资产管理牌照费调整</t>
  </si>
  <si>
    <t>RV000007</t>
  </si>
  <si>
    <t>珠江6号管理费收入划曙光</t>
  </si>
  <si>
    <t>珠江16号管理费收入划投顾</t>
  </si>
  <si>
    <t>运通22号咨询费用划青岛</t>
  </si>
  <si>
    <t>660221</t>
  </si>
  <si>
    <t>运通22号咨询费划青岛</t>
  </si>
  <si>
    <t>1-2月量化牌照费</t>
  </si>
  <si>
    <t>1-2月权益牌照费</t>
  </si>
  <si>
    <t>1-2月固收牌照费</t>
  </si>
  <si>
    <t>1-2月资管条线牌照费</t>
  </si>
  <si>
    <t>RV000008</t>
  </si>
  <si>
    <t>转融通利息调整</t>
  </si>
  <si>
    <t>64110302</t>
  </si>
  <si>
    <t>转融通</t>
  </si>
  <si>
    <t>【调整项目:转融通利息】</t>
  </si>
  <si>
    <t>1-12月累计IB分成利润</t>
  </si>
  <si>
    <t>【调整项目:IB业务收入】</t>
  </si>
  <si>
    <t>呼叫中心费用转运营管理部</t>
  </si>
  <si>
    <t>660243</t>
  </si>
  <si>
    <t>【调整项目:代他部费用】</t>
  </si>
  <si>
    <t>经总折旧费分摊</t>
  </si>
  <si>
    <t>660241</t>
  </si>
  <si>
    <t>03</t>
  </si>
  <si>
    <t>RV000010</t>
  </si>
  <si>
    <t>投行三部未收款收入调出</t>
  </si>
  <si>
    <t>大业创智考核调整</t>
  </si>
  <si>
    <t>金衍场外期权协同收入调整</t>
  </si>
  <si>
    <t>RV000011</t>
  </si>
  <si>
    <t>投资顾问部调整睿致87号投顾费用至固收产品投资部</t>
  </si>
  <si>
    <t>RV000012</t>
  </si>
  <si>
    <t>运通20号管理费收入划红桂</t>
  </si>
  <si>
    <t>运通71号管理费收入划曙光</t>
  </si>
  <si>
    <t>珠池12号交易费收入划台州</t>
  </si>
  <si>
    <t>珠池12号交易费划台州</t>
  </si>
  <si>
    <t>和金10号交易费收入划南昌</t>
  </si>
  <si>
    <t>3月量化牌照费</t>
  </si>
  <si>
    <t>3月权益牌照费</t>
  </si>
  <si>
    <t>3月固收牌照费</t>
  </si>
  <si>
    <t>3月资管条线牌照费</t>
  </si>
  <si>
    <t>财兴20号60期管理费划永州</t>
  </si>
  <si>
    <t>浦发长春1号管理费划长春</t>
  </si>
  <si>
    <t>珠江13号交易费划哈尔滨</t>
  </si>
  <si>
    <t>珠池12号销售费用划经总</t>
  </si>
  <si>
    <t>RV000013</t>
  </si>
  <si>
    <t>同花顺渠道服务费已调入2017年费用，本年度从经总部调出</t>
  </si>
  <si>
    <t>660212</t>
  </si>
  <si>
    <t>【调整项目:线上业务推广费用】</t>
  </si>
  <si>
    <t>1-12月投行一部协同收入调整（双计）</t>
  </si>
  <si>
    <t>1-12月投行三部协同收入调整（双计）</t>
  </si>
  <si>
    <t>资管销售费不予调整投保和税金</t>
  </si>
  <si>
    <t>660213</t>
  </si>
  <si>
    <t>6403</t>
  </si>
  <si>
    <t>04</t>
  </si>
  <si>
    <t>30</t>
  </si>
  <si>
    <t>RV000014</t>
  </si>
  <si>
    <t>RV000015</t>
  </si>
  <si>
    <t>RV000016</t>
  </si>
  <si>
    <t>固收投资部华润睿致87号浮动盈亏冲回</t>
  </si>
  <si>
    <t>投资顾问部睿致87号投顾费用从固收产品投资部收回</t>
  </si>
  <si>
    <t>RV000017</t>
  </si>
  <si>
    <t>珠江13号管理费收入划哈尔滨</t>
  </si>
  <si>
    <t>珠江10号业绩报酬收入划投顾</t>
  </si>
  <si>
    <t>6021060103</t>
  </si>
  <si>
    <t>业绩报酬</t>
  </si>
  <si>
    <t>珠江13号交易费收入划哈尔滨</t>
  </si>
  <si>
    <t>4月量化牌照费</t>
  </si>
  <si>
    <t>4月权益牌照费</t>
  </si>
  <si>
    <t>4月固收牌照费</t>
  </si>
  <si>
    <t>4月资管条线牌照费</t>
  </si>
  <si>
    <t>财富1号销售费</t>
  </si>
  <si>
    <t>财富2号销售费</t>
  </si>
  <si>
    <t>RV000018</t>
  </si>
  <si>
    <t>投行二部开磷瑞阳项目收入调整（未到账）</t>
  </si>
  <si>
    <t>60210704</t>
  </si>
  <si>
    <t>投行二部开磷瑞阳项目收入调整</t>
  </si>
  <si>
    <t>收到湖南汉瑞款调回收入</t>
  </si>
  <si>
    <t>收到湖南汉瑞款</t>
  </si>
  <si>
    <t>05</t>
  </si>
  <si>
    <t>RV000019</t>
  </si>
  <si>
    <t>总部部门费用分摊（201801-201805）</t>
  </si>
  <si>
    <t>RV000020</t>
  </si>
  <si>
    <t>RV000021</t>
  </si>
  <si>
    <t>1-5月量化牌照费</t>
  </si>
  <si>
    <t>1-5月权益牌照费</t>
  </si>
  <si>
    <t>1-5月固收牌照费</t>
  </si>
  <si>
    <t>1-5月资管条线牌照费</t>
  </si>
  <si>
    <t>财富1号、惠丰6号、22号产品销售费用25%给资管做收入</t>
  </si>
  <si>
    <t>天天基金网销售财富1、2、3号给广分收入</t>
  </si>
  <si>
    <t>同花顺销售财富1号给网金收入</t>
  </si>
  <si>
    <t>陆金所销售财富1号给宝安营业部收入</t>
  </si>
  <si>
    <t>财富3号销售费用给营业部</t>
  </si>
  <si>
    <t>财富1号销售费用给营业部</t>
  </si>
  <si>
    <t>财富1号渠道销售费用给资管做管理费</t>
  </si>
  <si>
    <t>财富2号天天基金网从销售费用转成调收入</t>
  </si>
  <si>
    <t>财富2号天天基金网销售费用调成收入</t>
  </si>
  <si>
    <t>RV000022</t>
  </si>
  <si>
    <t>投行4部森电电力、长信畅中开票未到账</t>
  </si>
  <si>
    <t>RV000023</t>
  </si>
  <si>
    <t>资金部委托固收投资部现金管理</t>
  </si>
  <si>
    <t>资金部委托固收投资部现金管理差价收入</t>
  </si>
  <si>
    <t>资金部委托固收投资部现金管理浮动盈亏</t>
  </si>
  <si>
    <t>RV000024</t>
  </si>
  <si>
    <t>06</t>
  </si>
  <si>
    <t>29</t>
  </si>
  <si>
    <t>RV000028</t>
  </si>
  <si>
    <t>1-12月投行一部协同收入调整</t>
  </si>
  <si>
    <t>1-12月投行三部协同收入调整</t>
  </si>
  <si>
    <t>1-12月投行二部协同收入调整</t>
  </si>
  <si>
    <t>RV000025</t>
  </si>
  <si>
    <t>惠丰稳健22号号管理费收入转回固收产品部</t>
  </si>
  <si>
    <t>天天基金网销售收入划广分</t>
  </si>
  <si>
    <t>天天基金网销售费用划广分</t>
  </si>
  <si>
    <t>财富1号销售费用给经总</t>
  </si>
  <si>
    <t>财富2号销售费用给经总</t>
  </si>
  <si>
    <t>6月量化牌照费</t>
  </si>
  <si>
    <t>6月权益牌照费</t>
  </si>
  <si>
    <t>6月固收牌照费</t>
  </si>
  <si>
    <t>6月资管条线牌照费</t>
  </si>
  <si>
    <t>财兴2号管理费划永州</t>
  </si>
  <si>
    <t>运通70号管理费划浙分</t>
  </si>
  <si>
    <t>运通22号号管理费划青岛</t>
  </si>
  <si>
    <t>运通20号管理费划红桂</t>
  </si>
  <si>
    <t>运通71号管理费划曙光</t>
  </si>
  <si>
    <t>RV000026</t>
  </si>
  <si>
    <t>证券投资部资金成本调整</t>
  </si>
  <si>
    <t>投行一部承销款利息</t>
  </si>
  <si>
    <t>60110101</t>
  </si>
  <si>
    <t>自有</t>
  </si>
  <si>
    <t>RV000027</t>
  </si>
  <si>
    <t>投行三部2017年承揽费调整</t>
  </si>
  <si>
    <t>07</t>
  </si>
  <si>
    <t>RV000029</t>
  </si>
  <si>
    <t>投行4部收到计提的收入款</t>
  </si>
  <si>
    <t>RV000030</t>
  </si>
  <si>
    <t>珠江13号管理交易费收入划哈尔滨</t>
  </si>
  <si>
    <t>7月权益牌照费</t>
  </si>
  <si>
    <t>7月固收牌照费</t>
  </si>
  <si>
    <t>7月资管条线牌照费</t>
  </si>
  <si>
    <t>运通61号业绩报酬划权益产品部、湘潭韶中</t>
  </si>
  <si>
    <t>运通61号业绩报酬划权益产品部</t>
  </si>
  <si>
    <t>运通61号业绩报酬划湘潭韶中</t>
  </si>
  <si>
    <t>浦发长春1号划长春</t>
  </si>
  <si>
    <t>财富1号、惠丰6、22号销售费用的25%给资管做收入</t>
  </si>
  <si>
    <t>天天基金网销售费用给广分</t>
  </si>
  <si>
    <t>同花顺销售产品费用给网金</t>
  </si>
  <si>
    <t>财富1号陆金所销售费用30%给宝安做收入</t>
  </si>
  <si>
    <t>财富1号渠道销售费用的5%给资管做招待费</t>
  </si>
  <si>
    <t>RV000031</t>
  </si>
  <si>
    <t>固收市场部、投资部考核收入调整（按资金占用）</t>
  </si>
  <si>
    <t>代持撮合户浮动盈亏调出</t>
  </si>
  <si>
    <t>RV000032</t>
  </si>
  <si>
    <t>RV000033</t>
  </si>
  <si>
    <t>08</t>
  </si>
  <si>
    <t>RV000034</t>
  </si>
  <si>
    <t>资金部放固收投资部同业存单差价收入</t>
  </si>
  <si>
    <t>资金部放固收投资部同业存单浮动盈亏</t>
  </si>
  <si>
    <t>代持撮合户浮动盈亏冲回（不调）</t>
  </si>
  <si>
    <t>RV000035</t>
  </si>
  <si>
    <t>投行4部计提的收入调整</t>
  </si>
  <si>
    <t>RV000036</t>
  </si>
  <si>
    <t>收益凭证销售收入调整</t>
  </si>
  <si>
    <t>RV000037</t>
  </si>
  <si>
    <t>国融安享2号浮动盈亏调整</t>
  </si>
  <si>
    <t>资管楚天科技投资收益调整</t>
  </si>
  <si>
    <t>RV000039</t>
  </si>
  <si>
    <t>运通77号业绩报酬资管划权益、株洲</t>
  </si>
  <si>
    <t>运通77号业绩报酬划权益</t>
  </si>
  <si>
    <t>运通77号业绩报酬划株洲</t>
  </si>
  <si>
    <t>惠丰稳健22号投资收益划投顾</t>
  </si>
  <si>
    <t>天天基金销售费用划广分</t>
  </si>
  <si>
    <t>8月量化牌照费</t>
  </si>
  <si>
    <t>8月权益部牌照费</t>
  </si>
  <si>
    <t>8月固收牌照费</t>
  </si>
  <si>
    <t>8月权益牌照费</t>
  </si>
  <si>
    <t>09</t>
  </si>
  <si>
    <t>RV000042</t>
  </si>
  <si>
    <t>投行三部协同收入-湖南正明新三板</t>
  </si>
  <si>
    <t>【调整项目:投行协同收入】</t>
  </si>
  <si>
    <t>RV000038</t>
  </si>
  <si>
    <t>公司购买18湖南债16、17投资收益调出</t>
  </si>
  <si>
    <t>公司购买18湖南债16、17浮动盈亏调整</t>
  </si>
  <si>
    <t>RV000040</t>
  </si>
  <si>
    <t>2906账户回购利息调出</t>
  </si>
  <si>
    <t>RV000041</t>
  </si>
  <si>
    <t>债券利息</t>
  </si>
  <si>
    <t>RV000043</t>
  </si>
  <si>
    <t>运通16号收入划投行一部</t>
  </si>
  <si>
    <t>运通16号管理费收入划投行一部</t>
  </si>
  <si>
    <t>浦发长春1号管理费收入划长春</t>
  </si>
  <si>
    <t>珠江8号手续费收入划投顾</t>
  </si>
  <si>
    <t>珠江8号手续费费收入划投顾</t>
  </si>
  <si>
    <t>珠江10号手续费费收入划投顾</t>
  </si>
  <si>
    <t>珠江10号手续费收入划投顾</t>
  </si>
  <si>
    <t>惠丰稳健22号号管理费收入投顾退回</t>
  </si>
  <si>
    <t>财富1号等销售费用的5%给资管做收入</t>
  </si>
  <si>
    <t>天天基金销售财富1号划收入给广分</t>
  </si>
  <si>
    <t>9月权益牌照费</t>
  </si>
  <si>
    <t>9月固收牌照费</t>
  </si>
  <si>
    <t>9月资管条线牌照费</t>
  </si>
  <si>
    <t>同花顺销售财富1号划收入给网金</t>
  </si>
  <si>
    <t>财富1号销售费用30%给宝安做收入</t>
  </si>
  <si>
    <t>财富1号销售费用5%给资管做管理费</t>
  </si>
  <si>
    <t>RV000044</t>
  </si>
  <si>
    <t>总部业务招待费分摊（2018.10）</t>
  </si>
  <si>
    <t>RV000045</t>
  </si>
  <si>
    <t>财兴2号管理费收入划永州</t>
  </si>
  <si>
    <t>财富1、2、3收入划广分</t>
  </si>
  <si>
    <t>权益产品投资部10月牌照费</t>
  </si>
  <si>
    <t>财富2号销售费用划营业部</t>
  </si>
  <si>
    <t>财富1号销售费用划营业部</t>
  </si>
  <si>
    <t>固收产品投资部10月牌照费</t>
  </si>
  <si>
    <t>RV000046</t>
  </si>
  <si>
    <t>投行4部计提收入调整</t>
  </si>
  <si>
    <t>RV000047</t>
  </si>
  <si>
    <t>RV000048</t>
  </si>
  <si>
    <t>RV000049</t>
  </si>
  <si>
    <t>RV000050</t>
  </si>
  <si>
    <t>RV000056</t>
  </si>
  <si>
    <t>收益凭证调整收入（富丰34号）</t>
  </si>
  <si>
    <t>湘潭韶中费用调出至总部</t>
  </si>
  <si>
    <t>RV000051</t>
  </si>
  <si>
    <t>债券利息调整</t>
  </si>
  <si>
    <t>RV000052</t>
  </si>
  <si>
    <t>财富1号陆金所销售的30%划管理费收入给宝安</t>
  </si>
  <si>
    <t>和金量化1、7、10号级和畅量化1号交易费收入划各营业部</t>
  </si>
  <si>
    <t>财富1号渠道销售收入的25%管理费收入划资管</t>
  </si>
  <si>
    <t>财富1号天天基金1-6月销售费用转回（因账务从费用转到了手续费支出）</t>
  </si>
  <si>
    <t>11月权益牌照费</t>
  </si>
  <si>
    <t>11月固收牌照费</t>
  </si>
  <si>
    <t>11月资管条线牌照费</t>
  </si>
  <si>
    <t>财富1号天天基金销售划收入给广分</t>
  </si>
  <si>
    <t>财富1号天天基金销售划手续费支出给广分（给渠道的费用）</t>
  </si>
  <si>
    <t>财富1号同花顺销售划收入给网金</t>
  </si>
  <si>
    <t>财富3号销售费用划经总</t>
  </si>
  <si>
    <t>财富1号销售费用划经总</t>
  </si>
  <si>
    <t>财富1号渠道销售的5%给资管做招待费</t>
  </si>
  <si>
    <t>RV000053</t>
  </si>
  <si>
    <t>投行三部未收款收入调整</t>
  </si>
  <si>
    <t>RV000054</t>
  </si>
  <si>
    <t>投行2部收入调整</t>
  </si>
  <si>
    <t>投行4部收入调整</t>
  </si>
  <si>
    <t>RV000055</t>
  </si>
  <si>
    <t>公司购买18湖南债16、17、04投资收益调出</t>
  </si>
  <si>
    <t>公司购买18湖南债16、17、04浮动盈亏调整</t>
  </si>
  <si>
    <t>RV000057</t>
  </si>
  <si>
    <t>部门费用分摊（201809-201812</t>
  </si>
  <si>
    <t>RV000061</t>
  </si>
  <si>
    <t>四季度投行协同收入-投行一部</t>
  </si>
  <si>
    <t>四季度投行协同收入-投行三部</t>
  </si>
  <si>
    <t>IB分成利润调整投保和税</t>
  </si>
  <si>
    <t>星沙2018年车辆折旧费入总部</t>
  </si>
  <si>
    <t>RV000058</t>
  </si>
  <si>
    <t>运通16号划管理费投行1部到固收产品部</t>
  </si>
  <si>
    <t>浦发长春1号划长春营业部</t>
  </si>
  <si>
    <t>运通22号管理费用划青岛</t>
  </si>
  <si>
    <t>12月权益牌照费</t>
  </si>
  <si>
    <t>12月固收牌照费（冲回）</t>
  </si>
  <si>
    <t>12月资管条线牌照费</t>
  </si>
  <si>
    <t>财富1号渠道收入25%给资管</t>
  </si>
  <si>
    <t>财富1号天天基金渠道收入给广分</t>
  </si>
  <si>
    <t>财富1号同花顺渠道收入给网金</t>
  </si>
  <si>
    <t>财富1号陆金所渠道收入30%给宝安</t>
  </si>
  <si>
    <t>运通67管理费划权益</t>
  </si>
  <si>
    <t>运通67管理费划韶北</t>
  </si>
  <si>
    <t>财富1号渠道销售5%给资管做招待费</t>
  </si>
  <si>
    <t>调运通71号2017年收入到曙光</t>
  </si>
  <si>
    <t>调运通71号2017年的收入到曙光</t>
  </si>
  <si>
    <t>财富2号销售费用划经总</t>
  </si>
  <si>
    <t>财富2号天天基金划广分</t>
  </si>
  <si>
    <t>和金10号收入划南昌</t>
  </si>
  <si>
    <t>珠池12号收入划台州</t>
  </si>
  <si>
    <t>珠池12号收入划南昌</t>
  </si>
  <si>
    <t>交易所年费从资管调到各使用部门</t>
  </si>
  <si>
    <t>RV000059</t>
  </si>
  <si>
    <t>RV000060</t>
  </si>
  <si>
    <t>2018年总部业务部门分摊费用</t>
  </si>
  <si>
    <t>RV000062</t>
  </si>
  <si>
    <t>2018年王培斌费用在四/三部门间均摊（8月之前四部门）</t>
  </si>
  <si>
    <t>2018年中国银行间市场交易商协会会费平摊</t>
  </si>
  <si>
    <t>固收市场部后台工资社保与固收投资部平摊</t>
  </si>
  <si>
    <t>文员3-11月工资社保由固收条线3部门均摊</t>
  </si>
  <si>
    <t>RV000063</t>
  </si>
  <si>
    <t>政府债券分销收入划分</t>
  </si>
  <si>
    <t>代理承销证券</t>
  </si>
  <si>
    <t>债券承销利息收入</t>
  </si>
  <si>
    <t>RV000064</t>
  </si>
  <si>
    <t>快乐传媒损益调整</t>
  </si>
  <si>
    <t>丰电科技损益调整</t>
  </si>
  <si>
    <t>楚天科技投资收益调整</t>
  </si>
  <si>
    <t>RV000065</t>
  </si>
  <si>
    <t>12月办公室领用茶叶等分摊</t>
  </si>
  <si>
    <t>本年累计</t>
  </si>
</sst>
</file>

<file path=xl/styles.xml><?xml version="1.0" encoding="utf-8"?>
<styleSheet xmlns="http://schemas.openxmlformats.org/spreadsheetml/2006/main">
  <numFmts count="16">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0.0%"/>
    <numFmt numFmtId="177" formatCode="_ \¥* #,##0_ ;_ \¥* \-#,##0_ ;_ \¥* &quot;-&quot;_ ;_ @_ "/>
    <numFmt numFmtId="178" formatCode="0.00_);[Red]\(0.00\)"/>
    <numFmt numFmtId="179" formatCode="0.000%"/>
    <numFmt numFmtId="180" formatCode="0.00000_ "/>
    <numFmt numFmtId="181" formatCode="0.0_ "/>
    <numFmt numFmtId="182" formatCode="0_);[Red]\(0\)"/>
    <numFmt numFmtId="183" formatCode="0.00_ "/>
    <numFmt numFmtId="184" formatCode="_ * #,##0.0000_ ;_ * \-#,##0.0000_ ;_ * &quot;-&quot;_ ;_ @_ "/>
    <numFmt numFmtId="185" formatCode="0_ "/>
    <numFmt numFmtId="186" formatCode="_ * #,##0.00_ ;_ * \-#,##0.00_ ;_ * &quot;-&quot;_ ;_ @_ "/>
    <numFmt numFmtId="187" formatCode="0.0000000000_ "/>
  </numFmts>
  <fonts count="69">
    <font>
      <sz val="11"/>
      <color theme="1"/>
      <name val="宋体"/>
      <charset val="134"/>
      <scheme val="minor"/>
    </font>
    <font>
      <b/>
      <sz val="14"/>
      <color indexed="62"/>
      <name val="微软雅黑"/>
      <charset val="134"/>
    </font>
    <font>
      <sz val="8"/>
      <color indexed="8"/>
      <name val="宋体"/>
      <charset val="134"/>
    </font>
    <font>
      <u/>
      <sz val="8"/>
      <color indexed="8"/>
      <name val="宋体"/>
      <charset val="134"/>
    </font>
    <font>
      <b/>
      <sz val="8"/>
      <color indexed="62"/>
      <name val="宋体"/>
      <charset val="134"/>
    </font>
    <font>
      <sz val="8"/>
      <name val="宋体"/>
      <charset val="134"/>
    </font>
    <font>
      <b/>
      <sz val="12"/>
      <color indexed="8"/>
      <name val="宋体"/>
      <charset val="134"/>
    </font>
    <font>
      <b/>
      <sz val="8"/>
      <color indexed="8"/>
      <name val="宋体"/>
      <charset val="134"/>
    </font>
    <font>
      <b/>
      <sz val="10"/>
      <color theme="0"/>
      <name val="宋体"/>
      <charset val="134"/>
      <scheme val="minor"/>
    </font>
    <font>
      <sz val="10"/>
      <name val="宋体"/>
      <charset val="134"/>
      <scheme val="minor"/>
    </font>
    <font>
      <b/>
      <sz val="11"/>
      <color theme="0"/>
      <name val="微软雅黑"/>
      <charset val="134"/>
    </font>
    <font>
      <sz val="11"/>
      <color theme="0"/>
      <name val="微软雅黑"/>
      <charset val="134"/>
    </font>
    <font>
      <sz val="11"/>
      <color theme="1"/>
      <name val="微软雅黑"/>
      <charset val="134"/>
    </font>
    <font>
      <sz val="11"/>
      <color rgb="FFFF0000"/>
      <name val="微软雅黑"/>
      <charset val="134"/>
    </font>
    <font>
      <b/>
      <sz val="11"/>
      <color theme="1"/>
      <name val="微软雅黑"/>
      <charset val="134"/>
    </font>
    <font>
      <b/>
      <sz val="12"/>
      <color theme="1"/>
      <name val="微软雅黑"/>
      <charset val="134"/>
    </font>
    <font>
      <sz val="10"/>
      <color theme="1"/>
      <name val="仿宋"/>
      <charset val="134"/>
    </font>
    <font>
      <sz val="10"/>
      <name val="仿宋"/>
      <charset val="134"/>
    </font>
    <font>
      <sz val="10"/>
      <color indexed="8"/>
      <name val="仿宋"/>
      <charset val="134"/>
    </font>
    <font>
      <b/>
      <sz val="10"/>
      <name val="仿宋"/>
      <charset val="134"/>
    </font>
    <font>
      <sz val="10"/>
      <name val="宋体"/>
      <charset val="134"/>
    </font>
    <font>
      <sz val="10"/>
      <color theme="1"/>
      <name val="宋体"/>
      <charset val="134"/>
    </font>
    <font>
      <sz val="20"/>
      <name val="黑体"/>
      <charset val="134"/>
    </font>
    <font>
      <b/>
      <sz val="16"/>
      <name val="宋体"/>
      <charset val="134"/>
    </font>
    <font>
      <b/>
      <sz val="11"/>
      <name val="宋体"/>
      <charset val="134"/>
    </font>
    <font>
      <sz val="12"/>
      <name val="宋体"/>
      <charset val="134"/>
    </font>
    <font>
      <sz val="11"/>
      <color theme="1"/>
      <name val="宋体"/>
      <charset val="134"/>
    </font>
    <font>
      <sz val="11"/>
      <name val="宋体"/>
      <charset val="134"/>
    </font>
    <font>
      <sz val="10"/>
      <color indexed="8"/>
      <name val="宋体"/>
      <charset val="134"/>
    </font>
    <font>
      <sz val="12"/>
      <color theme="1"/>
      <name val="宋体"/>
      <charset val="134"/>
    </font>
    <font>
      <b/>
      <sz val="10"/>
      <name val="宋体"/>
      <charset val="134"/>
    </font>
    <font>
      <sz val="12"/>
      <color rgb="FFFF0000"/>
      <name val="宋体"/>
      <charset val="134"/>
    </font>
    <font>
      <sz val="11"/>
      <color rgb="FFFF0000"/>
      <name val="宋体"/>
      <charset val="134"/>
    </font>
    <font>
      <b/>
      <sz val="11"/>
      <color theme="1"/>
      <name val="宋体"/>
      <charset val="134"/>
      <scheme val="minor"/>
    </font>
    <font>
      <b/>
      <sz val="17"/>
      <color indexed="8"/>
      <name val="宋体"/>
      <charset val="134"/>
    </font>
    <font>
      <sz val="9"/>
      <color indexed="8"/>
      <name val="宋体"/>
      <charset val="134"/>
    </font>
    <font>
      <b/>
      <sz val="9"/>
      <color indexed="8"/>
      <name val="宋体"/>
      <charset val="134"/>
    </font>
    <font>
      <b/>
      <sz val="12"/>
      <name val="仿宋"/>
      <charset val="134"/>
    </font>
    <font>
      <sz val="11"/>
      <name val="宋体"/>
      <charset val="134"/>
      <scheme val="minor"/>
    </font>
    <font>
      <b/>
      <sz val="11"/>
      <name val="宋体"/>
      <charset val="134"/>
      <scheme val="minor"/>
    </font>
    <font>
      <b/>
      <sz val="10"/>
      <name val="宋体"/>
      <charset val="134"/>
      <scheme val="minor"/>
    </font>
    <font>
      <sz val="10"/>
      <name val="仿宋_GB2312"/>
      <charset val="134"/>
    </font>
    <font>
      <sz val="10"/>
      <name val="Times New Roman"/>
      <charset val="134"/>
    </font>
    <font>
      <b/>
      <sz val="10"/>
      <name val="Times New Roman"/>
      <charset val="134"/>
    </font>
    <font>
      <b/>
      <sz val="10"/>
      <name val="仿宋_GB2312"/>
      <charset val="134"/>
    </font>
    <font>
      <b/>
      <sz val="10"/>
      <color rgb="FF000000"/>
      <name val="Times New Roman"/>
      <charset val="134"/>
    </font>
    <font>
      <b/>
      <sz val="10"/>
      <color rgb="FF000000"/>
      <name val="宋体"/>
      <charset val="134"/>
      <scheme val="minor"/>
    </font>
    <font>
      <sz val="10"/>
      <color rgb="FF000000"/>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sz val="9"/>
      <name val="宋体"/>
      <charset val="134"/>
    </font>
    <font>
      <b/>
      <sz val="9"/>
      <name val="宋体"/>
      <charset val="134"/>
    </font>
  </fonts>
  <fills count="55">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11"/>
        <bgColor indexed="64"/>
      </patternFill>
    </fill>
    <fill>
      <patternFill patternType="solid">
        <fgColor theme="1" tint="0.249977111117893"/>
        <bgColor indexed="64"/>
      </patternFill>
    </fill>
    <fill>
      <patternFill patternType="solid">
        <fgColor rgb="FFFF0000"/>
        <bgColor indexed="64"/>
      </patternFill>
    </fill>
    <fill>
      <patternFill patternType="solid">
        <fgColor theme="0" tint="-0.149937437055574"/>
        <bgColor indexed="64"/>
      </patternFill>
    </fill>
    <fill>
      <patternFill patternType="solid">
        <fgColor rgb="FFFFFF00"/>
        <bgColor indexed="64"/>
      </patternFill>
    </fill>
    <fill>
      <patternFill patternType="solid">
        <fgColor rgb="FFFFC000"/>
        <bgColor indexed="64"/>
      </patternFill>
    </fill>
    <fill>
      <patternFill patternType="solid">
        <fgColor theme="3" tint="-0.249977111117893"/>
        <bgColor indexed="64"/>
      </patternFill>
    </fill>
    <fill>
      <patternFill patternType="solid">
        <fgColor theme="3" tint="0.799920651875362"/>
        <bgColor indexed="64"/>
      </patternFill>
    </fill>
    <fill>
      <patternFill patternType="solid">
        <fgColor theme="8" tint="0.599993896298105"/>
        <bgColor indexed="64"/>
      </patternFill>
    </fill>
    <fill>
      <patternFill patternType="solid">
        <fgColor theme="0"/>
        <bgColor indexed="64"/>
      </patternFill>
    </fill>
    <fill>
      <patternFill patternType="solid">
        <fgColor theme="0" tint="-0.0499893185216834"/>
        <bgColor indexed="64"/>
      </patternFill>
    </fill>
    <fill>
      <patternFill patternType="solid">
        <fgColor theme="8" tint="0.799981688894314"/>
        <bgColor indexed="64"/>
      </patternFill>
    </fill>
    <fill>
      <patternFill patternType="solid">
        <fgColor theme="3" tint="0.599993896298105"/>
        <bgColor indexed="64"/>
      </patternFill>
    </fill>
    <fill>
      <patternFill patternType="solid">
        <fgColor theme="4" tint="0.399975585192419"/>
        <bgColor indexed="64"/>
      </patternFill>
    </fill>
    <fill>
      <patternFill patternType="solid">
        <fgColor indexed="44"/>
        <bgColor indexed="64"/>
      </patternFill>
    </fill>
    <fill>
      <patternFill patternType="solid">
        <fgColor indexed="43"/>
        <bgColor indexed="64"/>
      </patternFill>
    </fill>
    <fill>
      <patternFill patternType="solid">
        <fgColor theme="3" tint="0.799951170384838"/>
        <bgColor indexed="64"/>
      </patternFill>
    </fill>
    <fill>
      <patternFill patternType="solid">
        <fgColor indexed="22"/>
        <bgColor indexed="64"/>
      </patternFill>
    </fill>
    <fill>
      <patternFill patternType="solid">
        <fgColor theme="3" tint="0.399914548173467"/>
        <bgColor indexed="64"/>
      </patternFill>
    </fill>
    <fill>
      <patternFill patternType="solid">
        <fgColor indexed="65"/>
        <bgColor indexed="64"/>
      </patternFill>
    </fill>
    <fill>
      <patternFill patternType="solid">
        <fgColor theme="0" tint="-0.249977111117893"/>
        <bgColor indexed="64"/>
      </patternFill>
    </fill>
    <fill>
      <patternFill patternType="solid">
        <fgColor theme="5" tint="0.599993896298105"/>
        <bgColor indexed="64"/>
      </patternFill>
    </fill>
    <fill>
      <patternFill patternType="solid">
        <fgColor rgb="FFC0C0C0"/>
        <bgColor indexed="64"/>
      </patternFill>
    </fill>
    <fill>
      <patternFill patternType="solid">
        <fgColor theme="4"/>
        <bgColor indexed="64"/>
      </patternFill>
    </fill>
    <fill>
      <patternFill patternType="solid">
        <fgColor theme="0" tint="-0.349986266670736"/>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FFCC"/>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s>
  <borders count="50">
    <border>
      <left/>
      <right/>
      <top/>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39"/>
      </left>
      <right style="thin">
        <color indexed="39"/>
      </right>
      <top style="thin">
        <color indexed="39"/>
      </top>
      <bottom style="thin">
        <color indexed="39"/>
      </bottom>
      <diagonal/>
    </border>
    <border>
      <left style="dotted">
        <color auto="1"/>
      </left>
      <right style="dotted">
        <color auto="1"/>
      </right>
      <top style="dotted">
        <color auto="1"/>
      </top>
      <bottom style="dotted">
        <color auto="1"/>
      </bottom>
      <diagonal/>
    </border>
    <border>
      <left style="thin">
        <color auto="1"/>
      </left>
      <right style="thin">
        <color auto="1"/>
      </right>
      <top style="thin">
        <color auto="1"/>
      </top>
      <bottom style="thin">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style="dotted">
        <color auto="1"/>
      </right>
      <top style="dotted">
        <color auto="1"/>
      </top>
      <bottom/>
      <diagonal/>
    </border>
    <border>
      <left style="dotted">
        <color auto="1"/>
      </left>
      <right/>
      <top style="dotted">
        <color auto="1"/>
      </top>
      <bottom/>
      <diagonal/>
    </border>
    <border>
      <left/>
      <right/>
      <top style="dotted">
        <color auto="1"/>
      </top>
      <bottom/>
      <diagonal/>
    </border>
    <border>
      <left style="dotted">
        <color auto="1"/>
      </left>
      <right style="dotted">
        <color auto="1"/>
      </right>
      <top/>
      <bottom style="dotted">
        <color auto="1"/>
      </bottom>
      <diagonal/>
    </border>
    <border>
      <left/>
      <right style="dotted">
        <color auto="1"/>
      </right>
      <top style="dotted">
        <color auto="1"/>
      </top>
      <bottom/>
      <diagonal/>
    </border>
    <border>
      <left style="hair">
        <color auto="1"/>
      </left>
      <right style="hair">
        <color auto="1"/>
      </right>
      <top style="medium">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medium">
        <color auto="1"/>
      </bottom>
      <diagonal/>
    </border>
    <border>
      <left/>
      <right style="hair">
        <color auto="1"/>
      </right>
      <top style="medium">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medium">
        <color auto="1"/>
      </bottom>
      <diagonal/>
    </border>
    <border>
      <left style="hair">
        <color auto="1"/>
      </left>
      <right/>
      <top style="medium">
        <color auto="1"/>
      </top>
      <bottom style="hair">
        <color auto="1"/>
      </bottom>
      <diagonal/>
    </border>
    <border>
      <left/>
      <right/>
      <top style="medium">
        <color auto="1"/>
      </top>
      <bottom style="hair">
        <color auto="1"/>
      </bottom>
      <diagonal/>
    </border>
    <border>
      <left/>
      <right/>
      <top style="medium">
        <color auto="1"/>
      </top>
      <bottom style="medium">
        <color auto="1"/>
      </bottom>
      <diagonal/>
    </border>
    <border>
      <left style="hair">
        <color auto="1"/>
      </left>
      <right style="hair">
        <color auto="1"/>
      </right>
      <top style="medium">
        <color auto="1"/>
      </top>
      <bottom style="medium">
        <color auto="1"/>
      </bottom>
      <diagonal/>
    </border>
    <border>
      <left/>
      <right style="hair">
        <color auto="1"/>
      </right>
      <top style="hair">
        <color auto="1"/>
      </top>
      <bottom/>
      <diagonal/>
    </border>
    <border>
      <left/>
      <right style="hair">
        <color auto="1"/>
      </right>
      <top style="medium">
        <color auto="1"/>
      </top>
      <bottom style="medium">
        <color auto="1"/>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hair">
        <color indexed="12"/>
      </right>
      <top style="medium">
        <color indexed="12"/>
      </top>
      <bottom/>
      <diagonal/>
    </border>
    <border>
      <left style="hair">
        <color indexed="12"/>
      </left>
      <right style="hair">
        <color indexed="12"/>
      </right>
      <top style="medium">
        <color indexed="12"/>
      </top>
      <bottom/>
      <diagonal/>
    </border>
    <border>
      <left/>
      <right style="hair">
        <color indexed="12"/>
      </right>
      <top style="hair">
        <color indexed="12"/>
      </top>
      <bottom/>
      <diagonal/>
    </border>
    <border>
      <left style="hair">
        <color indexed="12"/>
      </left>
      <right style="hair">
        <color indexed="12"/>
      </right>
      <top style="hair">
        <color indexed="12"/>
      </top>
      <bottom style="hair">
        <color indexed="12"/>
      </bottom>
      <diagonal/>
    </border>
    <border>
      <left/>
      <right style="hair">
        <color indexed="12"/>
      </right>
      <top/>
      <bottom/>
      <diagonal/>
    </border>
    <border>
      <left/>
      <right style="hair">
        <color indexed="12"/>
      </right>
      <top/>
      <bottom style="hair">
        <color indexed="12"/>
      </bottom>
      <diagonal/>
    </border>
    <border>
      <left style="hair">
        <color indexed="12"/>
      </left>
      <right style="hair">
        <color indexed="12"/>
      </right>
      <top style="hair">
        <color indexed="12"/>
      </top>
      <bottom style="medium">
        <color indexed="12"/>
      </bottom>
      <diagonal/>
    </border>
    <border>
      <left/>
      <right style="hair">
        <color indexed="12"/>
      </right>
      <top style="hair">
        <color indexed="12"/>
      </top>
      <bottom style="hair">
        <color indexed="1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s>
  <cellStyleXfs count="54">
    <xf numFmtId="0" fontId="0" fillId="0" borderId="0"/>
    <xf numFmtId="42" fontId="0" fillId="0" borderId="0" applyFont="0" applyFill="0" applyBorder="0" applyAlignment="0" applyProtection="0">
      <alignment vertical="center"/>
    </xf>
    <xf numFmtId="0" fontId="48" fillId="30" borderId="0" applyNumberFormat="0" applyBorder="0" applyAlignment="0" applyProtection="0">
      <alignment vertical="center"/>
    </xf>
    <xf numFmtId="0" fontId="52" fillId="34" borderId="4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8" fillId="29" borderId="0" applyNumberFormat="0" applyBorder="0" applyAlignment="0" applyProtection="0">
      <alignment vertical="center"/>
    </xf>
    <xf numFmtId="0" fontId="50" fillId="31" borderId="0" applyNumberFormat="0" applyBorder="0" applyAlignment="0" applyProtection="0">
      <alignment vertical="center"/>
    </xf>
    <xf numFmtId="43" fontId="0" fillId="0" borderId="0" applyFont="0" applyFill="0" applyBorder="0" applyAlignment="0" applyProtection="0">
      <alignment vertical="center"/>
    </xf>
    <xf numFmtId="0" fontId="53" fillId="36" borderId="0" applyNumberFormat="0" applyBorder="0" applyAlignment="0" applyProtection="0">
      <alignment vertical="center"/>
    </xf>
    <xf numFmtId="0" fontId="54" fillId="0" borderId="0" applyNumberFormat="0" applyFill="0" applyBorder="0" applyAlignment="0" applyProtection="0">
      <alignment vertical="center"/>
    </xf>
    <xf numFmtId="9" fontId="0" fillId="0" borderId="0" applyFont="0" applyFill="0" applyBorder="0" applyAlignment="0" applyProtection="0">
      <alignment vertical="center"/>
    </xf>
    <xf numFmtId="0" fontId="55" fillId="0" borderId="0" applyNumberFormat="0" applyFill="0" applyBorder="0" applyAlignment="0" applyProtection="0">
      <alignment vertical="center"/>
    </xf>
    <xf numFmtId="0" fontId="0" fillId="33" borderId="42" applyNumberFormat="0" applyFont="0" applyAlignment="0" applyProtection="0">
      <alignment vertical="center"/>
    </xf>
    <xf numFmtId="0" fontId="53" fillId="39" borderId="0" applyNumberFormat="0" applyBorder="0" applyAlignment="0" applyProtection="0">
      <alignment vertical="center"/>
    </xf>
    <xf numFmtId="0" fontId="49"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3" fillId="0" borderId="47" applyNumberFormat="0" applyFill="0" applyAlignment="0" applyProtection="0">
      <alignment vertical="center"/>
    </xf>
    <xf numFmtId="0" fontId="65" fillId="0" borderId="47" applyNumberFormat="0" applyFill="0" applyAlignment="0" applyProtection="0">
      <alignment vertical="center"/>
    </xf>
    <xf numFmtId="0" fontId="53" fillId="17" borderId="0" applyNumberFormat="0" applyBorder="0" applyAlignment="0" applyProtection="0">
      <alignment vertical="center"/>
    </xf>
    <xf numFmtId="0" fontId="49" fillId="0" borderId="49" applyNumberFormat="0" applyFill="0" applyAlignment="0" applyProtection="0">
      <alignment vertical="center"/>
    </xf>
    <xf numFmtId="0" fontId="53" fillId="38" borderId="0" applyNumberFormat="0" applyBorder="0" applyAlignment="0" applyProtection="0">
      <alignment vertical="center"/>
    </xf>
    <xf numFmtId="0" fontId="56" fillId="40" borderId="44" applyNumberFormat="0" applyAlignment="0" applyProtection="0">
      <alignment vertical="center"/>
    </xf>
    <xf numFmtId="0" fontId="58" fillId="40" borderId="43" applyNumberFormat="0" applyAlignment="0" applyProtection="0">
      <alignment vertical="center"/>
    </xf>
    <xf numFmtId="0" fontId="60" fillId="43" borderId="45" applyNumberFormat="0" applyAlignment="0" applyProtection="0">
      <alignment vertical="center"/>
    </xf>
    <xf numFmtId="0" fontId="48" fillId="48" borderId="0" applyNumberFormat="0" applyBorder="0" applyAlignment="0" applyProtection="0">
      <alignment vertical="center"/>
    </xf>
    <xf numFmtId="0" fontId="53" fillId="44" borderId="0" applyNumberFormat="0" applyBorder="0" applyAlignment="0" applyProtection="0">
      <alignment vertical="center"/>
    </xf>
    <xf numFmtId="0" fontId="62" fillId="0" borderId="46" applyNumberFormat="0" applyFill="0" applyAlignment="0" applyProtection="0">
      <alignment vertical="center"/>
    </xf>
    <xf numFmtId="0" fontId="64" fillId="0" borderId="48" applyNumberFormat="0" applyFill="0" applyAlignment="0" applyProtection="0">
      <alignment vertical="center"/>
    </xf>
    <xf numFmtId="0" fontId="66" fillId="46" borderId="0" applyNumberFormat="0" applyBorder="0" applyAlignment="0" applyProtection="0">
      <alignment vertical="center"/>
    </xf>
    <xf numFmtId="0" fontId="51" fillId="32" borderId="0" applyNumberFormat="0" applyBorder="0" applyAlignment="0" applyProtection="0">
      <alignment vertical="center"/>
    </xf>
    <xf numFmtId="0" fontId="48" fillId="15" borderId="0" applyNumberFormat="0" applyBorder="0" applyAlignment="0" applyProtection="0">
      <alignment vertical="center"/>
    </xf>
    <xf numFmtId="0" fontId="53" fillId="27" borderId="0" applyNumberFormat="0" applyBorder="0" applyAlignment="0" applyProtection="0">
      <alignment vertical="center"/>
    </xf>
    <xf numFmtId="0" fontId="25" fillId="0" borderId="0"/>
    <xf numFmtId="0" fontId="48" fillId="41" borderId="0" applyNumberFormat="0" applyBorder="0" applyAlignment="0" applyProtection="0">
      <alignment vertical="center"/>
    </xf>
    <xf numFmtId="0" fontId="48" fillId="42" borderId="0" applyNumberFormat="0" applyBorder="0" applyAlignment="0" applyProtection="0">
      <alignment vertical="center"/>
    </xf>
    <xf numFmtId="0" fontId="48" fillId="45" borderId="0" applyNumberFormat="0" applyBorder="0" applyAlignment="0" applyProtection="0">
      <alignment vertical="center"/>
    </xf>
    <xf numFmtId="0" fontId="48" fillId="25" borderId="0" applyNumberFormat="0" applyBorder="0" applyAlignment="0" applyProtection="0">
      <alignment vertical="center"/>
    </xf>
    <xf numFmtId="0" fontId="53" fillId="50" borderId="0" applyNumberFormat="0" applyBorder="0" applyAlignment="0" applyProtection="0">
      <alignment vertical="center"/>
    </xf>
    <xf numFmtId="0" fontId="53" fillId="52" borderId="0" applyNumberFormat="0" applyBorder="0" applyAlignment="0" applyProtection="0">
      <alignment vertical="center"/>
    </xf>
    <xf numFmtId="0" fontId="48" fillId="47" borderId="0" applyNumberFormat="0" applyBorder="0" applyAlignment="0" applyProtection="0">
      <alignment vertical="center"/>
    </xf>
    <xf numFmtId="0" fontId="48" fillId="54" borderId="0" applyNumberFormat="0" applyBorder="0" applyAlignment="0" applyProtection="0">
      <alignment vertical="center"/>
    </xf>
    <xf numFmtId="0" fontId="53" fillId="49" borderId="0" applyNumberFormat="0" applyBorder="0" applyAlignment="0" applyProtection="0">
      <alignment vertical="center"/>
    </xf>
    <xf numFmtId="0" fontId="48" fillId="12" borderId="0" applyNumberFormat="0" applyBorder="0" applyAlignment="0" applyProtection="0">
      <alignment vertical="center"/>
    </xf>
    <xf numFmtId="0" fontId="53" fillId="35" borderId="0" applyNumberFormat="0" applyBorder="0" applyAlignment="0" applyProtection="0">
      <alignment vertical="center"/>
    </xf>
    <xf numFmtId="0" fontId="53" fillId="51" borderId="0" applyNumberFormat="0" applyBorder="0" applyAlignment="0" applyProtection="0">
      <alignment vertical="center"/>
    </xf>
    <xf numFmtId="0" fontId="48" fillId="53" borderId="0" applyNumberFormat="0" applyBorder="0" applyAlignment="0" applyProtection="0">
      <alignment vertical="center"/>
    </xf>
    <xf numFmtId="0" fontId="53" fillId="37" borderId="0" applyNumberFormat="0" applyBorder="0" applyAlignment="0" applyProtection="0">
      <alignment vertical="center"/>
    </xf>
    <xf numFmtId="0" fontId="25" fillId="0" borderId="0"/>
    <xf numFmtId="0" fontId="25" fillId="0" borderId="0"/>
    <xf numFmtId="0" fontId="0" fillId="0" borderId="0">
      <alignment vertical="center"/>
    </xf>
    <xf numFmtId="177" fontId="25" fillId="0" borderId="0" applyFont="0" applyFill="0" applyBorder="0" applyAlignment="0" applyProtection="0"/>
  </cellStyleXfs>
  <cellXfs count="443">
    <xf numFmtId="0" fontId="0" fillId="0" borderId="0" xfId="0"/>
    <xf numFmtId="49" fontId="1" fillId="2" borderId="0" xfId="0" applyNumberFormat="1" applyFont="1" applyFill="1" applyBorder="1" applyAlignment="1">
      <alignment horizontal="center" vertical="center"/>
    </xf>
    <xf numFmtId="0" fontId="2" fillId="2" borderId="0" xfId="0" applyFont="1" applyFill="1" applyBorder="1" applyAlignment="1">
      <alignment horizontal="right"/>
    </xf>
    <xf numFmtId="49" fontId="3" fillId="2" borderId="1" xfId="0" applyNumberFormat="1" applyFont="1" applyFill="1" applyBorder="1" applyAlignment="1">
      <alignment horizontal="left"/>
    </xf>
    <xf numFmtId="49" fontId="2" fillId="2" borderId="0" xfId="0" applyNumberFormat="1" applyFont="1" applyFill="1" applyBorder="1" applyAlignment="1">
      <alignment horizontal="right"/>
    </xf>
    <xf numFmtId="0" fontId="3" fillId="2" borderId="1" xfId="0" applyFont="1" applyFill="1" applyBorder="1" applyAlignment="1">
      <alignment horizontal="left"/>
    </xf>
    <xf numFmtId="49" fontId="4" fillId="3" borderId="2" xfId="0" applyNumberFormat="1" applyFont="1" applyFill="1" applyBorder="1" applyAlignment="1">
      <alignment horizontal="center" vertical="center"/>
    </xf>
    <xf numFmtId="49" fontId="2" fillId="2" borderId="2" xfId="0" applyNumberFormat="1" applyFont="1" applyFill="1" applyBorder="1" applyAlignment="1">
      <alignment horizontal="left" vertical="center"/>
    </xf>
    <xf numFmtId="2" fontId="2" fillId="2" borderId="2" xfId="0" applyNumberFormat="1" applyFont="1" applyFill="1" applyBorder="1" applyAlignment="1">
      <alignment horizontal="left" vertical="center"/>
    </xf>
    <xf numFmtId="1" fontId="2" fillId="2" borderId="2" xfId="0" applyNumberFormat="1" applyFont="1" applyFill="1" applyBorder="1" applyAlignment="1">
      <alignment horizontal="left" vertical="center"/>
    </xf>
    <xf numFmtId="0" fontId="5" fillId="0" borderId="0" xfId="0" applyFont="1" applyBorder="1" applyAlignment="1">
      <alignment horizontal="left" vertical="center"/>
    </xf>
    <xf numFmtId="4" fontId="2" fillId="2" borderId="2" xfId="0" applyNumberFormat="1" applyFont="1" applyFill="1" applyBorder="1" applyAlignment="1">
      <alignment horizontal="left" vertical="center"/>
    </xf>
    <xf numFmtId="4" fontId="2" fillId="2" borderId="2" xfId="0" applyNumberFormat="1" applyFont="1" applyFill="1" applyBorder="1" applyAlignment="1">
      <alignment horizontal="right" vertical="center"/>
    </xf>
    <xf numFmtId="0" fontId="0" fillId="0" borderId="0" xfId="0" applyAlignment="1">
      <alignment vertical="center"/>
    </xf>
    <xf numFmtId="49" fontId="6" fillId="0" borderId="0" xfId="0" applyNumberFormat="1" applyFont="1" applyBorder="1" applyAlignment="1">
      <alignment horizontal="center" vertical="center"/>
    </xf>
    <xf numFmtId="49" fontId="2" fillId="0" borderId="0" xfId="0" applyNumberFormat="1" applyFont="1" applyBorder="1" applyAlignment="1">
      <alignment horizontal="left" vertical="center"/>
    </xf>
    <xf numFmtId="49" fontId="2" fillId="0" borderId="0" xfId="0" applyNumberFormat="1" applyFont="1" applyBorder="1" applyAlignment="1">
      <alignment horizontal="right" vertical="center"/>
    </xf>
    <xf numFmtId="49" fontId="7" fillId="0" borderId="3" xfId="0" applyNumberFormat="1" applyFont="1" applyBorder="1" applyAlignment="1">
      <alignment horizontal="center" vertical="center"/>
    </xf>
    <xf numFmtId="49" fontId="2" fillId="4" borderId="4" xfId="0" applyNumberFormat="1" applyFont="1" applyFill="1" applyBorder="1" applyAlignment="1">
      <alignment horizontal="left" vertical="center"/>
    </xf>
    <xf numFmtId="2" fontId="2" fillId="2" borderId="4" xfId="0" applyNumberFormat="1" applyFont="1" applyFill="1" applyBorder="1" applyAlignment="1">
      <alignment horizontal="left" vertical="center"/>
    </xf>
    <xf numFmtId="178" fontId="2" fillId="0" borderId="0" xfId="0" applyNumberFormat="1" applyFont="1" applyBorder="1" applyAlignment="1">
      <alignment horizontal="left" vertical="center"/>
    </xf>
    <xf numFmtId="0" fontId="0" fillId="0" borderId="0" xfId="0" applyAlignment="1">
      <alignment horizontal="center" vertical="center"/>
    </xf>
    <xf numFmtId="10" fontId="0" fillId="0" borderId="0" xfId="0" applyNumberFormat="1" applyAlignment="1">
      <alignment horizontal="center" vertical="center"/>
    </xf>
    <xf numFmtId="0" fontId="8" fillId="5" borderId="5" xfId="0" applyFont="1" applyFill="1" applyBorder="1" applyAlignment="1">
      <alignment horizontal="center" vertical="center"/>
    </xf>
    <xf numFmtId="43" fontId="9" fillId="6" borderId="5" xfId="8" applyFont="1" applyFill="1" applyBorder="1" applyAlignment="1">
      <alignment horizontal="center" vertical="center"/>
    </xf>
    <xf numFmtId="43" fontId="9" fillId="0" borderId="5" xfId="8" applyFont="1" applyBorder="1" applyAlignment="1">
      <alignment horizontal="center" vertical="center"/>
    </xf>
    <xf numFmtId="43" fontId="9" fillId="7" borderId="5" xfId="8" applyFont="1" applyFill="1" applyBorder="1" applyAlignment="1">
      <alignment horizontal="center" vertical="center"/>
    </xf>
    <xf numFmtId="0" fontId="0" fillId="8" borderId="0" xfId="0" applyFont="1" applyFill="1" applyAlignment="1">
      <alignment horizontal="center"/>
    </xf>
    <xf numFmtId="43" fontId="9" fillId="9" borderId="5" xfId="8" applyFont="1" applyFill="1" applyBorder="1" applyAlignment="1">
      <alignment horizontal="center" vertical="center"/>
    </xf>
    <xf numFmtId="43" fontId="9" fillId="0" borderId="5" xfId="8" applyFont="1" applyFill="1" applyBorder="1" applyAlignment="1">
      <alignment horizontal="center" vertical="center"/>
    </xf>
    <xf numFmtId="0" fontId="0" fillId="0" borderId="5" xfId="0" applyBorder="1" applyAlignment="1">
      <alignment horizontal="center" vertical="center"/>
    </xf>
    <xf numFmtId="43" fontId="8" fillId="5" borderId="5" xfId="8" applyFont="1" applyFill="1" applyBorder="1" applyAlignment="1">
      <alignment horizontal="center" vertical="center"/>
    </xf>
    <xf numFmtId="43" fontId="0" fillId="0" borderId="0" xfId="0" applyNumberFormat="1" applyAlignment="1">
      <alignment horizontal="center" vertical="center"/>
    </xf>
    <xf numFmtId="0" fontId="0" fillId="0" borderId="0" xfId="0" applyFont="1" applyAlignment="1">
      <alignment horizontal="center" vertical="center"/>
    </xf>
    <xf numFmtId="0" fontId="0" fillId="9" borderId="0" xfId="0" applyFont="1" applyFill="1" applyAlignment="1">
      <alignment horizontal="center" vertical="center"/>
    </xf>
    <xf numFmtId="0" fontId="0" fillId="9" borderId="0" xfId="0" applyFill="1" applyAlignment="1">
      <alignment horizontal="center" vertical="center"/>
    </xf>
    <xf numFmtId="0" fontId="0" fillId="0" borderId="6" xfId="0" applyFont="1" applyBorder="1" applyAlignment="1">
      <alignment horizontal="center" vertical="center"/>
    </xf>
    <xf numFmtId="179" fontId="0" fillId="0" borderId="6" xfId="0" applyNumberFormat="1" applyBorder="1" applyAlignment="1">
      <alignment horizontal="center" vertical="center"/>
    </xf>
    <xf numFmtId="0" fontId="0" fillId="0" borderId="6" xfId="0" applyFont="1" applyFill="1" applyBorder="1" applyAlignment="1">
      <alignment horizontal="center" vertical="center"/>
    </xf>
    <xf numFmtId="0" fontId="10" fillId="10" borderId="5" xfId="0" applyFont="1" applyFill="1" applyBorder="1" applyAlignment="1">
      <alignment horizontal="center" vertical="center" wrapText="1"/>
    </xf>
    <xf numFmtId="0" fontId="10" fillId="10" borderId="7" xfId="0" applyFont="1" applyFill="1" applyBorder="1" applyAlignment="1">
      <alignment horizontal="center" vertical="center" wrapText="1"/>
    </xf>
    <xf numFmtId="0" fontId="11" fillId="10" borderId="7" xfId="0" applyFont="1" applyFill="1" applyBorder="1" applyAlignment="1">
      <alignment horizontal="center" vertical="center"/>
    </xf>
    <xf numFmtId="0" fontId="11" fillId="10" borderId="8" xfId="0" applyFont="1" applyFill="1" applyBorder="1" applyAlignment="1">
      <alignment horizontal="center" vertical="center"/>
    </xf>
    <xf numFmtId="0" fontId="11" fillId="10" borderId="9" xfId="0" applyFont="1" applyFill="1" applyBorder="1" applyAlignment="1">
      <alignment horizontal="center" vertical="center"/>
    </xf>
    <xf numFmtId="0" fontId="10" fillId="10" borderId="10" xfId="0" applyFont="1" applyFill="1" applyBorder="1" applyAlignment="1">
      <alignment horizontal="center" vertical="center" wrapText="1"/>
    </xf>
    <xf numFmtId="0" fontId="12" fillId="0" borderId="5" xfId="0" applyFont="1" applyBorder="1" applyAlignment="1">
      <alignment horizontal="center"/>
    </xf>
    <xf numFmtId="1" fontId="12" fillId="0" borderId="5" xfId="0" applyNumberFormat="1" applyFont="1" applyBorder="1" applyAlignment="1">
      <alignment horizontal="center" vertical="center"/>
    </xf>
    <xf numFmtId="1" fontId="12" fillId="8" borderId="5" xfId="0" applyNumberFormat="1" applyFont="1" applyFill="1" applyBorder="1" applyAlignment="1">
      <alignment horizontal="center" vertical="center"/>
    </xf>
    <xf numFmtId="176" fontId="12" fillId="0" borderId="5" xfId="11" applyNumberFormat="1" applyFont="1" applyBorder="1" applyAlignment="1">
      <alignment horizontal="center" vertical="center"/>
    </xf>
    <xf numFmtId="2" fontId="12" fillId="7" borderId="5" xfId="0" applyNumberFormat="1" applyFont="1" applyFill="1" applyBorder="1" applyAlignment="1">
      <alignment horizontal="center" vertical="center"/>
    </xf>
    <xf numFmtId="0" fontId="12" fillId="8" borderId="5" xfId="0" applyFont="1" applyFill="1" applyBorder="1" applyAlignment="1">
      <alignment horizontal="center" vertical="center"/>
    </xf>
    <xf numFmtId="10" fontId="12" fillId="0" borderId="5" xfId="0" applyNumberFormat="1" applyFont="1" applyBorder="1" applyAlignment="1">
      <alignment horizontal="center" vertical="center"/>
    </xf>
    <xf numFmtId="4" fontId="12" fillId="8" borderId="5" xfId="0" applyNumberFormat="1" applyFont="1" applyFill="1" applyBorder="1" applyAlignment="1">
      <alignment horizontal="center" vertical="center"/>
    </xf>
    <xf numFmtId="3" fontId="13" fillId="8" borderId="5" xfId="0" applyNumberFormat="1" applyFont="1" applyFill="1" applyBorder="1" applyAlignment="1">
      <alignment horizontal="center" vertical="center"/>
    </xf>
    <xf numFmtId="3" fontId="12" fillId="8" borderId="5" xfId="0" applyNumberFormat="1" applyFont="1" applyFill="1" applyBorder="1" applyAlignment="1">
      <alignment horizontal="center" vertical="center"/>
    </xf>
    <xf numFmtId="0" fontId="14" fillId="11" borderId="7" xfId="0" applyFont="1" applyFill="1" applyBorder="1" applyAlignment="1">
      <alignment horizontal="center"/>
    </xf>
    <xf numFmtId="0" fontId="14" fillId="11" borderId="9" xfId="0" applyFont="1" applyFill="1" applyBorder="1" applyAlignment="1">
      <alignment horizontal="center"/>
    </xf>
    <xf numFmtId="1" fontId="14" fillId="11" borderId="5" xfId="0" applyNumberFormat="1" applyFont="1" applyFill="1" applyBorder="1" applyAlignment="1">
      <alignment horizontal="center" vertical="center"/>
    </xf>
    <xf numFmtId="0" fontId="14" fillId="11" borderId="5" xfId="0" applyFont="1" applyFill="1" applyBorder="1" applyAlignment="1">
      <alignment horizontal="center"/>
    </xf>
    <xf numFmtId="179" fontId="12" fillId="0" borderId="5" xfId="0" applyNumberFormat="1" applyFont="1" applyBorder="1" applyAlignment="1">
      <alignment horizontal="center" vertical="center"/>
    </xf>
    <xf numFmtId="0" fontId="15" fillId="11" borderId="5" xfId="0" applyFont="1" applyFill="1" applyBorder="1" applyAlignment="1">
      <alignment horizontal="center" vertical="center"/>
    </xf>
    <xf numFmtId="0" fontId="14" fillId="11" borderId="5" xfId="0" applyFont="1" applyFill="1" applyBorder="1" applyAlignment="1">
      <alignment horizontal="center" vertical="center"/>
    </xf>
    <xf numFmtId="0" fontId="0" fillId="0" borderId="0" xfId="0" applyFont="1"/>
    <xf numFmtId="0" fontId="11" fillId="10" borderId="10" xfId="0" applyFont="1" applyFill="1" applyBorder="1" applyAlignment="1">
      <alignment horizontal="center" vertical="center"/>
    </xf>
    <xf numFmtId="0" fontId="10" fillId="10" borderId="11" xfId="0" applyFont="1" applyFill="1" applyBorder="1" applyAlignment="1">
      <alignment horizontal="center" vertical="center"/>
    </xf>
    <xf numFmtId="0" fontId="10" fillId="10" borderId="12" xfId="0" applyFont="1" applyFill="1" applyBorder="1" applyAlignment="1">
      <alignment horizontal="center" vertical="center"/>
    </xf>
    <xf numFmtId="0" fontId="11" fillId="10" borderId="13" xfId="0" applyFont="1" applyFill="1" applyBorder="1" applyAlignment="1">
      <alignment horizontal="center" vertical="center"/>
    </xf>
    <xf numFmtId="1" fontId="12" fillId="7" borderId="5" xfId="0" applyNumberFormat="1" applyFont="1" applyFill="1" applyBorder="1" applyAlignment="1">
      <alignment horizontal="center"/>
    </xf>
    <xf numFmtId="181" fontId="12" fillId="7" borderId="5" xfId="0" applyNumberFormat="1" applyFont="1" applyFill="1" applyBorder="1" applyAlignment="1">
      <alignment horizontal="center"/>
    </xf>
    <xf numFmtId="183" fontId="12" fillId="7" borderId="5" xfId="0" applyNumberFormat="1" applyFont="1" applyFill="1" applyBorder="1" applyAlignment="1">
      <alignment horizontal="center" vertical="center"/>
    </xf>
    <xf numFmtId="0" fontId="12" fillId="11" borderId="5" xfId="0" applyFont="1" applyFill="1" applyBorder="1" applyAlignment="1">
      <alignment horizontal="center" vertical="center"/>
    </xf>
    <xf numFmtId="1" fontId="12" fillId="11" borderId="5" xfId="0" applyNumberFormat="1" applyFont="1" applyFill="1" applyBorder="1" applyAlignment="1">
      <alignment horizontal="center" vertical="center"/>
    </xf>
    <xf numFmtId="10" fontId="12" fillId="11" borderId="5" xfId="11" applyNumberFormat="1" applyFont="1" applyFill="1" applyBorder="1" applyAlignment="1">
      <alignment horizontal="center" vertical="center"/>
    </xf>
    <xf numFmtId="181" fontId="12" fillId="7" borderId="5" xfId="0" applyNumberFormat="1" applyFont="1" applyFill="1" applyBorder="1" applyAlignment="1">
      <alignment horizontal="center" vertical="center"/>
    </xf>
    <xf numFmtId="10" fontId="12" fillId="11" borderId="5" xfId="0" applyNumberFormat="1" applyFont="1" applyFill="1" applyBorder="1" applyAlignment="1">
      <alignment horizontal="center" vertical="center"/>
    </xf>
    <xf numFmtId="2" fontId="14" fillId="11" borderId="5" xfId="0" applyNumberFormat="1" applyFont="1" applyFill="1" applyBorder="1" applyAlignment="1">
      <alignment horizontal="center" vertical="center"/>
    </xf>
    <xf numFmtId="0" fontId="10" fillId="10" borderId="14" xfId="0" applyFont="1" applyFill="1" applyBorder="1" applyAlignment="1">
      <alignment horizontal="center" vertical="center"/>
    </xf>
    <xf numFmtId="0" fontId="10" fillId="10" borderId="13" xfId="0" applyFont="1" applyFill="1" applyBorder="1" applyAlignment="1">
      <alignment horizontal="center" vertical="center" wrapText="1"/>
    </xf>
    <xf numFmtId="0" fontId="12" fillId="11" borderId="5" xfId="0" applyFont="1" applyFill="1" applyBorder="1" applyAlignment="1">
      <alignment horizontal="center" vertical="center" wrapText="1"/>
    </xf>
    <xf numFmtId="9" fontId="12" fillId="11" borderId="5" xfId="11" applyFont="1" applyFill="1" applyBorder="1" applyAlignment="1">
      <alignment horizontal="center" vertical="center"/>
    </xf>
    <xf numFmtId="2" fontId="12" fillId="11" borderId="5" xfId="11" applyNumberFormat="1" applyFont="1" applyFill="1" applyBorder="1" applyAlignment="1">
      <alignment horizontal="center" vertical="center"/>
    </xf>
    <xf numFmtId="2" fontId="10" fillId="10" borderId="5" xfId="11" applyNumberFormat="1" applyFont="1" applyFill="1" applyBorder="1" applyAlignment="1">
      <alignment horizontal="center" vertical="center"/>
    </xf>
    <xf numFmtId="1" fontId="14" fillId="11" borderId="5" xfId="0" applyNumberFormat="1" applyFont="1" applyFill="1" applyBorder="1" applyAlignment="1">
      <alignment horizontal="center" vertical="center" wrapText="1"/>
    </xf>
    <xf numFmtId="179" fontId="12" fillId="11" borderId="5" xfId="11" applyNumberFormat="1" applyFont="1" applyFill="1" applyBorder="1" applyAlignment="1">
      <alignment horizontal="center" vertical="center" wrapText="1"/>
    </xf>
    <xf numFmtId="2" fontId="0" fillId="0" borderId="0" xfId="0" applyNumberFormat="1" applyAlignment="1">
      <alignment vertical="center"/>
    </xf>
    <xf numFmtId="180" fontId="0" fillId="0" borderId="0" xfId="0" applyNumberFormat="1" applyAlignment="1">
      <alignment horizontal="center" vertical="center"/>
    </xf>
    <xf numFmtId="43" fontId="16" fillId="0" borderId="15" xfId="8" applyFont="1" applyBorder="1" applyAlignment="1">
      <alignment vertical="center"/>
    </xf>
    <xf numFmtId="43" fontId="16" fillId="0" borderId="16" xfId="8" applyFont="1" applyBorder="1" applyAlignment="1">
      <alignment vertical="center"/>
    </xf>
    <xf numFmtId="43" fontId="16" fillId="0" borderId="17" xfId="8" applyFont="1" applyBorder="1" applyAlignment="1">
      <alignment vertical="center"/>
    </xf>
    <xf numFmtId="43" fontId="16" fillId="0" borderId="0" xfId="8" applyFont="1" applyAlignment="1">
      <alignment vertical="center"/>
    </xf>
    <xf numFmtId="43" fontId="16" fillId="0" borderId="0" xfId="8" applyFont="1" applyAlignment="1">
      <alignment horizontal="left" vertical="center"/>
    </xf>
    <xf numFmtId="43" fontId="16" fillId="0" borderId="0" xfId="8" applyFont="1" applyAlignment="1">
      <alignment horizontal="right" vertical="center"/>
    </xf>
    <xf numFmtId="43" fontId="16" fillId="0" borderId="18" xfId="8" applyFont="1" applyBorder="1" applyAlignment="1">
      <alignment vertical="center"/>
    </xf>
    <xf numFmtId="43" fontId="16" fillId="0" borderId="19" xfId="8" applyFont="1" applyBorder="1" applyAlignment="1">
      <alignment vertical="center"/>
    </xf>
    <xf numFmtId="43" fontId="16" fillId="12" borderId="19" xfId="8" applyFont="1" applyFill="1" applyBorder="1" applyAlignment="1">
      <alignment vertical="center"/>
    </xf>
    <xf numFmtId="43" fontId="16" fillId="12" borderId="16" xfId="8" applyFont="1" applyFill="1" applyBorder="1">
      <alignment vertical="center"/>
    </xf>
    <xf numFmtId="43" fontId="16" fillId="13" borderId="16" xfId="8" applyFont="1" applyFill="1" applyBorder="1">
      <alignment vertical="center"/>
    </xf>
    <xf numFmtId="43" fontId="16" fillId="0" borderId="16" xfId="8" applyFont="1" applyBorder="1">
      <alignment vertical="center"/>
    </xf>
    <xf numFmtId="43" fontId="16" fillId="12" borderId="16" xfId="8" applyFont="1" applyFill="1" applyBorder="1" applyAlignment="1">
      <alignment horizontal="right" vertical="center"/>
    </xf>
    <xf numFmtId="43" fontId="17" fillId="14" borderId="16" xfId="8" applyFont="1" applyFill="1" applyBorder="1" applyAlignment="1"/>
    <xf numFmtId="43" fontId="18" fillId="0" borderId="16" xfId="8" applyFont="1" applyBorder="1" applyProtection="1">
      <alignment vertical="center"/>
      <protection locked="0"/>
    </xf>
    <xf numFmtId="43" fontId="17" fillId="0" borderId="16" xfId="8" applyFont="1" applyBorder="1" applyAlignment="1">
      <alignment vertical="center" shrinkToFit="1"/>
    </xf>
    <xf numFmtId="43" fontId="16" fillId="0" borderId="16" xfId="8" applyFont="1" applyBorder="1" applyAlignment="1"/>
    <xf numFmtId="43" fontId="16" fillId="12" borderId="16" xfId="8" applyFont="1" applyFill="1" applyBorder="1" applyAlignment="1">
      <alignment vertical="center"/>
    </xf>
    <xf numFmtId="43" fontId="16" fillId="0" borderId="20" xfId="8" applyFont="1" applyBorder="1" applyAlignment="1">
      <alignment vertical="center"/>
    </xf>
    <xf numFmtId="43" fontId="16" fillId="12" borderId="17" xfId="8" applyFont="1" applyFill="1" applyBorder="1" applyAlignment="1">
      <alignment vertical="center"/>
    </xf>
    <xf numFmtId="43" fontId="16" fillId="0" borderId="21" xfId="8" applyFont="1" applyBorder="1" applyAlignment="1">
      <alignment horizontal="center" vertical="center"/>
    </xf>
    <xf numFmtId="43" fontId="16" fillId="0" borderId="22" xfId="8" applyFont="1" applyBorder="1" applyAlignment="1">
      <alignment horizontal="center" vertical="center"/>
    </xf>
    <xf numFmtId="43" fontId="16" fillId="0" borderId="16" xfId="8" applyFont="1" applyBorder="1" applyAlignment="1">
      <alignment horizontal="center" vertical="center"/>
    </xf>
    <xf numFmtId="43" fontId="16" fillId="0" borderId="18" xfId="8" applyFont="1" applyBorder="1" applyAlignment="1">
      <alignment horizontal="center" vertical="center"/>
    </xf>
    <xf numFmtId="43" fontId="16" fillId="0" borderId="15" xfId="8" applyFont="1" applyBorder="1" applyAlignment="1">
      <alignment horizontal="center" vertical="center"/>
    </xf>
    <xf numFmtId="43" fontId="16" fillId="13" borderId="16" xfId="8" applyFont="1" applyFill="1" applyBorder="1" applyAlignment="1">
      <alignment vertical="center"/>
    </xf>
    <xf numFmtId="43" fontId="17" fillId="15" borderId="0" xfId="8" applyNumberFormat="1" applyFont="1" applyFill="1" applyAlignment="1">
      <alignment horizontal="right"/>
    </xf>
    <xf numFmtId="43" fontId="17" fillId="13" borderId="0" xfId="8" applyNumberFormat="1" applyFont="1" applyFill="1" applyAlignment="1">
      <alignment horizontal="right"/>
    </xf>
    <xf numFmtId="43" fontId="17" fillId="15" borderId="23" xfId="8" applyNumberFormat="1" applyFont="1" applyFill="1" applyBorder="1" applyAlignment="1">
      <alignment horizontal="right"/>
    </xf>
    <xf numFmtId="43" fontId="17" fillId="12" borderId="0" xfId="8" applyNumberFormat="1" applyFont="1" applyFill="1" applyAlignment="1">
      <alignment horizontal="right"/>
    </xf>
    <xf numFmtId="43" fontId="17" fillId="15" borderId="24" xfId="8" applyNumberFormat="1" applyFont="1" applyFill="1" applyBorder="1" applyAlignment="1">
      <alignment horizontal="right"/>
    </xf>
    <xf numFmtId="43" fontId="17" fillId="0" borderId="0" xfId="8" applyNumberFormat="1" applyFont="1" applyAlignment="1">
      <alignment horizontal="center"/>
    </xf>
    <xf numFmtId="43" fontId="17" fillId="0" borderId="0" xfId="8" applyNumberFormat="1" applyFont="1" applyAlignment="1">
      <alignment horizontal="right"/>
    </xf>
    <xf numFmtId="43" fontId="17" fillId="16" borderId="0" xfId="8" applyNumberFormat="1" applyFont="1" applyFill="1" applyAlignment="1">
      <alignment horizontal="right"/>
    </xf>
    <xf numFmtId="43" fontId="17" fillId="0" borderId="0" xfId="8" applyNumberFormat="1" applyFont="1" applyFill="1" applyAlignment="1">
      <alignment horizontal="right"/>
    </xf>
    <xf numFmtId="43" fontId="17" fillId="17" borderId="0" xfId="8" applyNumberFormat="1" applyFont="1" applyFill="1" applyAlignment="1">
      <alignment horizontal="right"/>
    </xf>
    <xf numFmtId="57" fontId="17" fillId="0" borderId="0" xfId="8" applyNumberFormat="1" applyFont="1" applyAlignment="1">
      <alignment horizontal="center"/>
    </xf>
    <xf numFmtId="43" fontId="17" fillId="0" borderId="18" xfId="8" applyNumberFormat="1" applyFont="1" applyBorder="1" applyAlignment="1">
      <alignment horizontal="right"/>
    </xf>
    <xf numFmtId="43" fontId="17" fillId="0" borderId="15" xfId="8" applyNumberFormat="1" applyFont="1" applyBorder="1" applyAlignment="1">
      <alignment horizontal="right" vertical="center" wrapText="1"/>
    </xf>
    <xf numFmtId="43" fontId="17" fillId="0" borderId="15" xfId="8" applyNumberFormat="1" applyFont="1" applyBorder="1" applyAlignment="1">
      <alignment horizontal="center"/>
    </xf>
    <xf numFmtId="43" fontId="17" fillId="0" borderId="15" xfId="8" applyNumberFormat="1" applyFont="1" applyBorder="1" applyAlignment="1">
      <alignment horizontal="right"/>
    </xf>
    <xf numFmtId="43" fontId="17" fillId="0" borderId="19" xfId="8" applyNumberFormat="1" applyFont="1" applyBorder="1" applyAlignment="1">
      <alignment horizontal="center"/>
    </xf>
    <xf numFmtId="43" fontId="17" fillId="0" borderId="16" xfId="8" applyNumberFormat="1" applyFont="1" applyBorder="1" applyAlignment="1">
      <alignment horizontal="right"/>
    </xf>
    <xf numFmtId="43" fontId="17" fillId="15" borderId="19" xfId="8" applyNumberFormat="1" applyFont="1" applyFill="1" applyBorder="1" applyAlignment="1">
      <alignment horizontal="center"/>
    </xf>
    <xf numFmtId="43" fontId="17" fillId="13" borderId="25" xfId="8" applyNumberFormat="1" applyFont="1" applyFill="1" applyBorder="1" applyAlignment="1">
      <alignment horizontal="center"/>
    </xf>
    <xf numFmtId="43" fontId="17" fillId="15" borderId="26" xfId="8" applyNumberFormat="1" applyFont="1" applyFill="1" applyBorder="1" applyAlignment="1">
      <alignment horizontal="center"/>
    </xf>
    <xf numFmtId="43" fontId="17" fillId="13" borderId="19" xfId="8" applyNumberFormat="1" applyFont="1" applyFill="1" applyBorder="1" applyAlignment="1">
      <alignment horizontal="center"/>
    </xf>
    <xf numFmtId="43" fontId="17" fillId="13" borderId="16" xfId="8" applyNumberFormat="1" applyFont="1" applyFill="1" applyBorder="1" applyAlignment="1">
      <alignment horizontal="right"/>
    </xf>
    <xf numFmtId="43" fontId="17" fillId="0" borderId="22" xfId="8" applyNumberFormat="1" applyFont="1" applyBorder="1" applyAlignment="1">
      <alignment horizontal="right"/>
    </xf>
    <xf numFmtId="43" fontId="17" fillId="16" borderId="15" xfId="8" applyNumberFormat="1" applyFont="1" applyFill="1" applyBorder="1" applyAlignment="1">
      <alignment horizontal="right"/>
    </xf>
    <xf numFmtId="43" fontId="17" fillId="16" borderId="16" xfId="8" applyNumberFormat="1" applyFont="1" applyFill="1" applyBorder="1" applyAlignment="1">
      <alignment horizontal="right"/>
    </xf>
    <xf numFmtId="43" fontId="17" fillId="16" borderId="27" xfId="8" applyNumberFormat="1" applyFont="1" applyFill="1" applyBorder="1" applyAlignment="1">
      <alignment horizontal="right"/>
    </xf>
    <xf numFmtId="43" fontId="17" fillId="16" borderId="22" xfId="8" applyNumberFormat="1" applyFont="1" applyFill="1" applyBorder="1" applyAlignment="1">
      <alignment horizontal="right"/>
    </xf>
    <xf numFmtId="43" fontId="17" fillId="0" borderId="27" xfId="8" applyNumberFormat="1" applyFont="1" applyBorder="1" applyAlignment="1">
      <alignment horizontal="right"/>
    </xf>
    <xf numFmtId="43" fontId="17" fillId="0" borderId="0" xfId="8" applyNumberFormat="1" applyFont="1" applyBorder="1" applyAlignment="1">
      <alignment horizontal="right"/>
    </xf>
    <xf numFmtId="43" fontId="17" fillId="0" borderId="15" xfId="8" applyNumberFormat="1" applyFont="1" applyFill="1" applyBorder="1" applyAlignment="1">
      <alignment horizontal="right"/>
    </xf>
    <xf numFmtId="43" fontId="17" fillId="17" borderId="15" xfId="8" applyNumberFormat="1" applyFont="1" applyFill="1" applyBorder="1" applyAlignment="1">
      <alignment horizontal="right"/>
    </xf>
    <xf numFmtId="43" fontId="17" fillId="0" borderId="16" xfId="8" applyNumberFormat="1" applyFont="1" applyFill="1" applyBorder="1" applyAlignment="1">
      <alignment horizontal="right"/>
    </xf>
    <xf numFmtId="43" fontId="17" fillId="17" borderId="16" xfId="8" applyNumberFormat="1" applyFont="1" applyFill="1" applyBorder="1" applyAlignment="1">
      <alignment horizontal="right"/>
    </xf>
    <xf numFmtId="43" fontId="17" fillId="0" borderId="22" xfId="8" applyNumberFormat="1" applyFont="1" applyFill="1" applyBorder="1" applyAlignment="1">
      <alignment horizontal="right"/>
    </xf>
    <xf numFmtId="43" fontId="17" fillId="0" borderId="21" xfId="8" applyNumberFormat="1" applyFont="1" applyBorder="1" applyAlignment="1">
      <alignment horizontal="right"/>
    </xf>
    <xf numFmtId="43" fontId="17" fillId="13" borderId="28" xfId="8" applyNumberFormat="1" applyFont="1" applyFill="1" applyBorder="1" applyAlignment="1">
      <alignment horizontal="right"/>
    </xf>
    <xf numFmtId="43" fontId="17" fillId="0" borderId="28" xfId="8" applyNumberFormat="1" applyFont="1" applyBorder="1" applyAlignment="1">
      <alignment horizontal="right"/>
    </xf>
    <xf numFmtId="43" fontId="19" fillId="0" borderId="0" xfId="8" applyNumberFormat="1" applyFont="1" applyAlignment="1">
      <alignment horizontal="center"/>
    </xf>
    <xf numFmtId="43" fontId="17" fillId="15" borderId="16" xfId="8" applyNumberFormat="1" applyFont="1" applyFill="1" applyBorder="1" applyAlignment="1">
      <alignment horizontal="right"/>
    </xf>
    <xf numFmtId="43" fontId="17" fillId="13" borderId="29" xfId="8" applyNumberFormat="1" applyFont="1" applyFill="1" applyBorder="1" applyAlignment="1">
      <alignment horizontal="right"/>
    </xf>
    <xf numFmtId="43" fontId="17" fillId="12" borderId="19" xfId="8" applyNumberFormat="1" applyFont="1" applyFill="1" applyBorder="1" applyAlignment="1">
      <alignment horizontal="center"/>
    </xf>
    <xf numFmtId="43" fontId="17" fillId="12" borderId="16" xfId="8" applyNumberFormat="1" applyFont="1" applyFill="1" applyBorder="1" applyAlignment="1">
      <alignment horizontal="right"/>
    </xf>
    <xf numFmtId="43" fontId="17" fillId="16" borderId="29" xfId="8" applyNumberFormat="1" applyFont="1" applyFill="1" applyBorder="1" applyAlignment="1">
      <alignment horizontal="right"/>
    </xf>
    <xf numFmtId="43" fontId="17" fillId="16" borderId="24" xfId="8" applyNumberFormat="1" applyFont="1" applyFill="1" applyBorder="1" applyAlignment="1">
      <alignment horizontal="right"/>
    </xf>
    <xf numFmtId="43" fontId="17" fillId="0" borderId="29" xfId="8" applyNumberFormat="1" applyFont="1" applyFill="1" applyBorder="1" applyAlignment="1">
      <alignment horizontal="right"/>
    </xf>
    <xf numFmtId="43" fontId="17" fillId="17" borderId="29" xfId="8" applyNumberFormat="1" applyFont="1" applyFill="1" applyBorder="1" applyAlignment="1">
      <alignment horizontal="right"/>
    </xf>
    <xf numFmtId="43" fontId="17" fillId="0" borderId="24" xfId="8" applyNumberFormat="1" applyFont="1" applyFill="1" applyBorder="1" applyAlignment="1">
      <alignment horizontal="right"/>
    </xf>
    <xf numFmtId="43" fontId="17" fillId="17" borderId="24" xfId="8" applyNumberFormat="1" applyFont="1" applyFill="1" applyBorder="1" applyAlignment="1">
      <alignment horizontal="right"/>
    </xf>
    <xf numFmtId="0" fontId="20" fillId="0" borderId="0" xfId="50" applyFont="1" applyAlignment="1">
      <alignment horizontal="center"/>
    </xf>
    <xf numFmtId="0" fontId="21" fillId="0" borderId="0" xfId="50" applyFont="1" applyAlignment="1">
      <alignment horizontal="center"/>
    </xf>
    <xf numFmtId="182" fontId="0" fillId="0" borderId="0" xfId="0" applyNumberFormat="1"/>
    <xf numFmtId="0" fontId="22" fillId="0" borderId="0" xfId="50" applyFont="1" applyAlignment="1">
      <alignment horizontal="center" vertical="center"/>
    </xf>
    <xf numFmtId="0" fontId="23" fillId="0" borderId="0" xfId="50" applyFont="1" applyAlignment="1">
      <alignment horizontal="center" vertical="center"/>
    </xf>
    <xf numFmtId="57" fontId="24" fillId="0" borderId="30" xfId="50" applyNumberFormat="1" applyFont="1" applyBorder="1" applyAlignment="1">
      <alignment horizontal="left" vertical="center"/>
    </xf>
    <xf numFmtId="0" fontId="24" fillId="18" borderId="6" xfId="50" applyNumberFormat="1" applyFont="1" applyFill="1" applyBorder="1" applyAlignment="1">
      <alignment horizontal="center" vertical="center"/>
    </xf>
    <xf numFmtId="0" fontId="24" fillId="18" borderId="31" xfId="50" applyNumberFormat="1" applyFont="1" applyFill="1" applyBorder="1" applyAlignment="1">
      <alignment horizontal="center" vertical="center"/>
    </xf>
    <xf numFmtId="0" fontId="24" fillId="18" borderId="32" xfId="50" applyNumberFormat="1" applyFont="1" applyFill="1" applyBorder="1" applyAlignment="1">
      <alignment horizontal="center" vertical="center"/>
    </xf>
    <xf numFmtId="0" fontId="24" fillId="18" borderId="30" xfId="50" applyNumberFormat="1" applyFont="1" applyFill="1" applyBorder="1" applyAlignment="1">
      <alignment horizontal="center" vertical="center"/>
    </xf>
    <xf numFmtId="0" fontId="24" fillId="18" borderId="33" xfId="50" applyNumberFormat="1" applyFont="1" applyFill="1" applyBorder="1" applyAlignment="1">
      <alignment horizontal="center" vertical="center"/>
    </xf>
    <xf numFmtId="0" fontId="24" fillId="18" borderId="6" xfId="0" applyNumberFormat="1" applyFont="1" applyFill="1" applyBorder="1" applyAlignment="1">
      <alignment horizontal="center" vertical="center" wrapText="1"/>
    </xf>
    <xf numFmtId="49" fontId="25" fillId="19" borderId="6" xfId="51" applyNumberFormat="1" applyFont="1" applyFill="1" applyBorder="1" applyAlignment="1">
      <alignment horizontal="center" vertical="center" shrinkToFit="1"/>
    </xf>
    <xf numFmtId="182" fontId="26" fillId="19" borderId="6" xfId="50" applyNumberFormat="1" applyFont="1" applyFill="1" applyBorder="1" applyAlignment="1">
      <alignment horizontal="center" vertical="center" shrinkToFit="1"/>
    </xf>
    <xf numFmtId="0" fontId="27" fillId="18" borderId="6" xfId="50" applyFont="1" applyFill="1" applyBorder="1" applyAlignment="1">
      <alignment horizontal="center" vertical="center"/>
    </xf>
    <xf numFmtId="182" fontId="27" fillId="18" borderId="6" xfId="50" applyNumberFormat="1" applyFont="1" applyFill="1" applyBorder="1" applyAlignment="1">
      <alignment horizontal="center" vertical="center"/>
    </xf>
    <xf numFmtId="182" fontId="26" fillId="18" borderId="6" xfId="50" applyNumberFormat="1" applyFont="1" applyFill="1" applyBorder="1" applyAlignment="1">
      <alignment horizontal="center" vertical="center"/>
    </xf>
    <xf numFmtId="49" fontId="25" fillId="18" borderId="6" xfId="51" applyNumberFormat="1" applyFont="1" applyFill="1" applyBorder="1" applyAlignment="1">
      <alignment horizontal="center" vertical="center" shrinkToFit="1"/>
    </xf>
    <xf numFmtId="178" fontId="25" fillId="18" borderId="6" xfId="51" applyNumberFormat="1" applyFont="1" applyFill="1" applyBorder="1" applyAlignment="1">
      <alignment horizontal="center" vertical="center" shrinkToFit="1"/>
    </xf>
    <xf numFmtId="178" fontId="26" fillId="18" borderId="6" xfId="50" applyNumberFormat="1" applyFont="1" applyFill="1" applyBorder="1" applyAlignment="1">
      <alignment horizontal="center" vertical="center" shrinkToFit="1"/>
    </xf>
    <xf numFmtId="182" fontId="26" fillId="18" borderId="6" xfId="50" applyNumberFormat="1" applyFont="1" applyFill="1" applyBorder="1" applyAlignment="1">
      <alignment horizontal="center" vertical="center" shrinkToFit="1"/>
    </xf>
    <xf numFmtId="49" fontId="25" fillId="19" borderId="6" xfId="35" applyNumberFormat="1" applyFont="1" applyFill="1" applyBorder="1" applyAlignment="1">
      <alignment horizontal="center" vertical="center" shrinkToFit="1"/>
    </xf>
    <xf numFmtId="0" fontId="25" fillId="19" borderId="6" xfId="35" applyNumberFormat="1" applyFont="1" applyFill="1" applyBorder="1" applyAlignment="1">
      <alignment horizontal="center" vertical="center" shrinkToFit="1"/>
    </xf>
    <xf numFmtId="0" fontId="27" fillId="18" borderId="6" xfId="51" applyFont="1" applyFill="1" applyBorder="1" applyAlignment="1">
      <alignment horizontal="center" vertical="center"/>
    </xf>
    <xf numFmtId="178" fontId="27" fillId="18" borderId="6" xfId="51" applyNumberFormat="1" applyFont="1" applyFill="1" applyBorder="1" applyAlignment="1">
      <alignment horizontal="center" vertical="center"/>
    </xf>
    <xf numFmtId="49" fontId="27" fillId="18" borderId="6" xfId="51" applyNumberFormat="1" applyFont="1" applyFill="1" applyBorder="1" applyAlignment="1">
      <alignment horizontal="center" vertical="center"/>
    </xf>
    <xf numFmtId="49" fontId="25" fillId="19" borderId="31" xfId="35" applyNumberFormat="1" applyFont="1" applyFill="1" applyBorder="1" applyAlignment="1">
      <alignment horizontal="center" vertical="center" shrinkToFit="1"/>
    </xf>
    <xf numFmtId="49" fontId="25" fillId="19" borderId="33" xfId="35" applyNumberFormat="1" applyFont="1" applyFill="1" applyBorder="1" applyAlignment="1">
      <alignment horizontal="center" vertical="center" shrinkToFit="1"/>
    </xf>
    <xf numFmtId="178" fontId="25" fillId="19" borderId="6" xfId="35" applyNumberFormat="1" applyFont="1" applyFill="1" applyBorder="1" applyAlignment="1">
      <alignment horizontal="center" vertical="center" shrinkToFit="1"/>
    </xf>
    <xf numFmtId="0" fontId="0" fillId="8" borderId="6" xfId="0" applyFont="1" applyFill="1" applyBorder="1"/>
    <xf numFmtId="0" fontId="25" fillId="19" borderId="31" xfId="35" applyNumberFormat="1" applyFont="1" applyFill="1" applyBorder="1" applyAlignment="1">
      <alignment horizontal="center" vertical="center" shrinkToFit="1"/>
    </xf>
    <xf numFmtId="178" fontId="25" fillId="19" borderId="33" xfId="35" applyNumberFormat="1" applyFont="1" applyFill="1" applyBorder="1" applyAlignment="1">
      <alignment horizontal="center" vertical="center" shrinkToFit="1"/>
    </xf>
    <xf numFmtId="49" fontId="25" fillId="8" borderId="6" xfId="35" applyNumberFormat="1" applyFont="1" applyFill="1" applyBorder="1" applyAlignment="1">
      <alignment horizontal="center" vertical="center" shrinkToFit="1"/>
    </xf>
    <xf numFmtId="0" fontId="25" fillId="8" borderId="6" xfId="35" applyNumberFormat="1" applyFont="1" applyFill="1" applyBorder="1" applyAlignment="1">
      <alignment horizontal="center" vertical="center" shrinkToFit="1"/>
    </xf>
    <xf numFmtId="0" fontId="28" fillId="8" borderId="6" xfId="0" applyFont="1" applyFill="1" applyBorder="1" applyAlignment="1"/>
    <xf numFmtId="178" fontId="26" fillId="19" borderId="6" xfId="50" applyNumberFormat="1" applyFont="1" applyFill="1" applyBorder="1" applyAlignment="1">
      <alignment horizontal="center" vertical="center" shrinkToFit="1"/>
    </xf>
    <xf numFmtId="178" fontId="26" fillId="18" borderId="6" xfId="50" applyNumberFormat="1" applyFont="1" applyFill="1" applyBorder="1" applyAlignment="1">
      <alignment horizontal="center" vertical="center"/>
    </xf>
    <xf numFmtId="178" fontId="29" fillId="19" borderId="6" xfId="35" applyNumberFormat="1" applyFont="1" applyFill="1" applyBorder="1" applyAlignment="1">
      <alignment horizontal="center" vertical="center" shrinkToFit="1"/>
    </xf>
    <xf numFmtId="178" fontId="26" fillId="19" borderId="31" xfId="50" applyNumberFormat="1" applyFont="1" applyFill="1" applyBorder="1" applyAlignment="1">
      <alignment horizontal="center" vertical="center" shrinkToFit="1"/>
    </xf>
    <xf numFmtId="178" fontId="29" fillId="19" borderId="31" xfId="35" applyNumberFormat="1" applyFont="1" applyFill="1" applyBorder="1" applyAlignment="1">
      <alignment horizontal="center" vertical="center" shrinkToFit="1"/>
    </xf>
    <xf numFmtId="178" fontId="26" fillId="19" borderId="33" xfId="50" applyNumberFormat="1" applyFont="1" applyFill="1" applyBorder="1" applyAlignment="1">
      <alignment horizontal="center" vertical="center" shrinkToFit="1"/>
    </xf>
    <xf numFmtId="178" fontId="29" fillId="19" borderId="33" xfId="35" applyNumberFormat="1" applyFont="1" applyFill="1" applyBorder="1" applyAlignment="1">
      <alignment horizontal="center" vertical="center" shrinkToFit="1"/>
    </xf>
    <xf numFmtId="178" fontId="29" fillId="8" borderId="6" xfId="35" applyNumberFormat="1" applyFont="1" applyFill="1" applyBorder="1" applyAlignment="1">
      <alignment horizontal="center" vertical="center" shrinkToFit="1"/>
    </xf>
    <xf numFmtId="0" fontId="0" fillId="8" borderId="6" xfId="0" applyFill="1" applyBorder="1" applyAlignment="1">
      <alignment horizontal="center"/>
    </xf>
    <xf numFmtId="0" fontId="0" fillId="0" borderId="6" xfId="0" applyFont="1" applyBorder="1" applyAlignment="1">
      <alignment vertical="center"/>
    </xf>
    <xf numFmtId="0" fontId="0" fillId="0" borderId="6" xfId="0" applyFont="1" applyBorder="1"/>
    <xf numFmtId="0" fontId="0" fillId="20" borderId="0" xfId="0" applyFont="1" applyFill="1" applyAlignment="1">
      <alignment horizontal="center" vertical="center"/>
    </xf>
    <xf numFmtId="0" fontId="0" fillId="0" borderId="6" xfId="0" applyBorder="1" applyAlignment="1">
      <alignment vertical="center"/>
    </xf>
    <xf numFmtId="182" fontId="0" fillId="0" borderId="6" xfId="0" applyNumberFormat="1" applyBorder="1"/>
    <xf numFmtId="182" fontId="0" fillId="20" borderId="0" xfId="0" applyNumberFormat="1" applyFill="1" applyAlignment="1">
      <alignment horizontal="center" vertical="center"/>
    </xf>
    <xf numFmtId="182" fontId="24" fillId="18" borderId="6" xfId="0" applyNumberFormat="1" applyFont="1" applyFill="1" applyBorder="1" applyAlignment="1">
      <alignment horizontal="center" vertical="center" wrapText="1"/>
    </xf>
    <xf numFmtId="0" fontId="0" fillId="0" borderId="6" xfId="0" applyBorder="1"/>
    <xf numFmtId="0" fontId="0" fillId="0" borderId="6" xfId="0" applyBorder="1" applyAlignment="1">
      <alignment horizontal="center"/>
    </xf>
    <xf numFmtId="182" fontId="0" fillId="0" borderId="6" xfId="0" applyNumberFormat="1" applyBorder="1" applyAlignment="1">
      <alignment horizontal="center"/>
    </xf>
    <xf numFmtId="1" fontId="0" fillId="0" borderId="6" xfId="0" applyNumberFormat="1" applyBorder="1" applyAlignment="1">
      <alignment horizontal="center"/>
    </xf>
    <xf numFmtId="182" fontId="0" fillId="0" borderId="0" xfId="0" applyNumberFormat="1" applyFont="1"/>
    <xf numFmtId="0" fontId="30" fillId="0" borderId="0" xfId="50" applyFont="1" applyAlignment="1">
      <alignment horizontal="center"/>
    </xf>
    <xf numFmtId="49" fontId="30" fillId="0" borderId="0" xfId="50" applyNumberFormat="1" applyFont="1" applyAlignment="1">
      <alignment horizontal="center"/>
    </xf>
    <xf numFmtId="182" fontId="26" fillId="8" borderId="6" xfId="50" applyNumberFormat="1" applyFont="1" applyFill="1" applyBorder="1" applyAlignment="1">
      <alignment horizontal="center" vertical="center" shrinkToFit="1"/>
    </xf>
    <xf numFmtId="178" fontId="0" fillId="0" borderId="0" xfId="0" applyNumberFormat="1"/>
    <xf numFmtId="182" fontId="27" fillId="18" borderId="6" xfId="51" applyNumberFormat="1" applyFont="1" applyFill="1" applyBorder="1" applyAlignment="1">
      <alignment horizontal="center" vertical="center"/>
    </xf>
    <xf numFmtId="182" fontId="26" fillId="19" borderId="31" xfId="50" applyNumberFormat="1" applyFont="1" applyFill="1" applyBorder="1" applyAlignment="1">
      <alignment horizontal="center" vertical="center" shrinkToFit="1"/>
    </xf>
    <xf numFmtId="182" fontId="26" fillId="19" borderId="33" xfId="50" applyNumberFormat="1" applyFont="1" applyFill="1" applyBorder="1" applyAlignment="1">
      <alignment horizontal="center" vertical="center" shrinkToFit="1"/>
    </xf>
    <xf numFmtId="49" fontId="25" fillId="18" borderId="6" xfId="35" applyNumberFormat="1" applyFont="1" applyFill="1" applyBorder="1" applyAlignment="1">
      <alignment horizontal="center" vertical="center" shrinkToFit="1"/>
    </xf>
    <xf numFmtId="182" fontId="25" fillId="18" borderId="6" xfId="35" applyNumberFormat="1" applyFont="1" applyFill="1" applyBorder="1" applyAlignment="1">
      <alignment horizontal="center" vertical="center" shrinkToFit="1"/>
    </xf>
    <xf numFmtId="0" fontId="0" fillId="8" borderId="6" xfId="0" applyFont="1" applyFill="1" applyBorder="1" applyAlignment="1"/>
    <xf numFmtId="49" fontId="31" fillId="19" borderId="6" xfId="35" applyNumberFormat="1" applyFont="1" applyFill="1" applyBorder="1" applyAlignment="1">
      <alignment horizontal="center" vertical="center" shrinkToFit="1"/>
    </xf>
    <xf numFmtId="49" fontId="29" fillId="19" borderId="6" xfId="35" applyNumberFormat="1" applyFont="1" applyFill="1" applyBorder="1" applyAlignment="1">
      <alignment horizontal="center" vertical="center" shrinkToFit="1"/>
    </xf>
    <xf numFmtId="0" fontId="29" fillId="19" borderId="6" xfId="35" applyNumberFormat="1" applyFont="1" applyFill="1" applyBorder="1" applyAlignment="1">
      <alignment horizontal="center" vertical="center" shrinkToFit="1"/>
    </xf>
    <xf numFmtId="0" fontId="31" fillId="19" borderId="6" xfId="35" applyNumberFormat="1" applyFont="1" applyFill="1" applyBorder="1" applyAlignment="1">
      <alignment horizontal="center" vertical="center" shrinkToFit="1"/>
    </xf>
    <xf numFmtId="49" fontId="0" fillId="19" borderId="6" xfId="35" applyNumberFormat="1" applyFont="1" applyFill="1" applyBorder="1" applyAlignment="1">
      <alignment horizontal="center" vertical="center" shrinkToFit="1"/>
    </xf>
    <xf numFmtId="178" fontId="25" fillId="18" borderId="6" xfId="35" applyNumberFormat="1" applyFont="1" applyFill="1" applyBorder="1" applyAlignment="1">
      <alignment horizontal="center" vertical="center" shrinkToFit="1"/>
    </xf>
    <xf numFmtId="178" fontId="32" fillId="19" borderId="6" xfId="50" applyNumberFormat="1" applyFont="1" applyFill="1" applyBorder="1" applyAlignment="1">
      <alignment horizontal="center" vertical="center"/>
    </xf>
    <xf numFmtId="178" fontId="26" fillId="19" borderId="6" xfId="52" applyNumberFormat="1" applyFont="1" applyFill="1" applyBorder="1" applyAlignment="1">
      <alignment horizontal="center" vertical="center"/>
    </xf>
    <xf numFmtId="0" fontId="0" fillId="8" borderId="6" xfId="0" applyFill="1" applyBorder="1" applyAlignment="1"/>
    <xf numFmtId="0" fontId="0" fillId="8" borderId="6" xfId="0" applyFill="1" applyBorder="1" applyAlignment="1">
      <alignment horizontal="left" vertical="center"/>
    </xf>
    <xf numFmtId="9" fontId="26" fillId="18" borderId="6" xfId="50" applyNumberFormat="1" applyFont="1" applyFill="1" applyBorder="1" applyAlignment="1">
      <alignment horizontal="center" vertical="center"/>
    </xf>
    <xf numFmtId="0" fontId="27" fillId="0" borderId="0" xfId="50" applyFont="1" applyAlignment="1">
      <alignment horizontal="left" wrapText="1"/>
    </xf>
    <xf numFmtId="182" fontId="26" fillId="0" borderId="0" xfId="50" applyNumberFormat="1" applyFont="1" applyFill="1" applyBorder="1" applyAlignment="1">
      <alignment horizontal="center" vertical="center"/>
    </xf>
    <xf numFmtId="182" fontId="33" fillId="0" borderId="0" xfId="0" applyNumberFormat="1" applyFont="1"/>
    <xf numFmtId="182" fontId="20" fillId="0" borderId="0" xfId="50" applyNumberFormat="1" applyFont="1" applyAlignment="1">
      <alignment horizontal="center"/>
    </xf>
    <xf numFmtId="49" fontId="34" fillId="0" borderId="0" xfId="0" applyNumberFormat="1" applyFont="1" applyBorder="1" applyAlignment="1">
      <alignment horizontal="center" vertical="center"/>
    </xf>
    <xf numFmtId="49" fontId="35" fillId="0" borderId="0" xfId="0" applyNumberFormat="1" applyFont="1" applyBorder="1" applyAlignment="1">
      <alignment horizontal="left" vertical="center"/>
    </xf>
    <xf numFmtId="49" fontId="36" fillId="21" borderId="6" xfId="0" applyNumberFormat="1" applyFont="1" applyFill="1" applyBorder="1" applyAlignment="1">
      <alignment horizontal="center" vertical="center"/>
    </xf>
    <xf numFmtId="49" fontId="35" fillId="21" borderId="6" xfId="0" applyNumberFormat="1" applyFont="1" applyFill="1" applyBorder="1" applyAlignment="1">
      <alignment horizontal="left" vertical="center"/>
    </xf>
    <xf numFmtId="4" fontId="2" fillId="0" borderId="6" xfId="0" applyNumberFormat="1" applyFont="1" applyBorder="1" applyAlignment="1">
      <alignment horizontal="right" vertical="center"/>
    </xf>
    <xf numFmtId="4" fontId="2" fillId="8" borderId="6" xfId="0" applyNumberFormat="1" applyFont="1" applyFill="1" applyBorder="1" applyAlignment="1">
      <alignment horizontal="right" vertical="center"/>
    </xf>
    <xf numFmtId="49" fontId="34" fillId="0" borderId="0" xfId="0" applyNumberFormat="1" applyFont="1" applyBorder="1" applyAlignment="1">
      <alignment vertical="center"/>
    </xf>
    <xf numFmtId="49" fontId="35" fillId="0" borderId="0" xfId="0" applyNumberFormat="1" applyFont="1" applyBorder="1" applyAlignment="1">
      <alignment vertical="center"/>
    </xf>
    <xf numFmtId="49" fontId="36" fillId="21" borderId="3" xfId="0" applyNumberFormat="1" applyFont="1" applyFill="1" applyBorder="1" applyAlignment="1">
      <alignment horizontal="center" vertical="center"/>
    </xf>
    <xf numFmtId="49" fontId="35" fillId="21" borderId="3" xfId="0" applyNumberFormat="1" applyFont="1" applyFill="1" applyBorder="1" applyAlignment="1">
      <alignment horizontal="left" vertical="center"/>
    </xf>
    <xf numFmtId="4" fontId="2" fillId="0" borderId="3" xfId="0" applyNumberFormat="1" applyFont="1" applyBorder="1" applyAlignment="1">
      <alignment horizontal="right" vertical="center"/>
    </xf>
    <xf numFmtId="49" fontId="36" fillId="8" borderId="3" xfId="0" applyNumberFormat="1" applyFont="1" applyFill="1" applyBorder="1" applyAlignment="1">
      <alignment horizontal="center" vertical="center"/>
    </xf>
    <xf numFmtId="4" fontId="2" fillId="8" borderId="3" xfId="0" applyNumberFormat="1" applyFont="1" applyFill="1" applyBorder="1" applyAlignment="1">
      <alignment horizontal="right" vertical="center"/>
    </xf>
    <xf numFmtId="41" fontId="37" fillId="0" borderId="0" xfId="0" applyNumberFormat="1" applyFont="1" applyAlignment="1">
      <alignment vertical="center"/>
    </xf>
    <xf numFmtId="41" fontId="9" fillId="0" borderId="0" xfId="0" applyNumberFormat="1" applyFont="1" applyAlignment="1">
      <alignment vertical="center"/>
    </xf>
    <xf numFmtId="41" fontId="38" fillId="0" borderId="0" xfId="0" applyNumberFormat="1" applyFont="1" applyAlignment="1">
      <alignment vertical="center"/>
    </xf>
    <xf numFmtId="41" fontId="38" fillId="0" borderId="0" xfId="0" applyNumberFormat="1" applyFont="1" applyAlignment="1">
      <alignment horizontal="center" vertical="center"/>
    </xf>
    <xf numFmtId="41" fontId="37" fillId="0" borderId="0" xfId="0" applyNumberFormat="1" applyFont="1" applyAlignment="1">
      <alignment horizontal="left" vertical="center"/>
    </xf>
    <xf numFmtId="41" fontId="37" fillId="0" borderId="0" xfId="0" applyNumberFormat="1" applyFont="1" applyAlignment="1">
      <alignment horizontal="center" vertical="center"/>
    </xf>
    <xf numFmtId="41" fontId="38" fillId="13" borderId="0" xfId="0" applyNumberFormat="1" applyFont="1" applyFill="1" applyAlignment="1">
      <alignment vertical="center"/>
    </xf>
    <xf numFmtId="41" fontId="39" fillId="9" borderId="0" xfId="0" applyNumberFormat="1" applyFont="1" applyFill="1" applyAlignment="1">
      <alignment vertical="center"/>
    </xf>
    <xf numFmtId="41" fontId="9" fillId="13" borderId="0" xfId="0" applyNumberFormat="1" applyFont="1" applyFill="1" applyAlignment="1">
      <alignment vertical="center"/>
    </xf>
    <xf numFmtId="41" fontId="40" fillId="18" borderId="34" xfId="53" applyNumberFormat="1" applyFont="1" applyFill="1" applyBorder="1" applyAlignment="1">
      <alignment horizontal="center" vertical="center"/>
    </xf>
    <xf numFmtId="41" fontId="40" fillId="18" borderId="35" xfId="53" applyNumberFormat="1" applyFont="1" applyFill="1" applyBorder="1" applyAlignment="1">
      <alignment horizontal="center" vertical="center"/>
    </xf>
    <xf numFmtId="185" fontId="40" fillId="22" borderId="0" xfId="53" applyNumberFormat="1" applyFont="1" applyFill="1" applyBorder="1" applyAlignment="1" applyProtection="1">
      <alignment horizontal="center" vertical="center"/>
      <protection locked="0"/>
    </xf>
    <xf numFmtId="41" fontId="41" fillId="0" borderId="36" xfId="8" applyNumberFormat="1" applyFont="1" applyFill="1" applyBorder="1" applyAlignment="1">
      <alignment horizontal="center" vertical="center" textRotation="255"/>
    </xf>
    <xf numFmtId="43" fontId="42" fillId="23" borderId="37" xfId="8" applyFont="1" applyFill="1" applyBorder="1" applyAlignment="1">
      <alignment horizontal="center"/>
    </xf>
    <xf numFmtId="43" fontId="42" fillId="24" borderId="37" xfId="8" applyFont="1" applyFill="1" applyBorder="1" applyAlignment="1"/>
    <xf numFmtId="43" fontId="42" fillId="23" borderId="37" xfId="8" applyFont="1" applyFill="1" applyBorder="1" applyAlignment="1"/>
    <xf numFmtId="41" fontId="41" fillId="0" borderId="38" xfId="8" applyNumberFormat="1" applyFont="1" applyFill="1" applyBorder="1" applyAlignment="1">
      <alignment horizontal="center" vertical="center" textRotation="255"/>
    </xf>
    <xf numFmtId="41" fontId="41" fillId="0" borderId="39" xfId="8" applyNumberFormat="1" applyFont="1" applyFill="1" applyBorder="1" applyAlignment="1">
      <alignment horizontal="center" vertical="center" textRotation="255"/>
    </xf>
    <xf numFmtId="43" fontId="43" fillId="18" borderId="37" xfId="8" applyFont="1" applyFill="1" applyBorder="1" applyAlignment="1">
      <alignment horizontal="center" wrapText="1"/>
    </xf>
    <xf numFmtId="41" fontId="41" fillId="0" borderId="36" xfId="8" applyNumberFormat="1" applyFont="1" applyBorder="1" applyAlignment="1">
      <alignment horizontal="center" vertical="top" textRotation="255" wrapText="1"/>
    </xf>
    <xf numFmtId="41" fontId="41" fillId="0" borderId="38" xfId="8" applyNumberFormat="1" applyFont="1" applyBorder="1" applyAlignment="1">
      <alignment horizontal="center" vertical="top" textRotation="255" wrapText="1"/>
    </xf>
    <xf numFmtId="41" fontId="41" fillId="0" borderId="39" xfId="8" applyNumberFormat="1" applyFont="1" applyBorder="1" applyAlignment="1">
      <alignment horizontal="center" vertical="top" textRotation="255" wrapText="1"/>
    </xf>
    <xf numFmtId="41" fontId="41" fillId="0" borderId="36" xfId="8" applyNumberFormat="1" applyFont="1" applyBorder="1" applyAlignment="1">
      <alignment horizontal="center" vertical="center" textRotation="255" wrapText="1"/>
    </xf>
    <xf numFmtId="41" fontId="41" fillId="0" borderId="38" xfId="8" applyNumberFormat="1" applyFont="1" applyBorder="1" applyAlignment="1">
      <alignment horizontal="center" vertical="center" textRotation="255" wrapText="1"/>
    </xf>
    <xf numFmtId="41" fontId="41" fillId="0" borderId="39" xfId="8" applyNumberFormat="1" applyFont="1" applyBorder="1" applyAlignment="1">
      <alignment horizontal="center" vertical="center" textRotation="255" wrapText="1"/>
    </xf>
    <xf numFmtId="43" fontId="41" fillId="0" borderId="37" xfId="8" applyNumberFormat="1" applyFont="1" applyFill="1" applyBorder="1" applyAlignment="1">
      <alignment horizontal="center" vertical="center"/>
    </xf>
    <xf numFmtId="43" fontId="41" fillId="18" borderId="37" xfId="8" applyNumberFormat="1" applyFont="1" applyFill="1" applyBorder="1" applyAlignment="1">
      <alignment horizontal="center" vertical="center"/>
    </xf>
    <xf numFmtId="41" fontId="44" fillId="18" borderId="40" xfId="8" applyNumberFormat="1" applyFont="1" applyFill="1" applyBorder="1" applyAlignment="1">
      <alignment horizontal="left" vertical="center"/>
    </xf>
    <xf numFmtId="43" fontId="44" fillId="18" borderId="40" xfId="8" applyNumberFormat="1" applyFont="1" applyFill="1" applyBorder="1" applyAlignment="1">
      <alignment horizontal="center" vertical="center"/>
    </xf>
    <xf numFmtId="41" fontId="39" fillId="8" borderId="0" xfId="0" applyNumberFormat="1" applyFont="1" applyFill="1" applyAlignment="1">
      <alignment vertical="center"/>
    </xf>
    <xf numFmtId="185" fontId="40" fillId="18" borderId="34" xfId="53" applyNumberFormat="1" applyFont="1" applyFill="1" applyBorder="1" applyAlignment="1" applyProtection="1">
      <alignment horizontal="center" vertical="center"/>
      <protection locked="0"/>
    </xf>
    <xf numFmtId="43" fontId="41" fillId="0" borderId="19" xfId="8" applyNumberFormat="1" applyFont="1" applyBorder="1" applyAlignment="1">
      <alignment horizontal="center"/>
    </xf>
    <xf numFmtId="41" fontId="42" fillId="23" borderId="37" xfId="8" applyNumberFormat="1" applyFont="1" applyFill="1" applyBorder="1" applyAlignment="1"/>
    <xf numFmtId="41" fontId="42" fillId="23" borderId="37" xfId="8" applyNumberFormat="1" applyFont="1" applyFill="1" applyBorder="1" applyAlignment="1" applyProtection="1"/>
    <xf numFmtId="41" fontId="38" fillId="0" borderId="0" xfId="0" applyNumberFormat="1" applyFont="1" applyFill="1" applyAlignment="1">
      <alignment vertical="center"/>
    </xf>
    <xf numFmtId="185" fontId="40" fillId="8" borderId="0" xfId="53" applyNumberFormat="1" applyFont="1" applyFill="1" applyBorder="1" applyAlignment="1" applyProtection="1">
      <alignment horizontal="center" vertical="center"/>
      <protection locked="0"/>
    </xf>
    <xf numFmtId="41" fontId="38" fillId="13" borderId="0" xfId="0" applyNumberFormat="1" applyFont="1" applyFill="1" applyAlignment="1">
      <alignment horizontal="center" vertical="center"/>
    </xf>
    <xf numFmtId="43" fontId="41" fillId="12" borderId="19" xfId="8" applyNumberFormat="1" applyFont="1" applyFill="1" applyBorder="1" applyAlignment="1">
      <alignment horizontal="center"/>
    </xf>
    <xf numFmtId="41" fontId="43" fillId="18" borderId="37" xfId="8" applyNumberFormat="1" applyFont="1" applyFill="1" applyBorder="1" applyAlignment="1" applyProtection="1">
      <alignment horizontal="right" wrapText="1"/>
    </xf>
    <xf numFmtId="41" fontId="43" fillId="18" borderId="37" xfId="8" applyNumberFormat="1" applyFont="1" applyFill="1" applyBorder="1" applyAlignment="1" applyProtection="1">
      <alignment horizontal="center" wrapText="1"/>
    </xf>
    <xf numFmtId="43" fontId="41" fillId="12" borderId="20" xfId="8" applyNumberFormat="1" applyFont="1" applyFill="1" applyBorder="1" applyAlignment="1">
      <alignment horizontal="center"/>
    </xf>
    <xf numFmtId="41" fontId="44" fillId="18" borderId="40" xfId="8" applyNumberFormat="1" applyFont="1" applyFill="1" applyBorder="1" applyAlignment="1" applyProtection="1">
      <alignment horizontal="left" vertical="center"/>
    </xf>
    <xf numFmtId="184" fontId="38" fillId="0" borderId="0" xfId="0" applyNumberFormat="1" applyFont="1" applyAlignment="1">
      <alignment vertical="center"/>
    </xf>
    <xf numFmtId="41" fontId="41" fillId="9" borderId="0" xfId="8" applyNumberFormat="1" applyFont="1" applyFill="1" applyBorder="1" applyAlignment="1">
      <alignment horizontal="left" vertical="center" wrapText="1"/>
    </xf>
    <xf numFmtId="186" fontId="41" fillId="9" borderId="0" xfId="8" applyNumberFormat="1" applyFont="1" applyFill="1" applyBorder="1" applyAlignment="1">
      <alignment horizontal="left" vertical="center" wrapText="1"/>
    </xf>
    <xf numFmtId="43" fontId="38" fillId="0" borderId="0" xfId="0" applyNumberFormat="1" applyFont="1" applyAlignment="1">
      <alignment vertical="center"/>
    </xf>
    <xf numFmtId="186" fontId="38" fillId="0" borderId="0" xfId="0" applyNumberFormat="1" applyFont="1" applyAlignment="1">
      <alignment vertical="center"/>
    </xf>
    <xf numFmtId="43" fontId="42" fillId="23" borderId="37" xfId="8" applyNumberFormat="1" applyFont="1" applyFill="1" applyBorder="1" applyAlignment="1" applyProtection="1"/>
    <xf numFmtId="0" fontId="0" fillId="25" borderId="0" xfId="0" applyFill="1"/>
    <xf numFmtId="0" fontId="0" fillId="0" borderId="0" xfId="0" applyFill="1"/>
    <xf numFmtId="0" fontId="0" fillId="24" borderId="0" xfId="0" applyFill="1"/>
    <xf numFmtId="0" fontId="38" fillId="0" borderId="0" xfId="0" applyFont="1" applyAlignment="1" applyProtection="1">
      <alignment horizontal="left" vertical="center"/>
      <protection locked="0"/>
    </xf>
    <xf numFmtId="0" fontId="0" fillId="0" borderId="0" xfId="0" applyFill="1" applyBorder="1"/>
    <xf numFmtId="0" fontId="40" fillId="8" borderId="0" xfId="0" applyFont="1" applyFill="1" applyAlignment="1" applyProtection="1">
      <alignment horizontal="left" vertical="center"/>
      <protection locked="0"/>
    </xf>
    <xf numFmtId="185" fontId="40" fillId="0" borderId="0" xfId="53" applyNumberFormat="1" applyFont="1" applyFill="1" applyBorder="1" applyAlignment="1" applyProtection="1">
      <alignment horizontal="center" vertical="center"/>
      <protection locked="0"/>
    </xf>
    <xf numFmtId="183" fontId="40" fillId="0" borderId="0" xfId="53" applyNumberFormat="1" applyFont="1" applyFill="1" applyBorder="1" applyAlignment="1" applyProtection="1">
      <alignment horizontal="center" vertical="center"/>
      <protection locked="0"/>
    </xf>
    <xf numFmtId="49" fontId="36" fillId="21" borderId="5" xfId="0" applyNumberFormat="1" applyFont="1" applyFill="1" applyBorder="1" applyAlignment="1">
      <alignment horizontal="center" vertical="center"/>
    </xf>
    <xf numFmtId="185" fontId="40" fillId="22" borderId="5" xfId="53" applyNumberFormat="1" applyFont="1" applyFill="1" applyBorder="1" applyAlignment="1" applyProtection="1">
      <alignment horizontal="center" vertical="center"/>
      <protection locked="0"/>
    </xf>
    <xf numFmtId="185" fontId="43" fillId="21" borderId="5" xfId="11" applyNumberFormat="1" applyFont="1" applyFill="1" applyBorder="1" applyAlignment="1" applyProtection="1">
      <alignment horizontal="left" wrapText="1"/>
      <protection locked="0"/>
    </xf>
    <xf numFmtId="183" fontId="43" fillId="21" borderId="5" xfId="11" applyNumberFormat="1" applyFont="1" applyFill="1" applyBorder="1" applyAlignment="1">
      <alignment horizontal="right" wrapText="1"/>
    </xf>
    <xf numFmtId="185" fontId="43" fillId="21" borderId="5" xfId="11" applyNumberFormat="1" applyFont="1" applyFill="1" applyBorder="1" applyAlignment="1">
      <alignment horizontal="right" wrapText="1"/>
    </xf>
    <xf numFmtId="185" fontId="45" fillId="26" borderId="5" xfId="0" applyNumberFormat="1" applyFont="1" applyFill="1" applyBorder="1" applyAlignment="1">
      <alignment horizontal="center" wrapText="1"/>
    </xf>
    <xf numFmtId="185" fontId="43" fillId="24" borderId="5" xfId="11" applyNumberFormat="1" applyFont="1" applyFill="1" applyBorder="1" applyAlignment="1">
      <alignment horizontal="center" wrapText="1"/>
    </xf>
    <xf numFmtId="185" fontId="43" fillId="7" borderId="5" xfId="0" applyNumberFormat="1" applyFont="1" applyFill="1" applyBorder="1" applyAlignment="1" applyProtection="1">
      <alignment horizontal="left"/>
      <protection locked="0"/>
    </xf>
    <xf numFmtId="183" fontId="43" fillId="7" borderId="5" xfId="0" applyNumberFormat="1" applyFont="1" applyFill="1" applyBorder="1" applyAlignment="1">
      <alignment horizontal="right"/>
    </xf>
    <xf numFmtId="185" fontId="43" fillId="7" borderId="5" xfId="0" applyNumberFormat="1" applyFont="1" applyFill="1" applyBorder="1" applyAlignment="1">
      <alignment horizontal="right"/>
    </xf>
    <xf numFmtId="185" fontId="45" fillId="7" borderId="5" xfId="0" applyNumberFormat="1" applyFont="1" applyFill="1" applyBorder="1" applyAlignment="1">
      <alignment horizontal="center" wrapText="1"/>
    </xf>
    <xf numFmtId="185" fontId="43" fillId="7" borderId="5" xfId="11" applyNumberFormat="1" applyFont="1" applyFill="1" applyBorder="1" applyAlignment="1">
      <alignment horizontal="right" wrapText="1"/>
    </xf>
    <xf numFmtId="185" fontId="41" fillId="0" borderId="5" xfId="0" applyNumberFormat="1" applyFont="1" applyFill="1" applyBorder="1" applyAlignment="1" applyProtection="1">
      <alignment horizontal="left" vertical="center"/>
      <protection locked="0"/>
    </xf>
    <xf numFmtId="183" fontId="41" fillId="0" borderId="5" xfId="0" applyNumberFormat="1" applyFont="1" applyFill="1" applyBorder="1" applyAlignment="1">
      <alignment horizontal="right" vertical="center"/>
    </xf>
    <xf numFmtId="185" fontId="41" fillId="0" borderId="5" xfId="0" applyNumberFormat="1" applyFont="1" applyFill="1" applyBorder="1" applyAlignment="1">
      <alignment horizontal="right" vertical="center"/>
    </xf>
    <xf numFmtId="185" fontId="45" fillId="0" borderId="5" xfId="0" applyNumberFormat="1" applyFont="1" applyFill="1" applyBorder="1" applyAlignment="1">
      <alignment horizontal="center" wrapText="1"/>
    </xf>
    <xf numFmtId="185" fontId="43" fillId="0" borderId="5" xfId="11" applyNumberFormat="1" applyFont="1" applyFill="1" applyBorder="1" applyAlignment="1">
      <alignment horizontal="right" wrapText="1"/>
    </xf>
    <xf numFmtId="185" fontId="43" fillId="0" borderId="5" xfId="0" applyNumberFormat="1" applyFont="1" applyFill="1" applyBorder="1" applyAlignment="1" applyProtection="1">
      <alignment horizontal="left"/>
      <protection locked="0"/>
    </xf>
    <xf numFmtId="183" fontId="43" fillId="0" borderId="5" xfId="0" applyNumberFormat="1" applyFont="1" applyFill="1" applyBorder="1" applyAlignment="1">
      <alignment horizontal="right"/>
    </xf>
    <xf numFmtId="185" fontId="43" fillId="0" borderId="5" xfId="0" applyNumberFormat="1" applyFont="1" applyFill="1" applyBorder="1" applyAlignment="1">
      <alignment horizontal="right"/>
    </xf>
    <xf numFmtId="185" fontId="42" fillId="0" borderId="5" xfId="0" applyNumberFormat="1" applyFont="1" applyFill="1" applyBorder="1" applyAlignment="1" applyProtection="1">
      <alignment horizontal="left"/>
      <protection locked="0"/>
    </xf>
    <xf numFmtId="185" fontId="30" fillId="0" borderId="5" xfId="0" applyNumberFormat="1" applyFont="1" applyFill="1" applyBorder="1" applyAlignment="1" applyProtection="1">
      <alignment horizontal="left"/>
      <protection locked="0"/>
    </xf>
    <xf numFmtId="183" fontId="30" fillId="0" borderId="5" xfId="0" applyNumberFormat="1" applyFont="1" applyFill="1" applyBorder="1" applyAlignment="1">
      <alignment horizontal="right"/>
    </xf>
    <xf numFmtId="185" fontId="30" fillId="0" borderId="5" xfId="0" applyNumberFormat="1" applyFont="1" applyFill="1" applyBorder="1" applyAlignment="1">
      <alignment horizontal="right"/>
    </xf>
    <xf numFmtId="185" fontId="46" fillId="0" borderId="5" xfId="0" applyNumberFormat="1" applyFont="1" applyFill="1" applyBorder="1" applyAlignment="1">
      <alignment horizontal="center" wrapText="1"/>
    </xf>
    <xf numFmtId="183" fontId="42" fillId="0" borderId="5" xfId="0" applyNumberFormat="1" applyFont="1" applyFill="1" applyBorder="1" applyAlignment="1">
      <alignment horizontal="right"/>
    </xf>
    <xf numFmtId="185" fontId="42" fillId="0" borderId="5" xfId="0" applyNumberFormat="1" applyFont="1" applyFill="1" applyBorder="1" applyAlignment="1">
      <alignment horizontal="right"/>
    </xf>
    <xf numFmtId="185" fontId="20" fillId="0" borderId="5" xfId="0" applyNumberFormat="1" applyFont="1" applyFill="1" applyBorder="1" applyAlignment="1" applyProtection="1">
      <alignment horizontal="left"/>
      <protection locked="0"/>
    </xf>
    <xf numFmtId="183" fontId="42" fillId="7" borderId="5" xfId="0" applyNumberFormat="1" applyFont="1" applyFill="1" applyBorder="1" applyAlignment="1">
      <alignment horizontal="right"/>
    </xf>
    <xf numFmtId="185" fontId="42" fillId="7" borderId="5" xfId="0" applyNumberFormat="1" applyFont="1" applyFill="1" applyBorder="1" applyAlignment="1">
      <alignment horizontal="right"/>
    </xf>
    <xf numFmtId="183" fontId="20" fillId="0" borderId="5" xfId="0" applyNumberFormat="1" applyFont="1" applyFill="1" applyBorder="1" applyAlignment="1">
      <alignment horizontal="right"/>
    </xf>
    <xf numFmtId="185" fontId="20" fillId="0" borderId="5" xfId="0" applyNumberFormat="1" applyFont="1" applyFill="1" applyBorder="1" applyAlignment="1">
      <alignment horizontal="right"/>
    </xf>
    <xf numFmtId="185" fontId="47" fillId="0" borderId="5" xfId="0" applyNumberFormat="1" applyFont="1" applyFill="1" applyBorder="1" applyAlignment="1">
      <alignment horizontal="center" wrapText="1"/>
    </xf>
    <xf numFmtId="185" fontId="42" fillId="0" borderId="5" xfId="11" applyNumberFormat="1" applyFont="1" applyFill="1" applyBorder="1" applyAlignment="1">
      <alignment horizontal="right" wrapText="1"/>
    </xf>
    <xf numFmtId="185" fontId="30" fillId="7" borderId="5" xfId="0" applyNumberFormat="1" applyFont="1" applyFill="1" applyBorder="1" applyAlignment="1" applyProtection="1">
      <alignment horizontal="left"/>
      <protection locked="0"/>
    </xf>
    <xf numFmtId="183" fontId="30" fillId="7" borderId="5" xfId="0" applyNumberFormat="1" applyFont="1" applyFill="1" applyBorder="1" applyAlignment="1">
      <alignment horizontal="right"/>
    </xf>
    <xf numFmtId="185" fontId="30" fillId="7" borderId="5" xfId="0" applyNumberFormat="1" applyFont="1" applyFill="1" applyBorder="1" applyAlignment="1">
      <alignment horizontal="right"/>
    </xf>
    <xf numFmtId="185" fontId="46" fillId="7" borderId="5" xfId="0" applyNumberFormat="1" applyFont="1" applyFill="1" applyBorder="1" applyAlignment="1">
      <alignment horizontal="center" wrapText="1"/>
    </xf>
    <xf numFmtId="185" fontId="20" fillId="27" borderId="5" xfId="0" applyNumberFormat="1" applyFont="1" applyFill="1" applyBorder="1" applyAlignment="1" applyProtection="1">
      <alignment horizontal="left"/>
      <protection locked="0"/>
    </xf>
    <xf numFmtId="185" fontId="30" fillId="27" borderId="5" xfId="0" applyNumberFormat="1" applyFont="1" applyFill="1" applyBorder="1" applyAlignment="1">
      <alignment horizontal="right"/>
    </xf>
    <xf numFmtId="185" fontId="46" fillId="27" borderId="5" xfId="0" applyNumberFormat="1" applyFont="1" applyFill="1" applyBorder="1" applyAlignment="1">
      <alignment horizontal="center" wrapText="1"/>
    </xf>
    <xf numFmtId="185" fontId="43" fillId="27" borderId="5" xfId="11" applyNumberFormat="1" applyFont="1" applyFill="1" applyBorder="1" applyAlignment="1">
      <alignment horizontal="right" wrapText="1"/>
    </xf>
    <xf numFmtId="185" fontId="30" fillId="0" borderId="0" xfId="0" applyNumberFormat="1" applyFont="1" applyFill="1" applyBorder="1" applyAlignment="1" applyProtection="1">
      <alignment horizontal="left"/>
      <protection locked="0"/>
    </xf>
    <xf numFmtId="185" fontId="9" fillId="0" borderId="0" xfId="0" applyNumberFormat="1" applyFont="1" applyFill="1" applyAlignment="1" applyProtection="1">
      <alignment horizontal="left" vertical="center"/>
      <protection locked="0"/>
    </xf>
    <xf numFmtId="183" fontId="0" fillId="0" borderId="0" xfId="0" applyNumberFormat="1"/>
    <xf numFmtId="185" fontId="9" fillId="0" borderId="0" xfId="0" applyNumberFormat="1" applyFont="1" applyAlignment="1" applyProtection="1">
      <alignment horizontal="left" vertical="center"/>
      <protection locked="0"/>
    </xf>
    <xf numFmtId="183" fontId="0" fillId="9" borderId="0" xfId="0" applyNumberFormat="1" applyFill="1"/>
    <xf numFmtId="183" fontId="0" fillId="0" borderId="0" xfId="0" applyNumberFormat="1" applyFill="1"/>
    <xf numFmtId="0" fontId="0" fillId="0" borderId="0" xfId="0" applyFill="1" applyAlignment="1">
      <alignment horizontal="center"/>
    </xf>
    <xf numFmtId="185" fontId="40" fillId="8" borderId="0" xfId="0" applyNumberFormat="1" applyFont="1" applyFill="1" applyAlignment="1" applyProtection="1">
      <alignment horizontal="left" vertical="center"/>
      <protection locked="0"/>
    </xf>
    <xf numFmtId="185" fontId="30" fillId="21" borderId="0" xfId="11" applyNumberFormat="1" applyFont="1" applyFill="1" applyBorder="1" applyAlignment="1" applyProtection="1">
      <alignment horizontal="left" wrapText="1"/>
      <protection locked="0"/>
    </xf>
    <xf numFmtId="185" fontId="43" fillId="28" borderId="0" xfId="11" applyNumberFormat="1" applyFont="1" applyFill="1" applyBorder="1" applyAlignment="1">
      <alignment horizontal="right" wrapText="1"/>
    </xf>
    <xf numFmtId="183" fontId="43" fillId="28" borderId="0" xfId="11" applyNumberFormat="1" applyFont="1" applyFill="1" applyBorder="1" applyAlignment="1">
      <alignment horizontal="right" wrapText="1"/>
    </xf>
    <xf numFmtId="185" fontId="30" fillId="23" borderId="41" xfId="0" applyNumberFormat="1" applyFont="1" applyFill="1" applyBorder="1" applyAlignment="1" applyProtection="1">
      <alignment horizontal="left"/>
      <protection hidden="1"/>
    </xf>
    <xf numFmtId="183" fontId="43" fillId="7" borderId="0" xfId="0" applyNumberFormat="1" applyFont="1" applyFill="1" applyBorder="1" applyAlignment="1">
      <alignment horizontal="right"/>
    </xf>
    <xf numFmtId="185" fontId="43" fillId="7" borderId="0" xfId="0" applyNumberFormat="1" applyFont="1" applyFill="1" applyBorder="1" applyAlignment="1">
      <alignment horizontal="right"/>
    </xf>
    <xf numFmtId="185" fontId="43" fillId="7" borderId="0" xfId="11" applyNumberFormat="1" applyFont="1" applyFill="1" applyBorder="1" applyAlignment="1">
      <alignment horizontal="center" vertical="center" wrapText="1"/>
    </xf>
    <xf numFmtId="185" fontId="43" fillId="7" borderId="0" xfId="0" applyNumberFormat="1" applyFont="1" applyFill="1" applyBorder="1" applyAlignment="1">
      <alignment horizontal="center" vertical="center"/>
    </xf>
    <xf numFmtId="185" fontId="43" fillId="24" borderId="0" xfId="11" applyNumberFormat="1" applyFont="1" applyFill="1" applyBorder="1" applyAlignment="1">
      <alignment horizontal="center" wrapText="1"/>
    </xf>
    <xf numFmtId="185" fontId="41" fillId="0" borderId="19" xfId="0" applyNumberFormat="1" applyFont="1" applyBorder="1" applyAlignment="1" applyProtection="1">
      <alignment horizontal="left" vertical="center"/>
      <protection hidden="1"/>
    </xf>
    <xf numFmtId="183" fontId="41" fillId="0" borderId="0" xfId="0" applyNumberFormat="1" applyFont="1" applyFill="1" applyBorder="1" applyAlignment="1">
      <alignment horizontal="right" vertical="center"/>
    </xf>
    <xf numFmtId="185" fontId="41" fillId="0" borderId="0" xfId="0" applyNumberFormat="1" applyFont="1" applyFill="1" applyBorder="1" applyAlignment="1">
      <alignment horizontal="center" vertical="center"/>
    </xf>
    <xf numFmtId="185" fontId="43" fillId="0" borderId="0" xfId="11" applyNumberFormat="1" applyFont="1" applyFill="1" applyBorder="1" applyAlignment="1">
      <alignment horizontal="center" vertical="center" wrapText="1"/>
    </xf>
    <xf numFmtId="183" fontId="43" fillId="0" borderId="0" xfId="0" applyNumberFormat="1" applyFont="1" applyFill="1" applyBorder="1" applyAlignment="1">
      <alignment horizontal="right"/>
    </xf>
    <xf numFmtId="185" fontId="43" fillId="0" borderId="0" xfId="0" applyNumberFormat="1" applyFont="1" applyFill="1" applyBorder="1" applyAlignment="1">
      <alignment horizontal="center" vertical="center"/>
    </xf>
    <xf numFmtId="185" fontId="20" fillId="23" borderId="41" xfId="0" applyNumberFormat="1" applyFont="1" applyFill="1" applyBorder="1" applyAlignment="1" applyProtection="1">
      <alignment horizontal="left"/>
      <protection hidden="1"/>
    </xf>
    <xf numFmtId="183" fontId="30" fillId="0" borderId="0" xfId="0" applyNumberFormat="1" applyFont="1" applyFill="1" applyBorder="1" applyAlignment="1">
      <alignment horizontal="right"/>
    </xf>
    <xf numFmtId="185" fontId="30" fillId="0" borderId="0" xfId="0" applyNumberFormat="1" applyFont="1" applyFill="1" applyBorder="1" applyAlignment="1">
      <alignment horizontal="center" vertical="center"/>
    </xf>
    <xf numFmtId="183" fontId="42" fillId="0" borderId="0" xfId="0" applyNumberFormat="1" applyFont="1" applyFill="1" applyBorder="1" applyAlignment="1">
      <alignment horizontal="right"/>
    </xf>
    <xf numFmtId="185" fontId="42" fillId="0" borderId="0" xfId="0" applyNumberFormat="1" applyFont="1" applyFill="1" applyBorder="1" applyAlignment="1">
      <alignment horizontal="center" vertical="center"/>
    </xf>
    <xf numFmtId="185" fontId="30" fillId="21" borderId="41" xfId="0" applyNumberFormat="1" applyFont="1" applyFill="1" applyBorder="1" applyAlignment="1" applyProtection="1">
      <alignment horizontal="left"/>
      <protection hidden="1"/>
    </xf>
    <xf numFmtId="185" fontId="45" fillId="7" borderId="0" xfId="0" applyNumberFormat="1" applyFont="1" applyFill="1" applyBorder="1" applyAlignment="1">
      <alignment horizontal="center" vertical="center" wrapText="1"/>
    </xf>
    <xf numFmtId="185" fontId="43" fillId="8" borderId="0" xfId="0" applyNumberFormat="1" applyFont="1" applyFill="1" applyBorder="1" applyAlignment="1">
      <alignment horizontal="center" vertical="center"/>
    </xf>
    <xf numFmtId="183" fontId="43" fillId="0" borderId="0" xfId="11" applyNumberFormat="1" applyFont="1" applyFill="1" applyBorder="1" applyAlignment="1">
      <alignment horizontal="center" vertical="center" wrapText="1"/>
    </xf>
    <xf numFmtId="185" fontId="42" fillId="7" borderId="0" xfId="0" applyNumberFormat="1" applyFont="1" applyFill="1" applyBorder="1" applyAlignment="1">
      <alignment horizontal="right"/>
    </xf>
    <xf numFmtId="183" fontId="20" fillId="0" borderId="0" xfId="0" applyNumberFormat="1" applyFont="1" applyFill="1" applyBorder="1" applyAlignment="1">
      <alignment horizontal="right"/>
    </xf>
    <xf numFmtId="185" fontId="42" fillId="0" borderId="0" xfId="11" applyNumberFormat="1" applyFont="1" applyFill="1" applyBorder="1" applyAlignment="1">
      <alignment horizontal="center" vertical="center" wrapText="1"/>
    </xf>
    <xf numFmtId="185" fontId="20" fillId="0" borderId="0" xfId="0" applyNumberFormat="1" applyFont="1" applyFill="1" applyBorder="1" applyAlignment="1">
      <alignment horizontal="center" vertical="center"/>
    </xf>
    <xf numFmtId="183" fontId="30" fillId="9" borderId="0" xfId="0" applyNumberFormat="1" applyFont="1" applyFill="1" applyBorder="1" applyAlignment="1">
      <alignment horizontal="right"/>
    </xf>
    <xf numFmtId="185" fontId="30" fillId="0" borderId="0" xfId="0" applyNumberFormat="1" applyFont="1" applyFill="1" applyBorder="1" applyAlignment="1">
      <alignment horizontal="right"/>
    </xf>
    <xf numFmtId="183" fontId="30" fillId="7" borderId="0" xfId="0" applyNumberFormat="1" applyFont="1" applyFill="1" applyBorder="1" applyAlignment="1">
      <alignment horizontal="right"/>
    </xf>
    <xf numFmtId="185" fontId="30" fillId="24" borderId="0" xfId="0" applyNumberFormat="1" applyFont="1" applyFill="1" applyBorder="1" applyAlignment="1" applyProtection="1">
      <alignment horizontal="left"/>
      <protection hidden="1"/>
    </xf>
    <xf numFmtId="185" fontId="30" fillId="7" borderId="0" xfId="0" applyNumberFormat="1" applyFont="1" applyFill="1" applyBorder="1" applyAlignment="1">
      <alignment horizontal="center" vertical="center"/>
    </xf>
    <xf numFmtId="185" fontId="20" fillId="27" borderId="41" xfId="0" applyNumberFormat="1" applyFont="1" applyFill="1" applyBorder="1" applyAlignment="1" applyProtection="1">
      <alignment horizontal="left"/>
      <protection locked="0"/>
    </xf>
    <xf numFmtId="185" fontId="38" fillId="0" borderId="0" xfId="0" applyNumberFormat="1" applyFont="1" applyAlignment="1" applyProtection="1">
      <alignment horizontal="left" vertical="center"/>
      <protection locked="0"/>
    </xf>
    <xf numFmtId="183" fontId="33" fillId="9" borderId="0" xfId="0" applyNumberFormat="1" applyFont="1" applyFill="1" applyAlignment="1">
      <alignment horizontal="center" vertical="center"/>
    </xf>
    <xf numFmtId="185" fontId="43" fillId="24" borderId="5" xfId="0" applyNumberFormat="1" applyFont="1" applyFill="1" applyBorder="1" applyAlignment="1">
      <alignment horizontal="center"/>
    </xf>
    <xf numFmtId="185" fontId="41" fillId="24" borderId="5" xfId="0" applyNumberFormat="1" applyFont="1" applyFill="1" applyBorder="1" applyAlignment="1">
      <alignment horizontal="center" vertical="center"/>
    </xf>
    <xf numFmtId="185" fontId="30" fillId="24" borderId="5" xfId="0" applyNumberFormat="1" applyFont="1" applyFill="1" applyBorder="1" applyAlignment="1">
      <alignment horizontal="center"/>
    </xf>
    <xf numFmtId="185" fontId="42" fillId="24" borderId="5" xfId="0" applyNumberFormat="1" applyFont="1" applyFill="1" applyBorder="1" applyAlignment="1">
      <alignment horizontal="center"/>
    </xf>
    <xf numFmtId="185" fontId="20" fillId="24" borderId="5" xfId="0" applyNumberFormat="1" applyFont="1" applyFill="1" applyBorder="1" applyAlignment="1">
      <alignment horizontal="center"/>
    </xf>
    <xf numFmtId="185" fontId="43" fillId="24" borderId="0" xfId="0" applyNumberFormat="1" applyFont="1" applyFill="1" applyBorder="1" applyAlignment="1">
      <alignment horizontal="center"/>
    </xf>
    <xf numFmtId="185" fontId="41" fillId="24" borderId="0" xfId="0" applyNumberFormat="1" applyFont="1" applyFill="1" applyBorder="1" applyAlignment="1">
      <alignment horizontal="center" vertical="center"/>
    </xf>
    <xf numFmtId="185" fontId="30" fillId="24" borderId="0" xfId="0" applyNumberFormat="1" applyFont="1" applyFill="1" applyBorder="1" applyAlignment="1">
      <alignment horizontal="center"/>
    </xf>
    <xf numFmtId="185" fontId="42" fillId="24" borderId="0" xfId="0" applyNumberFormat="1" applyFont="1" applyFill="1" applyBorder="1" applyAlignment="1">
      <alignment horizontal="center"/>
    </xf>
    <xf numFmtId="185" fontId="20" fillId="24" borderId="0" xfId="0" applyNumberFormat="1" applyFont="1" applyFill="1" applyBorder="1" applyAlignment="1">
      <alignment horizontal="center"/>
    </xf>
    <xf numFmtId="185" fontId="0" fillId="0" borderId="0" xfId="0" applyNumberFormat="1"/>
    <xf numFmtId="185" fontId="43" fillId="27" borderId="5" xfId="11" applyNumberFormat="1" applyFont="1" applyFill="1" applyBorder="1" applyAlignment="1">
      <alignment horizontal="center" wrapText="1"/>
    </xf>
    <xf numFmtId="185" fontId="43" fillId="28" borderId="0" xfId="11" applyNumberFormat="1" applyFont="1" applyFill="1" applyBorder="1" applyAlignment="1">
      <alignment horizontal="center" wrapText="1"/>
    </xf>
    <xf numFmtId="49" fontId="36" fillId="0" borderId="0" xfId="0" applyNumberFormat="1" applyFont="1" applyFill="1" applyBorder="1" applyAlignment="1">
      <alignment horizontal="center" vertical="center"/>
    </xf>
    <xf numFmtId="43" fontId="0" fillId="0" borderId="0" xfId="0" applyNumberFormat="1" applyFill="1" applyBorder="1"/>
    <xf numFmtId="185" fontId="0" fillId="0" borderId="0" xfId="0" applyNumberFormat="1" applyFill="1" applyBorder="1"/>
    <xf numFmtId="0" fontId="0" fillId="0" borderId="0" xfId="0" applyFill="1" applyAlignment="1">
      <alignment vertical="center"/>
    </xf>
    <xf numFmtId="43" fontId="33" fillId="9" borderId="0" xfId="8" applyFont="1" applyFill="1" applyAlignment="1">
      <alignment horizontal="center" vertical="center"/>
    </xf>
    <xf numFmtId="185" fontId="43" fillId="21" borderId="0" xfId="11" applyNumberFormat="1" applyFont="1" applyFill="1" applyBorder="1" applyAlignment="1" applyProtection="1">
      <alignment horizontal="left" wrapText="1"/>
      <protection locked="0"/>
    </xf>
    <xf numFmtId="185" fontId="43" fillId="21" borderId="37" xfId="11" applyNumberFormat="1" applyFont="1" applyFill="1" applyBorder="1" applyAlignment="1" applyProtection="1">
      <alignment vertical="center" wrapText="1"/>
      <protection hidden="1"/>
    </xf>
    <xf numFmtId="185" fontId="43" fillId="23" borderId="41" xfId="0" applyNumberFormat="1" applyFont="1" applyFill="1" applyBorder="1" applyAlignment="1" applyProtection="1">
      <alignment horizontal="left"/>
      <protection hidden="1"/>
    </xf>
    <xf numFmtId="185" fontId="42" fillId="0" borderId="41" xfId="0" applyNumberFormat="1" applyFont="1" applyFill="1" applyBorder="1" applyAlignment="1" applyProtection="1">
      <alignment vertical="center"/>
      <protection hidden="1"/>
    </xf>
    <xf numFmtId="185" fontId="43" fillId="0" borderId="41" xfId="0" applyNumberFormat="1" applyFont="1" applyFill="1" applyBorder="1" applyAlignment="1" applyProtection="1">
      <alignment vertical="center"/>
      <protection hidden="1"/>
    </xf>
    <xf numFmtId="185" fontId="43" fillId="23" borderId="41" xfId="0" applyNumberFormat="1" applyFont="1" applyFill="1" applyBorder="1" applyAlignment="1" applyProtection="1">
      <alignment vertical="center"/>
      <protection hidden="1"/>
    </xf>
    <xf numFmtId="185" fontId="30" fillId="21" borderId="41" xfId="0" applyNumberFormat="1" applyFont="1" applyFill="1" applyBorder="1" applyAlignment="1" applyProtection="1">
      <alignment vertical="center"/>
      <protection hidden="1"/>
    </xf>
    <xf numFmtId="185" fontId="42" fillId="23" borderId="41" xfId="0" applyNumberFormat="1" applyFont="1" applyFill="1" applyBorder="1" applyAlignment="1" applyProtection="1">
      <alignment horizontal="left"/>
      <protection hidden="1"/>
    </xf>
    <xf numFmtId="185" fontId="42" fillId="23" borderId="41" xfId="0" applyNumberFormat="1" applyFont="1" applyFill="1" applyBorder="1" applyAlignment="1" applyProtection="1">
      <alignment vertical="center"/>
      <protection hidden="1"/>
    </xf>
    <xf numFmtId="185" fontId="30" fillId="24" borderId="0" xfId="0" applyNumberFormat="1" applyFont="1" applyFill="1" applyBorder="1" applyAlignment="1" applyProtection="1">
      <alignment vertical="center"/>
      <protection hidden="1"/>
    </xf>
    <xf numFmtId="183" fontId="30" fillId="24" borderId="0" xfId="0" applyNumberFormat="1" applyFont="1" applyFill="1" applyBorder="1" applyAlignment="1" applyProtection="1">
      <alignment vertical="center"/>
      <protection hidden="1"/>
    </xf>
    <xf numFmtId="185" fontId="38" fillId="0" borderId="0" xfId="0" applyNumberFormat="1" applyFont="1" applyAlignment="1" applyProtection="1">
      <alignment horizontal="center" vertical="center"/>
      <protection locked="0"/>
    </xf>
    <xf numFmtId="187" fontId="0" fillId="0" borderId="0" xfId="0" applyNumberFormat="1"/>
    <xf numFmtId="43" fontId="0" fillId="0" borderId="0" xfId="0" applyNumberFormat="1"/>
    <xf numFmtId="185" fontId="30" fillId="25" borderId="0" xfId="0" applyNumberFormat="1" applyFont="1" applyFill="1" applyBorder="1" applyAlignment="1" applyProtection="1">
      <alignment horizontal="left"/>
      <protection hidden="1"/>
    </xf>
    <xf numFmtId="185" fontId="30" fillId="25" borderId="0" xfId="0" applyNumberFormat="1" applyFont="1" applyFill="1" applyBorder="1" applyAlignment="1" applyProtection="1">
      <alignment vertical="center"/>
      <protection hidden="1"/>
    </xf>
    <xf numFmtId="183" fontId="43" fillId="21" borderId="37" xfId="11" applyNumberFormat="1" applyFont="1" applyFill="1" applyBorder="1" applyAlignment="1" applyProtection="1">
      <alignment vertical="center" wrapText="1"/>
      <protection hidden="1"/>
    </xf>
    <xf numFmtId="183" fontId="42" fillId="0" borderId="41" xfId="0" applyNumberFormat="1" applyFont="1" applyFill="1" applyBorder="1" applyAlignment="1" applyProtection="1">
      <alignment vertical="center"/>
      <protection hidden="1"/>
    </xf>
    <xf numFmtId="183" fontId="43" fillId="0" borderId="41" xfId="0" applyNumberFormat="1" applyFont="1" applyFill="1" applyBorder="1" applyAlignment="1" applyProtection="1">
      <alignment vertical="center"/>
      <protection hidden="1"/>
    </xf>
    <xf numFmtId="183" fontId="43" fillId="23" borderId="41" xfId="0" applyNumberFormat="1" applyFont="1" applyFill="1" applyBorder="1" applyAlignment="1" applyProtection="1">
      <alignment vertical="center"/>
      <protection hidden="1"/>
    </xf>
    <xf numFmtId="183" fontId="30" fillId="21" borderId="41" xfId="0" applyNumberFormat="1" applyFont="1" applyFill="1" applyBorder="1" applyAlignment="1" applyProtection="1">
      <alignment vertical="center"/>
      <protection hidden="1"/>
    </xf>
    <xf numFmtId="183" fontId="42" fillId="23" borderId="41" xfId="0" applyNumberFormat="1" applyFont="1" applyFill="1" applyBorder="1" applyAlignment="1" applyProtection="1">
      <alignment vertical="center"/>
      <protection hidden="1"/>
    </xf>
    <xf numFmtId="0" fontId="0" fillId="25" borderId="0" xfId="0" applyFill="1" applyBorder="1"/>
    <xf numFmtId="185" fontId="30" fillId="0" borderId="0" xfId="0" applyNumberFormat="1" applyFont="1" applyFill="1" applyBorder="1" applyAlignment="1" applyProtection="1">
      <alignment horizontal="left"/>
      <protection hidden="1"/>
    </xf>
    <xf numFmtId="185" fontId="30" fillId="0" borderId="0" xfId="0" applyNumberFormat="1" applyFont="1" applyFill="1" applyBorder="1" applyAlignment="1" applyProtection="1">
      <alignment vertical="center"/>
      <protection hidden="1"/>
    </xf>
    <xf numFmtId="1" fontId="33" fillId="24" borderId="0" xfId="0" applyNumberFormat="1" applyFont="1" applyFill="1"/>
    <xf numFmtId="0" fontId="33" fillId="24" borderId="0" xfId="0" applyFont="1" applyFill="1"/>
    <xf numFmtId="10" fontId="33" fillId="24" borderId="0" xfId="11" applyNumberFormat="1" applyFont="1" applyFill="1" applyAlignment="1"/>
    <xf numFmtId="9" fontId="0" fillId="0" borderId="0" xfId="11" applyFont="1" applyAlignment="1"/>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常规 2 2 2" xfId="35"/>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2 4" xfId="51"/>
    <cellStyle name="常规 7" xfId="52"/>
    <cellStyle name="千位分隔 2" xfId="53"/>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externalLink" Target="externalLinks/externalLink6.xml"/><Relationship Id="rId15" Type="http://schemas.openxmlformats.org/officeDocument/2006/relationships/externalLink" Target="externalLinks/externalLink5.xml"/><Relationship Id="rId14" Type="http://schemas.openxmlformats.org/officeDocument/2006/relationships/externalLink" Target="externalLinks/externalLink4.xml"/><Relationship Id="rId13" Type="http://schemas.openxmlformats.org/officeDocument/2006/relationships/externalLink" Target="externalLinks/externalLink3.xml"/><Relationship Id="rId12" Type="http://schemas.openxmlformats.org/officeDocument/2006/relationships/externalLink" Target="externalLinks/externalLink2.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771;&#26680;\&#32771;&#26680;&#35843;&#25972;\&#20998;&#37096;&#25253;&#34920;\2018\1809&#26376;&#20998;&#37096;&#349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2771;&#26680;\&#32771;&#26680;&#35843;&#25972;\2018.02\2&#26376;&#32771;&#26680;&#25968;&#25454;\&#32771;&#26680;&#25968;&#25454;&#35843;&#25972;&#34920;2018&#24180;2&#26376;-&#25237;&#34892;&#26465;&#3244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2771;&#26680;\&#32771;&#26680;&#35843;&#25972;\2018.10\&#32771;&#26680;&#25968;&#25454;&#35843;&#25972;&#34920;201810-&#22266;&#259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32771;&#26680;\201812\&#21508;&#37096;&#38376;&#20154;&#25968;&#65288;2018.12.31&#6528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jr\&#39044;&#31639;&#21450;&#20998;&#26512;\&#20844;&#21496;&#25972;&#20307;&#20998;&#26512;\&#39044;&#31639;&#32771;&#26680;2017&#24180;11&#26376;&#25171;&#21253;&#36164;&#26009;-&#40644;&#22869;&#39336;\&#39044;&#31639;&#32771;&#26680;2017&#24180;11&#26376;&#25171;&#21253;&#36164;&#26009;\&#36130;&#21153;&#25253;&#21578;\&#20844;&#21496;&#36130;&#21153;&#20998;&#26512;&#21450;&#39044;&#31639;&#25253;&#21578;\&#20998;&#26512;2018\201811\&#21508;&#37096;&#38376;&#20154;&#25968;&#65288;2018.11.31&#6528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130;&#21153;&#25253;&#21578;\&#20844;&#21496;&#36130;&#21153;&#20998;&#26512;&#21450;&#39044;&#31639;&#25253;&#21578;\&#20998;&#26512;2016\12&#26376;\2016&#24180;&#24213;&#21508;&#37096;&#38376;&#20154;&#2596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资产负债表"/>
      <sheetName val="利润表"/>
    </sheetNames>
    <sheetDataSet>
      <sheetData sheetId="0"/>
      <sheetData sheetId="1">
        <row r="5">
          <cell r="C5">
            <v>109328240.04</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累计利润调整表"/>
      <sheetName val="累计考核费用"/>
      <sheetName val="费用表原始表"/>
      <sheetName val="考核调整事项表"/>
      <sheetName val="资金"/>
      <sheetName val="Sheet1"/>
      <sheetName val="分部报表（费用）"/>
      <sheetName val="调整后万元版"/>
      <sheetName val="分部报表原始表"/>
      <sheetName val="原格式费用考核表"/>
    </sheetNames>
    <sheetDataSet>
      <sheetData sheetId="0">
        <row r="94">
          <cell r="T94">
            <v>-6430867.96</v>
          </cell>
        </row>
        <row r="94">
          <cell r="W94">
            <v>-2844461.7</v>
          </cell>
          <cell r="X94">
            <v>-862773</v>
          </cell>
          <cell r="Y94">
            <v>-669954.85</v>
          </cell>
          <cell r="Z94">
            <v>-710564.9</v>
          </cell>
          <cell r="AA94">
            <v>-357303.37</v>
          </cell>
        </row>
        <row r="94">
          <cell r="AC94">
            <v>-888452.1</v>
          </cell>
        </row>
      </sheetData>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累计利润调整表"/>
      <sheetName val="考核调整事项表"/>
      <sheetName val="累计考核费用"/>
      <sheetName val="牌照费"/>
      <sheetName val="资金成本"/>
      <sheetName val="委托现金管理"/>
      <sheetName val="1自营考核指标简表"/>
      <sheetName val="固收费用"/>
      <sheetName val="投顾费用"/>
      <sheetName val="证投费用"/>
      <sheetName val="金工费用"/>
      <sheetName val="做市费用"/>
      <sheetName val="金衍费用"/>
    </sheetNames>
    <sheetDataSet>
      <sheetData sheetId="0" refreshError="1">
        <row r="89">
          <cell r="B89">
            <v>23480625.8333333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s>
    <sheetDataSet>
      <sheetData sheetId="0" refreshError="1">
        <row r="4">
          <cell r="A4" t="str">
            <v>公司领导</v>
          </cell>
          <cell r="B4">
            <v>12</v>
          </cell>
        </row>
        <row r="5">
          <cell r="A5" t="str">
            <v>董事会办公室</v>
          </cell>
          <cell r="B5">
            <v>6</v>
          </cell>
        </row>
        <row r="6">
          <cell r="A6" t="str">
            <v>办公室</v>
          </cell>
          <cell r="B6">
            <v>15</v>
          </cell>
        </row>
        <row r="7">
          <cell r="A7" t="str">
            <v>北京办事处</v>
          </cell>
          <cell r="B7">
            <v>6</v>
          </cell>
        </row>
        <row r="8">
          <cell r="A8" t="str">
            <v>党群办</v>
          </cell>
          <cell r="B8">
            <v>5</v>
          </cell>
        </row>
        <row r="9">
          <cell r="A9" t="str">
            <v>纪检监察室</v>
          </cell>
          <cell r="B9">
            <v>1</v>
          </cell>
        </row>
        <row r="10">
          <cell r="A10" t="str">
            <v>稽核审计部</v>
          </cell>
          <cell r="B10">
            <v>10</v>
          </cell>
        </row>
        <row r="11">
          <cell r="A11" t="str">
            <v>人力资源部</v>
          </cell>
          <cell r="B11">
            <v>11</v>
          </cell>
        </row>
        <row r="12">
          <cell r="A12" t="str">
            <v>培训学院</v>
          </cell>
          <cell r="B12">
            <v>4</v>
          </cell>
        </row>
        <row r="13">
          <cell r="A13" t="str">
            <v>财务管理部</v>
          </cell>
          <cell r="B13">
            <v>29</v>
          </cell>
        </row>
        <row r="14">
          <cell r="A14" t="str">
            <v>资金运营部</v>
          </cell>
          <cell r="B14">
            <v>5</v>
          </cell>
        </row>
        <row r="15">
          <cell r="A15" t="str">
            <v>合规管理部</v>
          </cell>
          <cell r="B15">
            <v>15</v>
          </cell>
        </row>
        <row r="16">
          <cell r="A16" t="str">
            <v>风险管理部</v>
          </cell>
          <cell r="B16">
            <v>15</v>
          </cell>
        </row>
        <row r="17">
          <cell r="A17" t="str">
            <v>研究发展中心</v>
          </cell>
          <cell r="B17">
            <v>35</v>
          </cell>
        </row>
        <row r="18">
          <cell r="A18" t="str">
            <v>结算管理部</v>
          </cell>
          <cell r="B18">
            <v>21</v>
          </cell>
        </row>
        <row r="19">
          <cell r="A19" t="str">
            <v>资产托管部</v>
          </cell>
          <cell r="B19">
            <v>12</v>
          </cell>
        </row>
        <row r="20">
          <cell r="A20" t="str">
            <v>基金服务部</v>
          </cell>
          <cell r="B20">
            <v>4</v>
          </cell>
        </row>
        <row r="21">
          <cell r="A21" t="str">
            <v>运营管理部</v>
          </cell>
          <cell r="B21">
            <v>62</v>
          </cell>
        </row>
        <row r="22">
          <cell r="A22" t="str">
            <v>信息技术中心</v>
          </cell>
          <cell r="B22">
            <v>43</v>
          </cell>
        </row>
        <row r="23">
          <cell r="A23" t="str">
            <v>资产管理部</v>
          </cell>
          <cell r="B23">
            <v>20</v>
          </cell>
        </row>
        <row r="24">
          <cell r="A24" t="str">
            <v>内核管理部</v>
          </cell>
          <cell r="B24">
            <v>5</v>
          </cell>
        </row>
        <row r="25">
          <cell r="A25" t="str">
            <v>投资银行管理部</v>
          </cell>
          <cell r="B25">
            <v>6</v>
          </cell>
        </row>
        <row r="26">
          <cell r="A26" t="str">
            <v>质量控制一部</v>
          </cell>
          <cell r="B26">
            <v>2</v>
          </cell>
        </row>
        <row r="27">
          <cell r="A27" t="str">
            <v>质量控制二部</v>
          </cell>
          <cell r="B27">
            <v>3</v>
          </cell>
        </row>
        <row r="28">
          <cell r="A28" t="str">
            <v>持续督导部</v>
          </cell>
          <cell r="B28">
            <v>2</v>
          </cell>
        </row>
        <row r="29">
          <cell r="A29" t="str">
            <v>资本市场部</v>
          </cell>
          <cell r="B29">
            <v>9</v>
          </cell>
        </row>
        <row r="30">
          <cell r="A30" t="str">
            <v>创新发展部</v>
          </cell>
          <cell r="B30">
            <v>1</v>
          </cell>
        </row>
        <row r="31">
          <cell r="A31" t="str">
            <v>经纪业务总部</v>
          </cell>
          <cell r="B31">
            <v>25</v>
          </cell>
        </row>
        <row r="32">
          <cell r="A32" t="str">
            <v>财富管理部</v>
          </cell>
          <cell r="B32">
            <v>22</v>
          </cell>
        </row>
        <row r="33">
          <cell r="A33" t="str">
            <v>零售与网络金融部</v>
          </cell>
          <cell r="B33">
            <v>33</v>
          </cell>
        </row>
        <row r="34">
          <cell r="A34" t="str">
            <v>机构业务部</v>
          </cell>
          <cell r="B34">
            <v>16</v>
          </cell>
        </row>
        <row r="35">
          <cell r="A35" t="str">
            <v>投资银行一部</v>
          </cell>
          <cell r="B35">
            <v>50</v>
          </cell>
        </row>
        <row r="36">
          <cell r="A36" t="str">
            <v>投资银行二部</v>
          </cell>
          <cell r="B36">
            <v>35</v>
          </cell>
        </row>
        <row r="37">
          <cell r="A37" t="str">
            <v>投资银行三部</v>
          </cell>
          <cell r="B37">
            <v>26</v>
          </cell>
        </row>
        <row r="38">
          <cell r="A38" t="str">
            <v>投资银行四部</v>
          </cell>
          <cell r="B38">
            <v>8</v>
          </cell>
        </row>
        <row r="39">
          <cell r="A39" t="str">
            <v>投资银行北京一部</v>
          </cell>
          <cell r="B39">
            <v>13</v>
          </cell>
        </row>
        <row r="40">
          <cell r="A40" t="str">
            <v>投资银行北京二部</v>
          </cell>
          <cell r="B40">
            <v>5</v>
          </cell>
        </row>
        <row r="41">
          <cell r="A41" t="str">
            <v>浙江分公司</v>
          </cell>
          <cell r="B41">
            <v>4</v>
          </cell>
        </row>
        <row r="42">
          <cell r="A42" t="str">
            <v>浙江分公司综合管理部</v>
          </cell>
          <cell r="B42">
            <v>5</v>
          </cell>
        </row>
        <row r="43">
          <cell r="A43" t="str">
            <v>浙江分公司综合业务部</v>
          </cell>
          <cell r="B43">
            <v>1</v>
          </cell>
        </row>
        <row r="44">
          <cell r="A44" t="str">
            <v>量化产品投资部</v>
          </cell>
          <cell r="B44">
            <v>12</v>
          </cell>
        </row>
        <row r="45">
          <cell r="A45" t="str">
            <v>权益产品投资部</v>
          </cell>
          <cell r="B45">
            <v>12</v>
          </cell>
        </row>
        <row r="46">
          <cell r="A46" t="str">
            <v>固定收益产品投资部</v>
          </cell>
          <cell r="B46">
            <v>10</v>
          </cell>
        </row>
        <row r="47">
          <cell r="A47" t="str">
            <v>深圳分公司</v>
          </cell>
          <cell r="B47">
            <v>3</v>
          </cell>
        </row>
        <row r="48">
          <cell r="A48" t="str">
            <v>风险管理部（深）</v>
          </cell>
          <cell r="B48">
            <v>5</v>
          </cell>
        </row>
        <row r="49">
          <cell r="A49" t="str">
            <v>固定收益投资部</v>
          </cell>
          <cell r="B49">
            <v>8</v>
          </cell>
        </row>
        <row r="50">
          <cell r="A50" t="str">
            <v>固定收益市场部</v>
          </cell>
          <cell r="B50">
            <v>10</v>
          </cell>
        </row>
        <row r="51">
          <cell r="A51" t="str">
            <v>证券投资部</v>
          </cell>
          <cell r="B51">
            <v>13</v>
          </cell>
        </row>
        <row r="52">
          <cell r="A52" t="str">
            <v>金融衍生品投资部</v>
          </cell>
          <cell r="B52">
            <v>7</v>
          </cell>
        </row>
        <row r="53">
          <cell r="A53" t="str">
            <v>投资顾问业务部</v>
          </cell>
          <cell r="B53">
            <v>6</v>
          </cell>
        </row>
        <row r="54">
          <cell r="A54" t="str">
            <v>做市业务部</v>
          </cell>
          <cell r="B54">
            <v>9</v>
          </cell>
        </row>
        <row r="55">
          <cell r="A55" t="str">
            <v>广东分公司</v>
          </cell>
          <cell r="B55">
            <v>3</v>
          </cell>
        </row>
        <row r="56">
          <cell r="A56" t="str">
            <v>广东分公司综合管理部</v>
          </cell>
          <cell r="B56">
            <v>2</v>
          </cell>
        </row>
        <row r="57">
          <cell r="A57" t="str">
            <v>广东分公司综合业务部</v>
          </cell>
          <cell r="B57">
            <v>1</v>
          </cell>
        </row>
        <row r="58">
          <cell r="A58" t="str">
            <v>广东分公司机构销售部</v>
          </cell>
          <cell r="B58">
            <v>2</v>
          </cell>
        </row>
        <row r="59">
          <cell r="A59" t="str">
            <v>小计</v>
          </cell>
          <cell r="B59">
            <v>705</v>
          </cell>
        </row>
        <row r="60">
          <cell r="A60" t="str">
            <v>长沙总部证券营业部</v>
          </cell>
          <cell r="B60">
            <v>21</v>
          </cell>
        </row>
        <row r="61">
          <cell r="A61" t="str">
            <v>长沙八一路证券营业部</v>
          </cell>
          <cell r="B61">
            <v>38</v>
          </cell>
        </row>
        <row r="62">
          <cell r="A62" t="str">
            <v>浏阳世纪大道证券营业部</v>
          </cell>
          <cell r="B62">
            <v>9</v>
          </cell>
        </row>
        <row r="63">
          <cell r="A63" t="str">
            <v>长沙曙光中路证券营业部</v>
          </cell>
          <cell r="B63">
            <v>41</v>
          </cell>
        </row>
        <row r="64">
          <cell r="A64" t="str">
            <v>长沙宁乡花明北路证券营业部</v>
          </cell>
          <cell r="B64">
            <v>9</v>
          </cell>
        </row>
        <row r="65">
          <cell r="A65" t="str">
            <v>长沙芙蓉中路证券营业部</v>
          </cell>
          <cell r="B65">
            <v>53</v>
          </cell>
        </row>
        <row r="66">
          <cell r="A66" t="str">
            <v>长沙韶山北路证券营业部</v>
          </cell>
          <cell r="B66">
            <v>48</v>
          </cell>
        </row>
        <row r="67">
          <cell r="A67" t="str">
            <v>长沙县星沙北路证券营业部</v>
          </cell>
          <cell r="B67">
            <v>15</v>
          </cell>
        </row>
        <row r="68">
          <cell r="A68" t="str">
            <v>长沙观沙路证券营业部</v>
          </cell>
          <cell r="B68">
            <v>13</v>
          </cell>
        </row>
        <row r="69">
          <cell r="A69" t="str">
            <v>长沙万芙路证券营业部</v>
          </cell>
          <cell r="B69">
            <v>9</v>
          </cell>
        </row>
        <row r="70">
          <cell r="A70" t="str">
            <v>郴州八一南路证券营业部</v>
          </cell>
          <cell r="B70">
            <v>45</v>
          </cell>
        </row>
        <row r="71">
          <cell r="A71" t="str">
            <v>郴州临武县临武大道证券营业部</v>
          </cell>
          <cell r="B71">
            <v>4</v>
          </cell>
        </row>
        <row r="72">
          <cell r="A72" t="str">
            <v>湘潭韶山中路证券营业部</v>
          </cell>
          <cell r="B72">
            <v>37</v>
          </cell>
        </row>
        <row r="73">
          <cell r="A73" t="str">
            <v>湘乡市大正街证券营业部</v>
          </cell>
          <cell r="B73">
            <v>13</v>
          </cell>
        </row>
        <row r="74">
          <cell r="A74" t="str">
            <v>湘潭芙蓉路证券营业部</v>
          </cell>
          <cell r="B74">
            <v>27</v>
          </cell>
        </row>
        <row r="75">
          <cell r="A75" t="str">
            <v>株洲建设南路证券营业部</v>
          </cell>
          <cell r="B75">
            <v>23</v>
          </cell>
        </row>
        <row r="76">
          <cell r="A76" t="str">
            <v>邵阳城北路证券营业部</v>
          </cell>
          <cell r="B76">
            <v>44</v>
          </cell>
        </row>
        <row r="77">
          <cell r="A77" t="str">
            <v>邵阳邵东金龙大道证券营业部</v>
          </cell>
          <cell r="B77">
            <v>10</v>
          </cell>
        </row>
        <row r="78">
          <cell r="A78" t="str">
            <v>邵阳隆回桃洪路证券营业部</v>
          </cell>
          <cell r="B78">
            <v>9</v>
          </cell>
        </row>
        <row r="79">
          <cell r="A79" t="str">
            <v>武冈武强路证券营业部</v>
          </cell>
          <cell r="B79">
            <v>18</v>
          </cell>
        </row>
        <row r="80">
          <cell r="A80" t="str">
            <v>天津分公司</v>
          </cell>
          <cell r="B80">
            <v>39</v>
          </cell>
        </row>
        <row r="81">
          <cell r="A81" t="str">
            <v>温州车站大道证券营业部</v>
          </cell>
          <cell r="B81">
            <v>23</v>
          </cell>
        </row>
        <row r="82">
          <cell r="A82" t="str">
            <v>北京中关村东路证券营业部</v>
          </cell>
          <cell r="B82">
            <v>22</v>
          </cell>
        </row>
        <row r="83">
          <cell r="A83" t="str">
            <v>北京德胜门外大街证券营业部</v>
          </cell>
          <cell r="B83">
            <v>16</v>
          </cell>
        </row>
        <row r="84">
          <cell r="A84" t="str">
            <v>深圳福华路证券营业部</v>
          </cell>
          <cell r="B84">
            <v>14</v>
          </cell>
        </row>
        <row r="85">
          <cell r="A85" t="str">
            <v>深圳宝安南路证券营业部</v>
          </cell>
          <cell r="B85">
            <v>30</v>
          </cell>
        </row>
        <row r="86">
          <cell r="A86" t="str">
            <v>衡阳解放西路证券营业部</v>
          </cell>
          <cell r="B86">
            <v>22</v>
          </cell>
        </row>
        <row r="87">
          <cell r="A87" t="str">
            <v>吉首人民北路证券营业部</v>
          </cell>
          <cell r="B87">
            <v>25</v>
          </cell>
        </row>
        <row r="88">
          <cell r="A88" t="str">
            <v>张家界回龙路证券营业部</v>
          </cell>
          <cell r="B88">
            <v>19</v>
          </cell>
        </row>
        <row r="89">
          <cell r="A89" t="str">
            <v>怀化红星路证券营业部</v>
          </cell>
          <cell r="B89">
            <v>15</v>
          </cell>
        </row>
        <row r="90">
          <cell r="A90" t="str">
            <v>常德柳叶大道证券营业部</v>
          </cell>
          <cell r="B90">
            <v>20</v>
          </cell>
        </row>
        <row r="91">
          <cell r="A91" t="str">
            <v>娄底清泉街证券营业部</v>
          </cell>
          <cell r="B91">
            <v>18</v>
          </cell>
        </row>
        <row r="92">
          <cell r="A92" t="str">
            <v>益阳康富南路证券营业部</v>
          </cell>
          <cell r="B92">
            <v>10</v>
          </cell>
        </row>
        <row r="93">
          <cell r="A93" t="str">
            <v>岳阳花板桥路证券营业部</v>
          </cell>
          <cell r="B93">
            <v>13</v>
          </cell>
        </row>
        <row r="94">
          <cell r="A94" t="str">
            <v>永州零陵中路证券营业部</v>
          </cell>
          <cell r="B94">
            <v>18</v>
          </cell>
        </row>
        <row r="95">
          <cell r="A95" t="str">
            <v>杭州庆春路证券营业部</v>
          </cell>
          <cell r="B95">
            <v>18</v>
          </cell>
        </row>
        <row r="96">
          <cell r="A96" t="str">
            <v>上海大连路证券营业部</v>
          </cell>
          <cell r="B96">
            <v>10</v>
          </cell>
        </row>
        <row r="97">
          <cell r="A97" t="str">
            <v>杭州西湖国贸中心证券营业部</v>
          </cell>
          <cell r="B97">
            <v>12</v>
          </cell>
        </row>
        <row r="98">
          <cell r="A98" t="str">
            <v>北京东三环中路证券营业部</v>
          </cell>
          <cell r="B98">
            <v>4</v>
          </cell>
        </row>
        <row r="99">
          <cell r="A99" t="str">
            <v>武汉淮海路证券营业部</v>
          </cell>
          <cell r="B99">
            <v>12</v>
          </cell>
        </row>
        <row r="100">
          <cell r="A100" t="str">
            <v>福州鳌峰路证券营业部</v>
          </cell>
          <cell r="B100">
            <v>3</v>
          </cell>
        </row>
        <row r="101">
          <cell r="A101" t="str">
            <v>合肥金寨路证券营业部</v>
          </cell>
          <cell r="B101">
            <v>6</v>
          </cell>
        </row>
        <row r="102">
          <cell r="A102" t="str">
            <v>中山市中山三路证券营业部</v>
          </cell>
          <cell r="B102">
            <v>6</v>
          </cell>
        </row>
        <row r="103">
          <cell r="A103" t="str">
            <v>青岛山东路证券营业部</v>
          </cell>
          <cell r="B103">
            <v>9</v>
          </cell>
        </row>
        <row r="104">
          <cell r="A104" t="str">
            <v>南昌凤凰中大道证券营业部</v>
          </cell>
          <cell r="B104">
            <v>7</v>
          </cell>
        </row>
        <row r="105">
          <cell r="A105" t="str">
            <v>南宁金湖路证券营业部</v>
          </cell>
          <cell r="B105">
            <v>6</v>
          </cell>
        </row>
        <row r="106">
          <cell r="A106" t="str">
            <v>西安大庆路证券营业部</v>
          </cell>
          <cell r="B106">
            <v>7</v>
          </cell>
        </row>
        <row r="107">
          <cell r="A107" t="str">
            <v>沈阳北陵大街证券营业部</v>
          </cell>
          <cell r="B107">
            <v>13</v>
          </cell>
        </row>
        <row r="108">
          <cell r="A108" t="str">
            <v>南京新模范马路证券营业部</v>
          </cell>
          <cell r="B108">
            <v>4</v>
          </cell>
        </row>
        <row r="109">
          <cell r="A109" t="str">
            <v>昆明新兴路证券营业部</v>
          </cell>
          <cell r="B109">
            <v>9</v>
          </cell>
        </row>
        <row r="110">
          <cell r="A110" t="str">
            <v>成都吉庆三路证券营业部</v>
          </cell>
          <cell r="B110">
            <v>9</v>
          </cell>
        </row>
        <row r="111">
          <cell r="A111" t="str">
            <v>贵阳花果园大街证券营业部</v>
          </cell>
          <cell r="B111">
            <v>7</v>
          </cell>
        </row>
        <row r="112">
          <cell r="A112" t="str">
            <v>郑州金水路证券营业部</v>
          </cell>
          <cell r="B112">
            <v>10</v>
          </cell>
        </row>
        <row r="113">
          <cell r="A113" t="str">
            <v>深圳香林路证券营业部</v>
          </cell>
          <cell r="B113">
            <v>13</v>
          </cell>
        </row>
        <row r="114">
          <cell r="A114" t="str">
            <v>台州市府大道证券营业部</v>
          </cell>
          <cell r="B114">
            <v>6</v>
          </cell>
        </row>
        <row r="115">
          <cell r="A115" t="str">
            <v>嘉兴东升东路证券营业部</v>
          </cell>
          <cell r="B115">
            <v>11</v>
          </cell>
        </row>
        <row r="116">
          <cell r="A116" t="str">
            <v>台州三门上洋路证券营业部</v>
          </cell>
          <cell r="B116">
            <v>6</v>
          </cell>
        </row>
        <row r="117">
          <cell r="A117" t="str">
            <v>长兴道园路证券营业部</v>
          </cell>
          <cell r="B117">
            <v>10</v>
          </cell>
        </row>
        <row r="118">
          <cell r="A118" t="str">
            <v>哈尔滨爱建路证券营业部</v>
          </cell>
          <cell r="B118">
            <v>12</v>
          </cell>
        </row>
        <row r="119">
          <cell r="A119" t="str">
            <v>石家庄槐安东路证券营业部</v>
          </cell>
          <cell r="B119">
            <v>8</v>
          </cell>
        </row>
        <row r="120">
          <cell r="A120" t="str">
            <v>广州天河路证券营业部</v>
          </cell>
          <cell r="B120">
            <v>5</v>
          </cell>
        </row>
        <row r="121">
          <cell r="A121" t="str">
            <v>太原长风街证券营业部</v>
          </cell>
          <cell r="B121">
            <v>10</v>
          </cell>
        </row>
        <row r="122">
          <cell r="A122" t="str">
            <v>兰州金昌南路证券营业部</v>
          </cell>
          <cell r="B122">
            <v>6</v>
          </cell>
        </row>
        <row r="123">
          <cell r="A123" t="str">
            <v>长春建设街证券营业部</v>
          </cell>
          <cell r="B123">
            <v>6</v>
          </cell>
        </row>
        <row r="124">
          <cell r="A124" t="str">
            <v>重庆新溉大道证券营业部</v>
          </cell>
          <cell r="B124">
            <v>10</v>
          </cell>
        </row>
        <row r="125">
          <cell r="A125" t="str">
            <v>东莞黄金路证券营业部</v>
          </cell>
          <cell r="B125">
            <v>5</v>
          </cell>
        </row>
        <row r="126">
          <cell r="A126" t="str">
            <v>莆田东园东路证券营业部</v>
          </cell>
          <cell r="B126">
            <v>7</v>
          </cell>
        </row>
        <row r="127">
          <cell r="A127" t="str">
            <v>天津武清京津公路证券营业部</v>
          </cell>
          <cell r="B127">
            <v>5</v>
          </cell>
        </row>
        <row r="128">
          <cell r="A128" t="str">
            <v>深圳嘉宾路证券营业部</v>
          </cell>
          <cell r="B128">
            <v>4</v>
          </cell>
        </row>
        <row r="129">
          <cell r="A129" t="str">
            <v>苍南车站大道证券营业部</v>
          </cell>
          <cell r="B129">
            <v>9</v>
          </cell>
        </row>
        <row r="130">
          <cell r="A130" t="str">
            <v>深圳市福田区证券营业部（筹）</v>
          </cell>
          <cell r="B130">
            <v>1</v>
          </cell>
        </row>
        <row r="131">
          <cell r="A131" t="str">
            <v>广东揭阳营业部（筹）</v>
          </cell>
          <cell r="B131">
            <v>3</v>
          </cell>
        </row>
        <row r="132">
          <cell r="A132" t="str">
            <v>辽宁省大连市营业部（筹）</v>
          </cell>
          <cell r="B132">
            <v>3</v>
          </cell>
        </row>
        <row r="133">
          <cell r="A133" t="str">
            <v>营业部小计</v>
          </cell>
          <cell r="B133">
            <v>1082</v>
          </cell>
        </row>
        <row r="134">
          <cell r="A134" t="str">
            <v>公司合计</v>
          </cell>
          <cell r="B134">
            <v>1787</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s>
    <sheetDataSet>
      <sheetData sheetId="0">
        <row r="1">
          <cell r="A1" t="str">
            <v>各部门人数</v>
          </cell>
        </row>
        <row r="2">
          <cell r="A2" t="str">
            <v>截至：2018.11.31</v>
          </cell>
        </row>
        <row r="3">
          <cell r="A3" t="str">
            <v>部门</v>
          </cell>
          <cell r="B3" t="str">
            <v>11月</v>
          </cell>
        </row>
        <row r="4">
          <cell r="A4" t="str">
            <v>公司领导</v>
          </cell>
          <cell r="B4">
            <v>12</v>
          </cell>
        </row>
        <row r="5">
          <cell r="A5" t="str">
            <v>董事会办公室</v>
          </cell>
          <cell r="B5">
            <v>6</v>
          </cell>
        </row>
        <row r="6">
          <cell r="A6" t="str">
            <v>办公室</v>
          </cell>
          <cell r="B6">
            <v>15</v>
          </cell>
        </row>
        <row r="7">
          <cell r="A7" t="str">
            <v>北京办事处</v>
          </cell>
          <cell r="B7">
            <v>6</v>
          </cell>
        </row>
        <row r="8">
          <cell r="A8" t="str">
            <v>党群办</v>
          </cell>
          <cell r="B8">
            <v>5</v>
          </cell>
        </row>
        <row r="9">
          <cell r="A9" t="str">
            <v>纪检监察室</v>
          </cell>
          <cell r="B9">
            <v>1</v>
          </cell>
        </row>
        <row r="10">
          <cell r="A10" t="str">
            <v>稽核审计部</v>
          </cell>
          <cell r="B10">
            <v>10</v>
          </cell>
        </row>
        <row r="11">
          <cell r="A11" t="str">
            <v>人力资源部</v>
          </cell>
          <cell r="B11">
            <v>12</v>
          </cell>
        </row>
        <row r="12">
          <cell r="A12" t="str">
            <v>培训学院</v>
          </cell>
          <cell r="B12">
            <v>4</v>
          </cell>
        </row>
        <row r="13">
          <cell r="A13" t="str">
            <v>财务管理部</v>
          </cell>
          <cell r="B13">
            <v>29</v>
          </cell>
        </row>
        <row r="14">
          <cell r="A14" t="str">
            <v>资金运营部</v>
          </cell>
          <cell r="B14">
            <v>5</v>
          </cell>
        </row>
        <row r="15">
          <cell r="A15" t="str">
            <v>合规管理部</v>
          </cell>
          <cell r="B15">
            <v>13</v>
          </cell>
        </row>
        <row r="16">
          <cell r="A16" t="str">
            <v>风险管理部</v>
          </cell>
          <cell r="B16">
            <v>15</v>
          </cell>
        </row>
        <row r="17">
          <cell r="A17" t="str">
            <v>研究发展中心</v>
          </cell>
          <cell r="B17">
            <v>32</v>
          </cell>
        </row>
        <row r="18">
          <cell r="A18" t="str">
            <v>结算管理部</v>
          </cell>
          <cell r="B18">
            <v>21</v>
          </cell>
        </row>
        <row r="19">
          <cell r="A19" t="str">
            <v>资产托管部</v>
          </cell>
          <cell r="B19">
            <v>12</v>
          </cell>
        </row>
        <row r="20">
          <cell r="A20" t="str">
            <v>基金服务部</v>
          </cell>
          <cell r="B20">
            <v>4</v>
          </cell>
        </row>
        <row r="21">
          <cell r="A21" t="str">
            <v>运营管理部</v>
          </cell>
          <cell r="B21">
            <v>63</v>
          </cell>
        </row>
        <row r="22">
          <cell r="A22" t="str">
            <v>信息技术中心</v>
          </cell>
          <cell r="B22">
            <v>43</v>
          </cell>
        </row>
        <row r="23">
          <cell r="A23" t="str">
            <v>资产管理部</v>
          </cell>
          <cell r="B23">
            <v>20</v>
          </cell>
        </row>
        <row r="24">
          <cell r="A24" t="str">
            <v>内核管理部</v>
          </cell>
          <cell r="B24">
            <v>5</v>
          </cell>
        </row>
        <row r="25">
          <cell r="A25" t="str">
            <v>投资银行管理部</v>
          </cell>
          <cell r="B25">
            <v>6</v>
          </cell>
        </row>
        <row r="26">
          <cell r="A26" t="str">
            <v>质量控制一部</v>
          </cell>
          <cell r="B26">
            <v>2</v>
          </cell>
        </row>
        <row r="27">
          <cell r="A27" t="str">
            <v>质量控制二部</v>
          </cell>
          <cell r="B27">
            <v>3</v>
          </cell>
        </row>
        <row r="28">
          <cell r="A28" t="str">
            <v>持续督导部</v>
          </cell>
          <cell r="B28">
            <v>2</v>
          </cell>
        </row>
        <row r="29">
          <cell r="A29" t="str">
            <v>资本市场部</v>
          </cell>
          <cell r="B29">
            <v>9</v>
          </cell>
        </row>
        <row r="30">
          <cell r="A30" t="str">
            <v>创新发展部</v>
          </cell>
          <cell r="B30">
            <v>1</v>
          </cell>
        </row>
        <row r="31">
          <cell r="A31" t="str">
            <v>经纪业务总部</v>
          </cell>
          <cell r="B31">
            <v>25</v>
          </cell>
        </row>
        <row r="32">
          <cell r="A32" t="str">
            <v>财富管理部</v>
          </cell>
          <cell r="B32">
            <v>22</v>
          </cell>
        </row>
        <row r="33">
          <cell r="A33" t="str">
            <v>零售与网络金融部</v>
          </cell>
          <cell r="B33">
            <v>35</v>
          </cell>
        </row>
        <row r="34">
          <cell r="A34" t="str">
            <v>机构业务部</v>
          </cell>
          <cell r="B34">
            <v>16</v>
          </cell>
        </row>
        <row r="35">
          <cell r="A35" t="str">
            <v>投资银行一部</v>
          </cell>
          <cell r="B35">
            <v>50</v>
          </cell>
        </row>
        <row r="36">
          <cell r="A36" t="str">
            <v>投资银行二部</v>
          </cell>
          <cell r="B36">
            <v>35</v>
          </cell>
        </row>
        <row r="37">
          <cell r="A37" t="str">
            <v>投资银行三部</v>
          </cell>
          <cell r="B37">
            <v>26</v>
          </cell>
        </row>
        <row r="38">
          <cell r="A38" t="str">
            <v>投资银行四部</v>
          </cell>
          <cell r="B38">
            <v>8</v>
          </cell>
        </row>
        <row r="39">
          <cell r="A39" t="str">
            <v>投资银行北京一部</v>
          </cell>
          <cell r="B39">
            <v>13</v>
          </cell>
        </row>
        <row r="40">
          <cell r="A40" t="str">
            <v>投资银行北京二部</v>
          </cell>
          <cell r="B40">
            <v>5</v>
          </cell>
        </row>
        <row r="41">
          <cell r="A41" t="str">
            <v>浙江分公司</v>
          </cell>
          <cell r="B41">
            <v>4</v>
          </cell>
        </row>
        <row r="42">
          <cell r="A42" t="str">
            <v>浙江分公司综合管理部</v>
          </cell>
          <cell r="B42">
            <v>5</v>
          </cell>
        </row>
        <row r="43">
          <cell r="A43" t="str">
            <v>浙江分公司综合业务部</v>
          </cell>
          <cell r="B43">
            <v>1</v>
          </cell>
        </row>
        <row r="44">
          <cell r="A44" t="str">
            <v>量化产品投资部</v>
          </cell>
          <cell r="B44">
            <v>12</v>
          </cell>
        </row>
        <row r="45">
          <cell r="A45" t="str">
            <v>权益产品投资部</v>
          </cell>
          <cell r="B45">
            <v>12</v>
          </cell>
        </row>
        <row r="46">
          <cell r="A46" t="str">
            <v>固定收益产品投资部</v>
          </cell>
          <cell r="B46">
            <v>9</v>
          </cell>
        </row>
        <row r="47">
          <cell r="A47" t="str">
            <v>深圳分公司</v>
          </cell>
          <cell r="B47">
            <v>3</v>
          </cell>
        </row>
        <row r="48">
          <cell r="A48" t="str">
            <v>风险管理部（深）</v>
          </cell>
          <cell r="B48">
            <v>5</v>
          </cell>
        </row>
        <row r="49">
          <cell r="A49" t="str">
            <v>固定收益投资部</v>
          </cell>
          <cell r="B49">
            <v>8</v>
          </cell>
        </row>
        <row r="50">
          <cell r="A50" t="str">
            <v>固定收益市场部</v>
          </cell>
          <cell r="B50">
            <v>10</v>
          </cell>
        </row>
        <row r="51">
          <cell r="A51" t="str">
            <v>证券投资部</v>
          </cell>
          <cell r="B51">
            <v>13</v>
          </cell>
        </row>
        <row r="52">
          <cell r="A52" t="str">
            <v>金融衍生品投资部</v>
          </cell>
          <cell r="B52">
            <v>7</v>
          </cell>
        </row>
        <row r="53">
          <cell r="A53" t="str">
            <v>投资顾问业务部</v>
          </cell>
          <cell r="B53">
            <v>6</v>
          </cell>
        </row>
        <row r="54">
          <cell r="A54" t="str">
            <v>做市业务部</v>
          </cell>
          <cell r="B54">
            <v>9</v>
          </cell>
        </row>
        <row r="55">
          <cell r="A55" t="str">
            <v>广东分公司</v>
          </cell>
          <cell r="B55">
            <v>3</v>
          </cell>
        </row>
        <row r="56">
          <cell r="A56" t="str">
            <v>广东分公司综合管理部</v>
          </cell>
          <cell r="B56">
            <v>2</v>
          </cell>
        </row>
        <row r="57">
          <cell r="A57" t="str">
            <v>广东分公司综合业务部</v>
          </cell>
          <cell r="B57">
            <v>1</v>
          </cell>
        </row>
        <row r="58">
          <cell r="A58" t="str">
            <v>广东分公司机构销售部</v>
          </cell>
          <cell r="B58">
            <v>2</v>
          </cell>
        </row>
        <row r="59">
          <cell r="A59" t="str">
            <v>小计</v>
          </cell>
          <cell r="B59">
            <v>703</v>
          </cell>
        </row>
        <row r="60">
          <cell r="A60" t="str">
            <v>长沙总部证券营业部</v>
          </cell>
          <cell r="B60">
            <v>21</v>
          </cell>
        </row>
        <row r="61">
          <cell r="A61" t="str">
            <v>长沙八一路证券营业部</v>
          </cell>
          <cell r="B61">
            <v>38</v>
          </cell>
        </row>
        <row r="62">
          <cell r="A62" t="str">
            <v>浏阳世纪大道证券营业部</v>
          </cell>
          <cell r="B62">
            <v>11</v>
          </cell>
        </row>
        <row r="63">
          <cell r="A63" t="str">
            <v>长沙曙光中路证券营业部</v>
          </cell>
          <cell r="B63">
            <v>41</v>
          </cell>
        </row>
        <row r="64">
          <cell r="A64" t="str">
            <v>长沙宁乡花明北路证券营业部</v>
          </cell>
          <cell r="B64">
            <v>9</v>
          </cell>
        </row>
        <row r="65">
          <cell r="A65" t="str">
            <v>长沙芙蓉中路证券营业部</v>
          </cell>
          <cell r="B65">
            <v>54</v>
          </cell>
        </row>
        <row r="66">
          <cell r="A66" t="str">
            <v>长沙韶山北路证券营业部</v>
          </cell>
          <cell r="B66">
            <v>50</v>
          </cell>
        </row>
        <row r="67">
          <cell r="A67" t="str">
            <v>长沙县星沙北路证券营业部</v>
          </cell>
          <cell r="B67">
            <v>15</v>
          </cell>
        </row>
        <row r="68">
          <cell r="A68" t="str">
            <v>长沙观沙路证券营业部</v>
          </cell>
          <cell r="B68">
            <v>14</v>
          </cell>
        </row>
        <row r="69">
          <cell r="A69" t="str">
            <v>长沙万芙路证券营业部</v>
          </cell>
          <cell r="B69">
            <v>8</v>
          </cell>
        </row>
        <row r="70">
          <cell r="A70" t="str">
            <v>郴州八一南路证券营业部</v>
          </cell>
          <cell r="B70">
            <v>44</v>
          </cell>
        </row>
        <row r="71">
          <cell r="A71" t="str">
            <v>郴州临武县临武大道证券营业部</v>
          </cell>
          <cell r="B71">
            <v>4</v>
          </cell>
        </row>
        <row r="72">
          <cell r="A72" t="str">
            <v>湘潭韶山中路证券营业部</v>
          </cell>
          <cell r="B72">
            <v>37</v>
          </cell>
        </row>
        <row r="73">
          <cell r="A73" t="str">
            <v>湘乡市大正街证券营业部</v>
          </cell>
          <cell r="B73">
            <v>13</v>
          </cell>
        </row>
        <row r="74">
          <cell r="A74" t="str">
            <v>湘潭芙蓉路证券营业部</v>
          </cell>
          <cell r="B74">
            <v>27</v>
          </cell>
        </row>
        <row r="75">
          <cell r="A75" t="str">
            <v>株洲建设南路证券营业部</v>
          </cell>
          <cell r="B75">
            <v>23</v>
          </cell>
        </row>
        <row r="76">
          <cell r="A76" t="str">
            <v>邵阳城北路证券营业部</v>
          </cell>
          <cell r="B76">
            <v>46</v>
          </cell>
        </row>
        <row r="77">
          <cell r="A77" t="str">
            <v>邵阳邵东金龙大道证券营业部</v>
          </cell>
          <cell r="B77">
            <v>10</v>
          </cell>
        </row>
        <row r="78">
          <cell r="A78" t="str">
            <v>邵阳隆回桃洪路证券营业部</v>
          </cell>
          <cell r="B78">
            <v>9</v>
          </cell>
        </row>
        <row r="79">
          <cell r="A79" t="str">
            <v>武冈武强路证券营业部</v>
          </cell>
          <cell r="B79">
            <v>19</v>
          </cell>
        </row>
        <row r="80">
          <cell r="A80" t="str">
            <v>天津分公司</v>
          </cell>
          <cell r="B80">
            <v>39</v>
          </cell>
        </row>
        <row r="81">
          <cell r="A81" t="str">
            <v>温州车站大道证券营业部</v>
          </cell>
          <cell r="B81">
            <v>23</v>
          </cell>
        </row>
        <row r="82">
          <cell r="A82" t="str">
            <v>北京中关村东路证券营业部</v>
          </cell>
          <cell r="B82">
            <v>24</v>
          </cell>
        </row>
        <row r="83">
          <cell r="A83" t="str">
            <v>北京德胜门外大街证券营业部</v>
          </cell>
          <cell r="B83">
            <v>16</v>
          </cell>
        </row>
        <row r="84">
          <cell r="A84" t="str">
            <v>深圳福华路证券营业部</v>
          </cell>
          <cell r="B84">
            <v>14</v>
          </cell>
        </row>
        <row r="85">
          <cell r="A85" t="str">
            <v>深圳宝安南路证券营业部</v>
          </cell>
          <cell r="B85">
            <v>30</v>
          </cell>
        </row>
        <row r="86">
          <cell r="A86" t="str">
            <v>衡阳解放西路证券营业部</v>
          </cell>
          <cell r="B86">
            <v>25</v>
          </cell>
        </row>
        <row r="87">
          <cell r="A87" t="str">
            <v>吉首人民北路证券营业部</v>
          </cell>
          <cell r="B87">
            <v>27</v>
          </cell>
        </row>
        <row r="88">
          <cell r="A88" t="str">
            <v>张家界回龙路证券营业部</v>
          </cell>
          <cell r="B88">
            <v>19</v>
          </cell>
        </row>
        <row r="89">
          <cell r="A89" t="str">
            <v>怀化红星路证券营业部</v>
          </cell>
          <cell r="B89">
            <v>15</v>
          </cell>
        </row>
        <row r="90">
          <cell r="A90" t="str">
            <v>常德柳叶大道证券营业部</v>
          </cell>
          <cell r="B90">
            <v>20</v>
          </cell>
        </row>
        <row r="91">
          <cell r="A91" t="str">
            <v>娄底清泉街证券营业部</v>
          </cell>
          <cell r="B91">
            <v>18</v>
          </cell>
        </row>
        <row r="92">
          <cell r="A92" t="str">
            <v>益阳康富南路证券营业部</v>
          </cell>
          <cell r="B92">
            <v>11</v>
          </cell>
        </row>
        <row r="93">
          <cell r="A93" t="str">
            <v>岳阳花板桥路证券营业部</v>
          </cell>
          <cell r="B93">
            <v>13</v>
          </cell>
        </row>
        <row r="94">
          <cell r="A94" t="str">
            <v>永州零陵中路证券营业部</v>
          </cell>
          <cell r="B94">
            <v>18</v>
          </cell>
        </row>
        <row r="95">
          <cell r="A95" t="str">
            <v>杭州庆春路证券营业部</v>
          </cell>
          <cell r="B95">
            <v>18</v>
          </cell>
        </row>
        <row r="96">
          <cell r="A96" t="str">
            <v>上海大连路证券营业部</v>
          </cell>
          <cell r="B96">
            <v>10</v>
          </cell>
        </row>
        <row r="97">
          <cell r="A97" t="str">
            <v>杭州西湖国贸中心证券营业部</v>
          </cell>
          <cell r="B97">
            <v>12</v>
          </cell>
        </row>
        <row r="98">
          <cell r="A98" t="str">
            <v>北京东三环中路证券营业部</v>
          </cell>
          <cell r="B98">
            <v>4</v>
          </cell>
        </row>
        <row r="99">
          <cell r="A99" t="str">
            <v>武汉淮海路证券营业部</v>
          </cell>
          <cell r="B99">
            <v>12</v>
          </cell>
        </row>
        <row r="100">
          <cell r="A100" t="str">
            <v>福州鳌峰路证券营业部</v>
          </cell>
          <cell r="B100">
            <v>5</v>
          </cell>
        </row>
        <row r="101">
          <cell r="A101" t="str">
            <v>合肥金寨路证券营业部</v>
          </cell>
          <cell r="B101">
            <v>6</v>
          </cell>
        </row>
        <row r="102">
          <cell r="A102" t="str">
            <v>中山市中山三路证券营业部</v>
          </cell>
          <cell r="B102">
            <v>5</v>
          </cell>
        </row>
        <row r="103">
          <cell r="A103" t="str">
            <v>青岛山东路证券营业部</v>
          </cell>
          <cell r="B103">
            <v>8</v>
          </cell>
        </row>
        <row r="104">
          <cell r="A104" t="str">
            <v>南昌凤凰中大道证券营业部</v>
          </cell>
          <cell r="B104">
            <v>7</v>
          </cell>
        </row>
        <row r="105">
          <cell r="A105" t="str">
            <v>南宁金湖路证券营业部</v>
          </cell>
          <cell r="B105">
            <v>6</v>
          </cell>
        </row>
        <row r="106">
          <cell r="A106" t="str">
            <v>西安大庆路证券营业部</v>
          </cell>
          <cell r="B106">
            <v>6</v>
          </cell>
        </row>
        <row r="107">
          <cell r="A107" t="str">
            <v>沈阳北陵大街证券营业部</v>
          </cell>
          <cell r="B107">
            <v>13</v>
          </cell>
        </row>
        <row r="108">
          <cell r="A108" t="str">
            <v>南京新模范马路证券营业部</v>
          </cell>
          <cell r="B108">
            <v>7</v>
          </cell>
        </row>
        <row r="109">
          <cell r="A109" t="str">
            <v>昆明新兴路证券营业部</v>
          </cell>
          <cell r="B109">
            <v>9</v>
          </cell>
        </row>
        <row r="110">
          <cell r="A110" t="str">
            <v>成都吉庆三路证券营业部</v>
          </cell>
          <cell r="B110">
            <v>9</v>
          </cell>
        </row>
        <row r="111">
          <cell r="A111" t="str">
            <v>贵阳花果园大街证券营业部</v>
          </cell>
          <cell r="B111">
            <v>8</v>
          </cell>
        </row>
        <row r="112">
          <cell r="A112" t="str">
            <v>郑州金水路证券营业部</v>
          </cell>
          <cell r="B112">
            <v>12</v>
          </cell>
        </row>
        <row r="113">
          <cell r="A113" t="str">
            <v>深圳香林路证券营业部</v>
          </cell>
          <cell r="B113">
            <v>13</v>
          </cell>
        </row>
        <row r="114">
          <cell r="A114" t="str">
            <v>台州市府大道证券营业部</v>
          </cell>
          <cell r="B114">
            <v>6</v>
          </cell>
        </row>
        <row r="115">
          <cell r="A115" t="str">
            <v>嘉兴东升东路证券营业部</v>
          </cell>
          <cell r="B115">
            <v>11</v>
          </cell>
        </row>
        <row r="116">
          <cell r="A116" t="str">
            <v>台州三门上洋路证券营业部</v>
          </cell>
          <cell r="B116">
            <v>6</v>
          </cell>
        </row>
        <row r="117">
          <cell r="A117" t="str">
            <v>长兴道园路证券营业部</v>
          </cell>
          <cell r="B117">
            <v>11</v>
          </cell>
        </row>
        <row r="118">
          <cell r="A118" t="str">
            <v>哈尔滨爱建路证券营业部</v>
          </cell>
          <cell r="B118">
            <v>13</v>
          </cell>
        </row>
        <row r="119">
          <cell r="A119" t="str">
            <v>石家庄槐安东路证券营业部</v>
          </cell>
          <cell r="B119">
            <v>8</v>
          </cell>
        </row>
        <row r="120">
          <cell r="A120" t="str">
            <v>广州天河路证券营业部</v>
          </cell>
          <cell r="B120">
            <v>5</v>
          </cell>
        </row>
        <row r="121">
          <cell r="A121" t="str">
            <v>太原长风街证券营业部</v>
          </cell>
          <cell r="B121">
            <v>11</v>
          </cell>
        </row>
        <row r="122">
          <cell r="A122" t="str">
            <v>兰州金昌南路证券营业部</v>
          </cell>
          <cell r="B122">
            <v>5</v>
          </cell>
        </row>
        <row r="123">
          <cell r="A123" t="str">
            <v>长春建设街证券营业部</v>
          </cell>
          <cell r="B123">
            <v>6</v>
          </cell>
        </row>
        <row r="124">
          <cell r="A124" t="str">
            <v>重庆新溉大道证券营业部</v>
          </cell>
          <cell r="B124">
            <v>10</v>
          </cell>
        </row>
        <row r="125">
          <cell r="A125" t="str">
            <v>东莞黄金路证券营业部</v>
          </cell>
          <cell r="B125">
            <v>5</v>
          </cell>
        </row>
        <row r="126">
          <cell r="A126" t="str">
            <v>莆田东园东路证券营业部</v>
          </cell>
          <cell r="B126">
            <v>7</v>
          </cell>
        </row>
        <row r="127">
          <cell r="A127" t="str">
            <v>天津武清京津公路证券营业部</v>
          </cell>
          <cell r="B127">
            <v>5</v>
          </cell>
        </row>
        <row r="128">
          <cell r="A128" t="str">
            <v>深圳嘉宾路证券营业部</v>
          </cell>
          <cell r="B128">
            <v>4</v>
          </cell>
        </row>
        <row r="129">
          <cell r="A129" t="str">
            <v>苍南车站大道证券营业部</v>
          </cell>
          <cell r="B129">
            <v>8</v>
          </cell>
        </row>
        <row r="130">
          <cell r="A130" t="str">
            <v>深圳市福田区证券营业部（筹）</v>
          </cell>
          <cell r="B130">
            <v>1</v>
          </cell>
        </row>
        <row r="131">
          <cell r="A131" t="str">
            <v>广东揭阳营业部（筹）</v>
          </cell>
          <cell r="B131">
            <v>1</v>
          </cell>
        </row>
        <row r="132">
          <cell r="A132" t="str">
            <v>辽宁省大连市营业部（筹）</v>
          </cell>
          <cell r="B132">
            <v>1</v>
          </cell>
        </row>
        <row r="133">
          <cell r="A133" t="str">
            <v>营业部小计</v>
          </cell>
          <cell r="B133">
            <v>1099</v>
          </cell>
        </row>
        <row r="134">
          <cell r="A134" t="str">
            <v>公司合计</v>
          </cell>
          <cell r="B134">
            <v>1802</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三、人力资源状况统计表汇总"/>
    </sheetNames>
    <sheetDataSet>
      <sheetData sheetId="0" refreshError="1">
        <row r="1">
          <cell r="A1" t="str">
            <v>财富证券有限责任公司</v>
          </cell>
          <cell r="B1">
            <v>0</v>
          </cell>
          <cell r="C1">
            <v>0</v>
          </cell>
          <cell r="D1">
            <v>0</v>
          </cell>
          <cell r="E1">
            <v>0</v>
          </cell>
        </row>
        <row r="2">
          <cell r="A2" t="str">
            <v>人力资源状况统计表</v>
          </cell>
          <cell r="B2">
            <v>0</v>
          </cell>
          <cell r="C2">
            <v>0</v>
          </cell>
          <cell r="D2">
            <v>0</v>
          </cell>
          <cell r="E2">
            <v>0</v>
          </cell>
        </row>
        <row r="3">
          <cell r="A3" t="str">
            <v>截至2016-12-31</v>
          </cell>
          <cell r="B3">
            <v>0</v>
          </cell>
          <cell r="C3">
            <v>0</v>
          </cell>
          <cell r="D3">
            <v>0</v>
          </cell>
          <cell r="E3">
            <v>0</v>
          </cell>
        </row>
        <row r="4">
          <cell r="A4" t="str">
            <v>部门</v>
          </cell>
          <cell r="B4" t="str">
            <v>人员总数</v>
          </cell>
          <cell r="C4">
            <v>0</v>
          </cell>
          <cell r="D4">
            <v>0</v>
          </cell>
          <cell r="E4">
            <v>0</v>
          </cell>
        </row>
        <row r="5">
          <cell r="A5">
            <v>0</v>
          </cell>
          <cell r="B5" t="str">
            <v>现人数</v>
          </cell>
          <cell r="C5" t="str">
            <v>现有人数占比</v>
          </cell>
          <cell r="D5" t="str">
            <v>11月末</v>
          </cell>
          <cell r="E5" t="str">
            <v>2015年末</v>
          </cell>
        </row>
        <row r="6">
          <cell r="A6" t="str">
            <v>公司领导</v>
          </cell>
          <cell r="B6">
            <v>13</v>
          </cell>
          <cell r="C6">
            <v>0.00811485642946317</v>
          </cell>
          <cell r="D6">
            <v>13</v>
          </cell>
          <cell r="E6">
            <v>20</v>
          </cell>
        </row>
        <row r="7">
          <cell r="A7" t="str">
            <v>公司领导小计①</v>
          </cell>
          <cell r="B7">
            <v>13</v>
          </cell>
          <cell r="C7">
            <v>0.00811485642946317</v>
          </cell>
          <cell r="D7">
            <v>13</v>
          </cell>
          <cell r="E7">
            <v>20</v>
          </cell>
        </row>
        <row r="8">
          <cell r="A8" t="str">
            <v>董事会办公室</v>
          </cell>
          <cell r="B8">
            <v>8</v>
          </cell>
          <cell r="C8">
            <v>0.00499375780274657</v>
          </cell>
          <cell r="D8">
            <v>8</v>
          </cell>
          <cell r="E8">
            <v>8</v>
          </cell>
        </row>
        <row r="9">
          <cell r="A9" t="str">
            <v>办公室</v>
          </cell>
          <cell r="B9">
            <v>11</v>
          </cell>
          <cell r="C9">
            <v>0.00686641697877653</v>
          </cell>
          <cell r="D9">
            <v>12</v>
          </cell>
          <cell r="E9">
            <v>13</v>
          </cell>
        </row>
        <row r="10">
          <cell r="A10" t="str">
            <v>北京办事处</v>
          </cell>
          <cell r="B10">
            <v>7</v>
          </cell>
          <cell r="C10">
            <v>0.00436953807740325</v>
          </cell>
          <cell r="D10">
            <v>7</v>
          </cell>
          <cell r="E10">
            <v>6</v>
          </cell>
        </row>
        <row r="11">
          <cell r="A11" t="str">
            <v>党群办</v>
          </cell>
          <cell r="B11">
            <v>2</v>
          </cell>
          <cell r="C11">
            <v>0.00124843945068664</v>
          </cell>
          <cell r="D11">
            <v>2</v>
          </cell>
          <cell r="E11">
            <v>2</v>
          </cell>
        </row>
        <row r="12">
          <cell r="A12" t="str">
            <v>稽核审计部</v>
          </cell>
          <cell r="B12">
            <v>8</v>
          </cell>
          <cell r="C12">
            <v>0.00499375780274657</v>
          </cell>
          <cell r="D12">
            <v>8</v>
          </cell>
          <cell r="E12">
            <v>9</v>
          </cell>
        </row>
        <row r="13">
          <cell r="A13" t="str">
            <v>人力资源部</v>
          </cell>
          <cell r="B13">
            <v>11</v>
          </cell>
          <cell r="C13">
            <v>0.00686641697877653</v>
          </cell>
          <cell r="D13">
            <v>11</v>
          </cell>
          <cell r="E13">
            <v>10</v>
          </cell>
        </row>
        <row r="14">
          <cell r="A14" t="str">
            <v>后台小计②</v>
          </cell>
          <cell r="B14">
            <v>47</v>
          </cell>
          <cell r="C14">
            <v>0.0293383270911361</v>
          </cell>
          <cell r="D14">
            <v>48</v>
          </cell>
          <cell r="E14">
            <v>48</v>
          </cell>
        </row>
        <row r="15">
          <cell r="A15" t="str">
            <v>财务管理部</v>
          </cell>
          <cell r="B15">
            <v>26</v>
          </cell>
          <cell r="C15">
            <v>0.0162297128589263</v>
          </cell>
          <cell r="D15">
            <v>26</v>
          </cell>
          <cell r="E15">
            <v>23</v>
          </cell>
        </row>
        <row r="16">
          <cell r="A16" t="str">
            <v>资金运营部</v>
          </cell>
          <cell r="B16">
            <v>7</v>
          </cell>
          <cell r="C16">
            <v>0.00436953807740325</v>
          </cell>
          <cell r="D16">
            <v>7</v>
          </cell>
          <cell r="E16">
            <v>7</v>
          </cell>
        </row>
        <row r="17">
          <cell r="A17" t="str">
            <v>合规法务部</v>
          </cell>
          <cell r="B17">
            <v>10</v>
          </cell>
          <cell r="C17">
            <v>0.00624219725343321</v>
          </cell>
          <cell r="D17">
            <v>11</v>
          </cell>
          <cell r="E17">
            <v>10</v>
          </cell>
        </row>
        <row r="18">
          <cell r="A18" t="str">
            <v>风险管理部</v>
          </cell>
          <cell r="B18">
            <v>11</v>
          </cell>
          <cell r="C18">
            <v>0.00686641697877653</v>
          </cell>
          <cell r="D18">
            <v>11</v>
          </cell>
          <cell r="E18">
            <v>9</v>
          </cell>
        </row>
        <row r="19">
          <cell r="A19" t="str">
            <v>研究发展中心</v>
          </cell>
          <cell r="B19">
            <v>26</v>
          </cell>
          <cell r="C19">
            <v>0.0162297128589263</v>
          </cell>
          <cell r="D19">
            <v>26</v>
          </cell>
          <cell r="E19">
            <v>22</v>
          </cell>
        </row>
        <row r="20">
          <cell r="A20" t="str">
            <v>结算管理部</v>
          </cell>
          <cell r="B20">
            <v>26</v>
          </cell>
          <cell r="C20">
            <v>0.0162297128589263</v>
          </cell>
          <cell r="D20">
            <v>25</v>
          </cell>
          <cell r="E20">
            <v>22</v>
          </cell>
        </row>
        <row r="21">
          <cell r="A21" t="str">
            <v>资产托管部</v>
          </cell>
          <cell r="B21">
            <v>1</v>
          </cell>
          <cell r="C21">
            <v>0</v>
          </cell>
          <cell r="D21">
            <v>2</v>
          </cell>
          <cell r="E21">
            <v>0</v>
          </cell>
        </row>
        <row r="22">
          <cell r="A22" t="str">
            <v>信息技术中心</v>
          </cell>
          <cell r="B22">
            <v>38</v>
          </cell>
          <cell r="C22">
            <v>0.0237203495630462</v>
          </cell>
          <cell r="D22">
            <v>38</v>
          </cell>
          <cell r="E22">
            <v>35</v>
          </cell>
        </row>
        <row r="23">
          <cell r="A23" t="str">
            <v>风险管理部（深）</v>
          </cell>
          <cell r="B23">
            <v>4</v>
          </cell>
          <cell r="C23">
            <v>0.00249687890137328</v>
          </cell>
          <cell r="D23">
            <v>4</v>
          </cell>
          <cell r="E23">
            <v>3</v>
          </cell>
        </row>
        <row r="24">
          <cell r="A24" t="str">
            <v>中台小计③</v>
          </cell>
          <cell r="B24">
            <v>149</v>
          </cell>
          <cell r="C24">
            <v>0.0930087390761548</v>
          </cell>
          <cell r="D24">
            <v>150</v>
          </cell>
          <cell r="E24">
            <v>131</v>
          </cell>
        </row>
        <row r="25">
          <cell r="A25" t="str">
            <v>经纪业务总部</v>
          </cell>
          <cell r="B25">
            <v>9</v>
          </cell>
          <cell r="C25">
            <v>0.00561797752808989</v>
          </cell>
          <cell r="D25">
            <v>9</v>
          </cell>
          <cell r="E25">
            <v>10</v>
          </cell>
        </row>
        <row r="26">
          <cell r="A26" t="str">
            <v>零售业务部</v>
          </cell>
          <cell r="B26">
            <v>18</v>
          </cell>
          <cell r="C26">
            <v>0.0112359550561798</v>
          </cell>
          <cell r="D26">
            <v>18</v>
          </cell>
          <cell r="E26">
            <v>10</v>
          </cell>
        </row>
        <row r="27">
          <cell r="A27" t="str">
            <v>运营支持部</v>
          </cell>
          <cell r="B27">
            <v>11</v>
          </cell>
          <cell r="C27">
            <v>0.00686641697877653</v>
          </cell>
          <cell r="D27">
            <v>10</v>
          </cell>
          <cell r="E27">
            <v>9</v>
          </cell>
        </row>
        <row r="28">
          <cell r="A28" t="str">
            <v>信用业务部</v>
          </cell>
          <cell r="B28">
            <v>12</v>
          </cell>
          <cell r="C28">
            <v>0.00749063670411985</v>
          </cell>
          <cell r="D28">
            <v>12</v>
          </cell>
          <cell r="E28">
            <v>11</v>
          </cell>
        </row>
        <row r="29">
          <cell r="A29" t="str">
            <v>机构业务部</v>
          </cell>
          <cell r="B29">
            <v>16</v>
          </cell>
          <cell r="C29">
            <v>0.00998751560549313</v>
          </cell>
          <cell r="D29">
            <v>16</v>
          </cell>
          <cell r="E29">
            <v>8</v>
          </cell>
        </row>
        <row r="30">
          <cell r="A30" t="str">
            <v>资产管理部</v>
          </cell>
          <cell r="B30">
            <v>33</v>
          </cell>
          <cell r="C30">
            <v>0.0205992509363296</v>
          </cell>
          <cell r="D30">
            <v>34</v>
          </cell>
          <cell r="E30">
            <v>28</v>
          </cell>
        </row>
        <row r="31">
          <cell r="A31" t="str">
            <v>投资银行总部</v>
          </cell>
          <cell r="B31">
            <v>2</v>
          </cell>
          <cell r="C31">
            <v>0.00124843945068664</v>
          </cell>
          <cell r="D31">
            <v>2</v>
          </cell>
          <cell r="E31">
            <v>7</v>
          </cell>
        </row>
        <row r="32">
          <cell r="A32" t="str">
            <v>股权融资部</v>
          </cell>
          <cell r="B32">
            <v>29</v>
          </cell>
          <cell r="C32">
            <v>0.0181023720349563</v>
          </cell>
          <cell r="D32">
            <v>28</v>
          </cell>
          <cell r="E32">
            <v>19</v>
          </cell>
        </row>
        <row r="33">
          <cell r="A33" t="str">
            <v>财务顾问部</v>
          </cell>
          <cell r="B33" t="str">
            <v>0</v>
          </cell>
          <cell r="C33">
            <v>0</v>
          </cell>
          <cell r="D33" t="str">
            <v>0</v>
          </cell>
          <cell r="E33">
            <v>7</v>
          </cell>
        </row>
        <row r="34">
          <cell r="A34" t="str">
            <v>债券融资部</v>
          </cell>
          <cell r="B34">
            <v>46</v>
          </cell>
          <cell r="C34">
            <v>0.0287141073657928</v>
          </cell>
          <cell r="D34">
            <v>45</v>
          </cell>
          <cell r="E34">
            <v>25</v>
          </cell>
        </row>
        <row r="35">
          <cell r="A35" t="str">
            <v>质量控制部</v>
          </cell>
          <cell r="B35">
            <v>6</v>
          </cell>
          <cell r="C35">
            <v>0.00374531835205993</v>
          </cell>
          <cell r="D35">
            <v>6</v>
          </cell>
          <cell r="E35">
            <v>0</v>
          </cell>
        </row>
        <row r="36">
          <cell r="A36" t="str">
            <v>资本市场部</v>
          </cell>
          <cell r="B36">
            <v>6</v>
          </cell>
          <cell r="C36">
            <v>0.00374531835205993</v>
          </cell>
          <cell r="D36">
            <v>6</v>
          </cell>
          <cell r="E36">
            <v>0</v>
          </cell>
        </row>
        <row r="37">
          <cell r="A37" t="str">
            <v>中小企业融资部</v>
          </cell>
          <cell r="B37">
            <v>45</v>
          </cell>
          <cell r="C37">
            <v>0.0280898876404494</v>
          </cell>
          <cell r="D37">
            <v>45</v>
          </cell>
          <cell r="E37">
            <v>37</v>
          </cell>
        </row>
        <row r="38">
          <cell r="A38" t="str">
            <v>质控内核部</v>
          </cell>
          <cell r="B38" t="str">
            <v>0</v>
          </cell>
          <cell r="C38">
            <v>0</v>
          </cell>
          <cell r="D38" t="str">
            <v>0</v>
          </cell>
          <cell r="E38">
            <v>0</v>
          </cell>
        </row>
        <row r="39">
          <cell r="A39" t="str">
            <v>浙江分公司</v>
          </cell>
          <cell r="B39">
            <v>4</v>
          </cell>
          <cell r="C39">
            <v>0.00249687890137328</v>
          </cell>
          <cell r="D39">
            <v>4</v>
          </cell>
          <cell r="E39">
            <v>5</v>
          </cell>
        </row>
        <row r="40">
          <cell r="A40" t="str">
            <v>综合管理部</v>
          </cell>
          <cell r="B40">
            <v>4</v>
          </cell>
          <cell r="C40">
            <v>0.00249687890137328</v>
          </cell>
          <cell r="D40">
            <v>4</v>
          </cell>
          <cell r="E40">
            <v>0</v>
          </cell>
        </row>
        <row r="41">
          <cell r="A41" t="str">
            <v>综合业务部</v>
          </cell>
          <cell r="B41">
            <v>5</v>
          </cell>
          <cell r="C41">
            <v>0.0031210986267166</v>
          </cell>
          <cell r="D41">
            <v>5</v>
          </cell>
          <cell r="E41">
            <v>3</v>
          </cell>
        </row>
        <row r="42">
          <cell r="A42" t="str">
            <v>网络金融部</v>
          </cell>
          <cell r="B42">
            <v>38</v>
          </cell>
          <cell r="C42">
            <v>0.0237203495630462</v>
          </cell>
          <cell r="D42">
            <v>37</v>
          </cell>
          <cell r="E42">
            <v>30</v>
          </cell>
        </row>
        <row r="43">
          <cell r="A43" t="str">
            <v>深圳分公司</v>
          </cell>
          <cell r="B43">
            <v>2</v>
          </cell>
          <cell r="C43">
            <v>0.00124843945068664</v>
          </cell>
          <cell r="D43">
            <v>3</v>
          </cell>
          <cell r="E43">
            <v>2</v>
          </cell>
        </row>
        <row r="44">
          <cell r="A44" t="str">
            <v>金融工程部</v>
          </cell>
          <cell r="B44">
            <v>14</v>
          </cell>
          <cell r="C44">
            <v>0.00873907615480649</v>
          </cell>
          <cell r="D44">
            <v>15</v>
          </cell>
          <cell r="E44">
            <v>11</v>
          </cell>
        </row>
        <row r="45">
          <cell r="A45" t="str">
            <v>固定收益部</v>
          </cell>
          <cell r="B45">
            <v>18</v>
          </cell>
          <cell r="C45">
            <v>0.0112359550561798</v>
          </cell>
          <cell r="D45">
            <v>18</v>
          </cell>
          <cell r="E45">
            <v>19</v>
          </cell>
        </row>
        <row r="46">
          <cell r="A46" t="str">
            <v>证券投资部</v>
          </cell>
          <cell r="B46">
            <v>8</v>
          </cell>
          <cell r="C46">
            <v>0.00499375780274657</v>
          </cell>
          <cell r="D46">
            <v>8</v>
          </cell>
          <cell r="E46">
            <v>14</v>
          </cell>
        </row>
        <row r="47">
          <cell r="A47" t="str">
            <v>金融衍生品投资部</v>
          </cell>
          <cell r="B47">
            <v>7</v>
          </cell>
          <cell r="C47">
            <v>0.00436953807740325</v>
          </cell>
          <cell r="D47">
            <v>7</v>
          </cell>
          <cell r="E47">
            <v>8</v>
          </cell>
        </row>
        <row r="48">
          <cell r="A48" t="str">
            <v>投顾业务部</v>
          </cell>
          <cell r="B48">
            <v>6</v>
          </cell>
          <cell r="C48">
            <v>0.00374531835205993</v>
          </cell>
          <cell r="D48">
            <v>5</v>
          </cell>
          <cell r="E48">
            <v>0</v>
          </cell>
        </row>
        <row r="49">
          <cell r="A49" t="str">
            <v>做市业务部</v>
          </cell>
          <cell r="B49">
            <v>8</v>
          </cell>
          <cell r="C49">
            <v>0.00499375780274657</v>
          </cell>
          <cell r="D49">
            <v>7</v>
          </cell>
          <cell r="E49">
            <v>0</v>
          </cell>
        </row>
        <row r="50">
          <cell r="A50" t="str">
            <v>广东分公司</v>
          </cell>
          <cell r="B50">
            <v>3</v>
          </cell>
          <cell r="C50">
            <v>0.00187265917602996</v>
          </cell>
          <cell r="D50">
            <v>2</v>
          </cell>
          <cell r="E50">
            <v>0</v>
          </cell>
        </row>
        <row r="51">
          <cell r="A51" t="str">
            <v>前台小计④</v>
          </cell>
          <cell r="B51">
            <v>350</v>
          </cell>
          <cell r="C51">
            <v>0.218476903870162</v>
          </cell>
          <cell r="D51">
            <v>346</v>
          </cell>
          <cell r="E51">
            <v>263</v>
          </cell>
        </row>
        <row r="52">
          <cell r="A52" t="str">
            <v>小计①+②+③+④</v>
          </cell>
          <cell r="B52">
            <v>559</v>
          </cell>
          <cell r="C52">
            <v>0.348938826466916</v>
          </cell>
          <cell r="D52">
            <v>557</v>
          </cell>
          <cell r="E52">
            <v>462</v>
          </cell>
        </row>
        <row r="53">
          <cell r="A53" t="str">
            <v>长沙总部证券营业部</v>
          </cell>
          <cell r="B53">
            <v>62</v>
          </cell>
          <cell r="C53">
            <v>0.0387016229712859</v>
          </cell>
          <cell r="D53">
            <v>74</v>
          </cell>
          <cell r="E53">
            <v>104</v>
          </cell>
        </row>
        <row r="54">
          <cell r="A54" t="str">
            <v>长沙八一路证券营业部</v>
          </cell>
          <cell r="B54">
            <v>40</v>
          </cell>
          <cell r="C54">
            <v>0.0249687890137328</v>
          </cell>
          <cell r="D54">
            <v>41</v>
          </cell>
          <cell r="E54">
            <v>42</v>
          </cell>
        </row>
        <row r="55">
          <cell r="A55" t="str">
            <v>浏阳世纪大道证券营业部</v>
          </cell>
          <cell r="B55">
            <v>3</v>
          </cell>
          <cell r="C55">
            <v>0.00187265917602996</v>
          </cell>
          <cell r="D55">
            <v>3</v>
          </cell>
          <cell r="E55">
            <v>4</v>
          </cell>
        </row>
        <row r="56">
          <cell r="A56" t="str">
            <v>长沙曙光中路证券营业部</v>
          </cell>
          <cell r="B56">
            <v>48</v>
          </cell>
          <cell r="C56">
            <v>0.0299625468164794</v>
          </cell>
          <cell r="D56">
            <v>48</v>
          </cell>
          <cell r="E56">
            <v>47</v>
          </cell>
        </row>
        <row r="57">
          <cell r="A57" t="str">
            <v>长沙宁乡花明北路证券营业部</v>
          </cell>
          <cell r="B57">
            <v>7</v>
          </cell>
          <cell r="C57">
            <v>0.00436953807740325</v>
          </cell>
          <cell r="D57">
            <v>7</v>
          </cell>
          <cell r="E57">
            <v>7</v>
          </cell>
        </row>
        <row r="58">
          <cell r="A58" t="str">
            <v>长沙芙蓉中路证券营业部</v>
          </cell>
          <cell r="B58">
            <v>59</v>
          </cell>
          <cell r="C58">
            <v>0.0368289637952559</v>
          </cell>
          <cell r="D58">
            <v>56</v>
          </cell>
          <cell r="E58">
            <v>51</v>
          </cell>
        </row>
        <row r="59">
          <cell r="A59" t="str">
            <v>长沙韶山北路证券营业部</v>
          </cell>
          <cell r="B59">
            <v>45</v>
          </cell>
          <cell r="C59">
            <v>0.0280898876404494</v>
          </cell>
          <cell r="D59">
            <v>46</v>
          </cell>
          <cell r="E59">
            <v>48</v>
          </cell>
        </row>
        <row r="60">
          <cell r="A60" t="str">
            <v>长沙县星沙北路证券营业部</v>
          </cell>
          <cell r="B60">
            <v>13</v>
          </cell>
          <cell r="C60">
            <v>0.00811485642946317</v>
          </cell>
          <cell r="D60">
            <v>12</v>
          </cell>
          <cell r="E60">
            <v>8</v>
          </cell>
        </row>
        <row r="61">
          <cell r="A61" t="str">
            <v>长沙银盆南路证券营业部</v>
          </cell>
          <cell r="B61">
            <v>11</v>
          </cell>
          <cell r="C61">
            <v>0.00686641697877653</v>
          </cell>
          <cell r="D61">
            <v>11</v>
          </cell>
          <cell r="E61">
            <v>8</v>
          </cell>
        </row>
        <row r="62">
          <cell r="A62" t="str">
            <v>长沙万芙路证券营业部</v>
          </cell>
          <cell r="B62">
            <v>11</v>
          </cell>
          <cell r="C62">
            <v>0.00686641697877653</v>
          </cell>
          <cell r="D62">
            <v>9</v>
          </cell>
          <cell r="E62">
            <v>7</v>
          </cell>
        </row>
        <row r="63">
          <cell r="A63" t="str">
            <v>郴州八一南路证券营业部</v>
          </cell>
          <cell r="B63">
            <v>43</v>
          </cell>
          <cell r="C63">
            <v>0.0268414481897628</v>
          </cell>
          <cell r="D63">
            <v>43</v>
          </cell>
          <cell r="E63">
            <v>48</v>
          </cell>
        </row>
        <row r="64">
          <cell r="A64" t="str">
            <v>郴州临武县临武大道证券营业部</v>
          </cell>
          <cell r="B64">
            <v>3</v>
          </cell>
          <cell r="C64">
            <v>0.00187265917602996</v>
          </cell>
          <cell r="D64">
            <v>3</v>
          </cell>
          <cell r="E64">
            <v>4</v>
          </cell>
        </row>
        <row r="65">
          <cell r="A65" t="str">
            <v>湘潭韶山中路证券营业部</v>
          </cell>
          <cell r="B65">
            <v>32</v>
          </cell>
          <cell r="C65">
            <v>0.0199750312109863</v>
          </cell>
          <cell r="D65">
            <v>32</v>
          </cell>
          <cell r="E65">
            <v>31</v>
          </cell>
        </row>
        <row r="66">
          <cell r="A66" t="str">
            <v>湘乡市大正街证券营业部</v>
          </cell>
          <cell r="B66">
            <v>9</v>
          </cell>
          <cell r="C66">
            <v>0.00561797752808989</v>
          </cell>
          <cell r="D66">
            <v>9</v>
          </cell>
          <cell r="E66">
            <v>7</v>
          </cell>
        </row>
        <row r="67">
          <cell r="A67" t="str">
            <v>湘潭芙蓉路证券营业部</v>
          </cell>
          <cell r="B67">
            <v>24</v>
          </cell>
          <cell r="C67">
            <v>0.0149812734082397</v>
          </cell>
          <cell r="D67">
            <v>24</v>
          </cell>
          <cell r="E67">
            <v>24</v>
          </cell>
        </row>
        <row r="68">
          <cell r="A68" t="str">
            <v>株洲建设南路证券营业部</v>
          </cell>
          <cell r="B68">
            <v>23</v>
          </cell>
          <cell r="C68">
            <v>0.0143570536828964</v>
          </cell>
          <cell r="D68">
            <v>23</v>
          </cell>
          <cell r="E68">
            <v>21</v>
          </cell>
        </row>
        <row r="69">
          <cell r="A69" t="str">
            <v>邵阳城北路证券营业部</v>
          </cell>
          <cell r="B69">
            <v>40</v>
          </cell>
          <cell r="C69">
            <v>0.0249687890137328</v>
          </cell>
          <cell r="D69">
            <v>39</v>
          </cell>
          <cell r="E69">
            <v>42</v>
          </cell>
        </row>
        <row r="70">
          <cell r="A70" t="str">
            <v>邵阳邵东金龙大道证券营业部</v>
          </cell>
          <cell r="B70">
            <v>8</v>
          </cell>
          <cell r="C70">
            <v>0.00499375780274657</v>
          </cell>
          <cell r="D70">
            <v>8</v>
          </cell>
          <cell r="E70">
            <v>6</v>
          </cell>
        </row>
        <row r="71">
          <cell r="A71" t="str">
            <v>邵阳隆回桃洪路证券营业部</v>
          </cell>
          <cell r="B71">
            <v>5</v>
          </cell>
          <cell r="C71">
            <v>0.0031210986267166</v>
          </cell>
          <cell r="D71">
            <v>5</v>
          </cell>
          <cell r="E71">
            <v>5</v>
          </cell>
        </row>
        <row r="72">
          <cell r="A72" t="str">
            <v>武冈武强路证券营业部</v>
          </cell>
          <cell r="B72">
            <v>19</v>
          </cell>
          <cell r="C72">
            <v>0.0118601747815231</v>
          </cell>
          <cell r="D72">
            <v>19</v>
          </cell>
          <cell r="E72">
            <v>20</v>
          </cell>
        </row>
        <row r="73">
          <cell r="A73" t="str">
            <v>天津烟台道证券营业部</v>
          </cell>
          <cell r="B73">
            <v>45</v>
          </cell>
          <cell r="C73">
            <v>0.0280898876404494</v>
          </cell>
          <cell r="D73">
            <v>45</v>
          </cell>
          <cell r="E73">
            <v>45</v>
          </cell>
        </row>
        <row r="74">
          <cell r="A74" t="str">
            <v>温州车站大道证券营业部</v>
          </cell>
          <cell r="B74">
            <v>24</v>
          </cell>
          <cell r="C74">
            <v>0.0149812734082397</v>
          </cell>
          <cell r="D74">
            <v>24</v>
          </cell>
          <cell r="E74">
            <v>25</v>
          </cell>
        </row>
        <row r="75">
          <cell r="A75" t="str">
            <v>北京中关村东路证券营业部</v>
          </cell>
          <cell r="B75">
            <v>20</v>
          </cell>
          <cell r="C75">
            <v>0.0124843945068664</v>
          </cell>
          <cell r="D75">
            <v>21</v>
          </cell>
          <cell r="E75">
            <v>22</v>
          </cell>
        </row>
        <row r="76">
          <cell r="A76" t="str">
            <v>北京德胜门外大街证券营业部</v>
          </cell>
          <cell r="B76">
            <v>12</v>
          </cell>
          <cell r="C76">
            <v>0.00749063670411985</v>
          </cell>
          <cell r="D76">
            <v>12</v>
          </cell>
          <cell r="E76">
            <v>12</v>
          </cell>
        </row>
        <row r="77">
          <cell r="A77" t="str">
            <v>深圳深南大道证券营业部</v>
          </cell>
          <cell r="B77">
            <v>20</v>
          </cell>
          <cell r="C77">
            <v>0.0124843945068664</v>
          </cell>
          <cell r="D77">
            <v>24</v>
          </cell>
          <cell r="E77">
            <v>29</v>
          </cell>
        </row>
        <row r="78">
          <cell r="A78" t="str">
            <v>深圳红桂路证券营业部</v>
          </cell>
          <cell r="B78">
            <v>29</v>
          </cell>
          <cell r="C78">
            <v>0.0181023720349563</v>
          </cell>
          <cell r="D78">
            <v>28</v>
          </cell>
          <cell r="E78">
            <v>31</v>
          </cell>
        </row>
        <row r="79">
          <cell r="A79" t="str">
            <v>衡阳解放西路证券营业部</v>
          </cell>
          <cell r="B79">
            <v>20</v>
          </cell>
          <cell r="C79">
            <v>0.0124843945068664</v>
          </cell>
          <cell r="D79">
            <v>21</v>
          </cell>
          <cell r="E79">
            <v>24</v>
          </cell>
        </row>
        <row r="80">
          <cell r="A80" t="str">
            <v>吉首人民北路证券营业部</v>
          </cell>
          <cell r="B80">
            <v>28</v>
          </cell>
          <cell r="C80">
            <v>0.017478152309613</v>
          </cell>
          <cell r="D80">
            <v>28</v>
          </cell>
          <cell r="E80">
            <v>29</v>
          </cell>
        </row>
        <row r="81">
          <cell r="A81" t="str">
            <v>张家界回龙路证券营业部</v>
          </cell>
          <cell r="B81">
            <v>19</v>
          </cell>
          <cell r="C81">
            <v>0.0118601747815231</v>
          </cell>
          <cell r="D81">
            <v>20</v>
          </cell>
          <cell r="E81">
            <v>20</v>
          </cell>
        </row>
        <row r="82">
          <cell r="A82" t="str">
            <v>怀化红星路证券营业部</v>
          </cell>
          <cell r="B82">
            <v>15</v>
          </cell>
          <cell r="C82">
            <v>0.00936329588014981</v>
          </cell>
          <cell r="D82">
            <v>15</v>
          </cell>
          <cell r="E82">
            <v>18</v>
          </cell>
        </row>
        <row r="83">
          <cell r="A83" t="str">
            <v>常德柳叶大道证券营业部</v>
          </cell>
          <cell r="B83">
            <v>20</v>
          </cell>
          <cell r="C83">
            <v>0.0124843945068664</v>
          </cell>
          <cell r="D83">
            <v>20</v>
          </cell>
          <cell r="E83">
            <v>22</v>
          </cell>
        </row>
        <row r="84">
          <cell r="A84" t="str">
            <v>娄底清泉街证券营业部</v>
          </cell>
          <cell r="B84">
            <v>22</v>
          </cell>
          <cell r="C84">
            <v>0.0137328339575531</v>
          </cell>
          <cell r="D84">
            <v>21</v>
          </cell>
          <cell r="E84">
            <v>22</v>
          </cell>
        </row>
        <row r="85">
          <cell r="A85" t="str">
            <v>益阳康富南路证券营业部</v>
          </cell>
          <cell r="B85">
            <v>9</v>
          </cell>
          <cell r="C85">
            <v>0.00561797752808989</v>
          </cell>
          <cell r="D85">
            <v>9</v>
          </cell>
          <cell r="E85">
            <v>9</v>
          </cell>
        </row>
        <row r="86">
          <cell r="A86" t="str">
            <v>岳阳花板桥路证券营业部</v>
          </cell>
          <cell r="B86">
            <v>7</v>
          </cell>
          <cell r="C86">
            <v>0.00436953807740325</v>
          </cell>
          <cell r="D86">
            <v>8</v>
          </cell>
          <cell r="E86">
            <v>7</v>
          </cell>
        </row>
        <row r="87">
          <cell r="A87" t="str">
            <v>永州零陵中路证券营业部</v>
          </cell>
          <cell r="B87">
            <v>17</v>
          </cell>
          <cell r="C87">
            <v>0.0106117353308365</v>
          </cell>
          <cell r="D87">
            <v>17</v>
          </cell>
          <cell r="E87">
            <v>18</v>
          </cell>
        </row>
        <row r="88">
          <cell r="A88" t="str">
            <v>杭州庆春路证券营业部</v>
          </cell>
          <cell r="B88">
            <v>13</v>
          </cell>
          <cell r="C88">
            <v>0.00811485642946317</v>
          </cell>
          <cell r="D88">
            <v>12</v>
          </cell>
          <cell r="E88">
            <v>7</v>
          </cell>
        </row>
        <row r="89">
          <cell r="A89" t="str">
            <v>杭州绍兴路证券营业部</v>
          </cell>
          <cell r="B89">
            <v>6</v>
          </cell>
          <cell r="C89">
            <v>0.00374531835205993</v>
          </cell>
          <cell r="D89">
            <v>3</v>
          </cell>
          <cell r="E89">
            <v>0</v>
          </cell>
        </row>
        <row r="90">
          <cell r="A90" t="str">
            <v>上海大连路证券营业部</v>
          </cell>
          <cell r="B90">
            <v>11</v>
          </cell>
          <cell r="C90">
            <v>0.00686641697877653</v>
          </cell>
          <cell r="D90">
            <v>11</v>
          </cell>
          <cell r="E90">
            <v>8</v>
          </cell>
        </row>
        <row r="91">
          <cell r="A91" t="str">
            <v>北京东三环中路证券营业部</v>
          </cell>
          <cell r="B91">
            <v>5</v>
          </cell>
          <cell r="C91">
            <v>0.0031210986267166</v>
          </cell>
          <cell r="D91">
            <v>4</v>
          </cell>
          <cell r="E91">
            <v>2</v>
          </cell>
        </row>
        <row r="92">
          <cell r="A92" t="str">
            <v>武汉淮海路营业部</v>
          </cell>
          <cell r="B92">
            <v>9</v>
          </cell>
          <cell r="C92">
            <v>0.00561797752808989</v>
          </cell>
          <cell r="D92">
            <v>9</v>
          </cell>
          <cell r="E92">
            <v>0</v>
          </cell>
        </row>
        <row r="93">
          <cell r="A93" t="str">
            <v>福州鳌峰路营业部</v>
          </cell>
          <cell r="B93">
            <v>5</v>
          </cell>
          <cell r="C93">
            <v>0.0031210986267166</v>
          </cell>
          <cell r="D93">
            <v>5</v>
          </cell>
          <cell r="E93">
            <v>0</v>
          </cell>
        </row>
        <row r="94">
          <cell r="A94" t="str">
            <v>合肥金寨路营业部</v>
          </cell>
          <cell r="B94">
            <v>7</v>
          </cell>
          <cell r="C94">
            <v>0.00436953807740325</v>
          </cell>
          <cell r="D94">
            <v>4</v>
          </cell>
          <cell r="E94">
            <v>0</v>
          </cell>
        </row>
        <row r="95">
          <cell r="A95" t="str">
            <v>中山市中山三路营业部</v>
          </cell>
          <cell r="B95">
            <v>4</v>
          </cell>
          <cell r="C95">
            <v>0.00249687890137328</v>
          </cell>
          <cell r="D95">
            <v>2</v>
          </cell>
          <cell r="E95">
            <v>0</v>
          </cell>
        </row>
        <row r="96">
          <cell r="A96" t="str">
            <v>青岛山东路证券营业部</v>
          </cell>
          <cell r="B96">
            <v>8</v>
          </cell>
          <cell r="C96">
            <v>0.00499375780274657</v>
          </cell>
          <cell r="D96">
            <v>7</v>
          </cell>
          <cell r="E96">
            <v>0</v>
          </cell>
        </row>
        <row r="97">
          <cell r="A97" t="str">
            <v>南昌凤凰中大道营业部</v>
          </cell>
          <cell r="B97">
            <v>6</v>
          </cell>
          <cell r="C97">
            <v>0.00374531835205993</v>
          </cell>
          <cell r="D97">
            <v>4</v>
          </cell>
          <cell r="E97">
            <v>0</v>
          </cell>
        </row>
        <row r="98">
          <cell r="A98" t="str">
            <v>南宁金湖路证券营业部</v>
          </cell>
          <cell r="B98">
            <v>11</v>
          </cell>
          <cell r="C98">
            <v>0.00686641697877653</v>
          </cell>
          <cell r="D98">
            <v>10</v>
          </cell>
          <cell r="E98">
            <v>0</v>
          </cell>
        </row>
        <row r="99">
          <cell r="A99" t="str">
            <v>西安大庆路证券营业部</v>
          </cell>
          <cell r="B99">
            <v>11</v>
          </cell>
          <cell r="C99">
            <v>0.00686641697877653</v>
          </cell>
          <cell r="D99">
            <v>12</v>
          </cell>
          <cell r="E99">
            <v>0</v>
          </cell>
        </row>
        <row r="100">
          <cell r="A100" t="str">
            <v>沈阳北陵大街证券营业部</v>
          </cell>
          <cell r="B100">
            <v>7</v>
          </cell>
          <cell r="C100">
            <v>0.00436953807740325</v>
          </cell>
          <cell r="D100">
            <v>3</v>
          </cell>
          <cell r="E100">
            <v>0</v>
          </cell>
        </row>
        <row r="101">
          <cell r="A101" t="str">
            <v>南京新模范马路证券营业部</v>
          </cell>
          <cell r="B101">
            <v>4</v>
          </cell>
          <cell r="C101">
            <v>0.00249687890137328</v>
          </cell>
          <cell r="D101">
            <v>4</v>
          </cell>
          <cell r="E101">
            <v>0</v>
          </cell>
        </row>
        <row r="102">
          <cell r="A102" t="str">
            <v>昆明新兴路证券营业部</v>
          </cell>
          <cell r="B102">
            <v>4</v>
          </cell>
          <cell r="C102">
            <v>0.00249687890137328</v>
          </cell>
          <cell r="D102">
            <v>5</v>
          </cell>
          <cell r="E102">
            <v>0</v>
          </cell>
        </row>
        <row r="103">
          <cell r="A103" t="str">
            <v>成都光荣北路证券营业部</v>
          </cell>
          <cell r="B103">
            <v>9</v>
          </cell>
          <cell r="C103">
            <v>0.00561797752808989</v>
          </cell>
          <cell r="D103">
            <v>8</v>
          </cell>
          <cell r="E103">
            <v>0</v>
          </cell>
        </row>
        <row r="104">
          <cell r="A104" t="str">
            <v>贵阳花果园大街证券营业部</v>
          </cell>
          <cell r="B104">
            <v>5</v>
          </cell>
          <cell r="C104">
            <v>0.0031210986267166</v>
          </cell>
          <cell r="D104">
            <v>4</v>
          </cell>
          <cell r="E104">
            <v>0</v>
          </cell>
        </row>
        <row r="105">
          <cell r="A105" t="str">
            <v>郑州金水路证券营业部</v>
          </cell>
          <cell r="B105">
            <v>12</v>
          </cell>
          <cell r="C105">
            <v>0.00749063670411985</v>
          </cell>
          <cell r="D105">
            <v>8</v>
          </cell>
          <cell r="E105">
            <v>0</v>
          </cell>
        </row>
        <row r="106">
          <cell r="A106" t="str">
            <v>深圳彩田路证券营业部</v>
          </cell>
          <cell r="B106">
            <v>12</v>
          </cell>
          <cell r="C106">
            <v>0.00749063670411985</v>
          </cell>
          <cell r="D106">
            <v>9</v>
          </cell>
          <cell r="E106">
            <v>0</v>
          </cell>
        </row>
        <row r="107">
          <cell r="A107" t="str">
            <v>台州市府大道证券营业部</v>
          </cell>
          <cell r="B107">
            <v>9</v>
          </cell>
          <cell r="C107">
            <v>0.00561797752808989</v>
          </cell>
          <cell r="D107">
            <v>9</v>
          </cell>
          <cell r="E107">
            <v>0</v>
          </cell>
        </row>
        <row r="108">
          <cell r="A108" t="str">
            <v>嘉兴东升东路证券营业部</v>
          </cell>
          <cell r="B108">
            <v>10</v>
          </cell>
          <cell r="C108">
            <v>0.00624219725343321</v>
          </cell>
          <cell r="D108">
            <v>11</v>
          </cell>
          <cell r="E108">
            <v>0</v>
          </cell>
        </row>
        <row r="109">
          <cell r="A109" t="str">
            <v>台州三门上洋路证券营业部</v>
          </cell>
          <cell r="B109">
            <v>2</v>
          </cell>
          <cell r="C109">
            <v>0.00124843945068664</v>
          </cell>
          <cell r="D109">
            <v>1</v>
          </cell>
          <cell r="E109">
            <v>0</v>
          </cell>
        </row>
        <row r="110">
          <cell r="A110" t="str">
            <v>长兴道园路证券营业部</v>
          </cell>
          <cell r="B110">
            <v>5</v>
          </cell>
          <cell r="C110">
            <v>0.0031210986267166</v>
          </cell>
          <cell r="D110">
            <v>2</v>
          </cell>
          <cell r="E110">
            <v>0</v>
          </cell>
        </row>
        <row r="111">
          <cell r="A111" t="str">
            <v>哈尔滨爱建路证券营业部</v>
          </cell>
          <cell r="B111">
            <v>11</v>
          </cell>
          <cell r="C111">
            <v>0.00686641697877653</v>
          </cell>
          <cell r="D111">
            <v>11</v>
          </cell>
          <cell r="E111">
            <v>0</v>
          </cell>
        </row>
        <row r="112">
          <cell r="A112" t="str">
            <v>石家庄槐安东路证券营业部</v>
          </cell>
          <cell r="B112">
            <v>6</v>
          </cell>
          <cell r="C112">
            <v>0.00374531835205993</v>
          </cell>
          <cell r="D112">
            <v>5</v>
          </cell>
          <cell r="E112">
            <v>0</v>
          </cell>
        </row>
        <row r="113">
          <cell r="A113" t="str">
            <v>广州天河路证券营业部</v>
          </cell>
          <cell r="B113">
            <v>8</v>
          </cell>
          <cell r="C113">
            <v>0.00499375780274657</v>
          </cell>
          <cell r="D113">
            <v>5</v>
          </cell>
          <cell r="E113">
            <v>0</v>
          </cell>
        </row>
        <row r="114">
          <cell r="A114" t="str">
            <v>太原长风街证券营业部</v>
          </cell>
          <cell r="B114">
            <v>9</v>
          </cell>
          <cell r="C114">
            <v>0.00561797752808989</v>
          </cell>
          <cell r="D114">
            <v>8</v>
          </cell>
          <cell r="E114">
            <v>0</v>
          </cell>
        </row>
        <row r="115">
          <cell r="A115" t="str">
            <v>兰州金昌南路证券营业部</v>
          </cell>
          <cell r="B115">
            <v>11</v>
          </cell>
          <cell r="C115">
            <v>0.00686641697877653</v>
          </cell>
          <cell r="D115">
            <v>9</v>
          </cell>
          <cell r="E115">
            <v>0</v>
          </cell>
        </row>
        <row r="116">
          <cell r="A116" t="str">
            <v>长春建设街证券营业部</v>
          </cell>
          <cell r="B116">
            <v>5</v>
          </cell>
          <cell r="C116">
            <v>0.0031210986267166</v>
          </cell>
          <cell r="D116">
            <v>4</v>
          </cell>
          <cell r="E116">
            <v>0</v>
          </cell>
        </row>
        <row r="117">
          <cell r="A117" t="str">
            <v>重庆北城天街证券营业部</v>
          </cell>
          <cell r="B117">
            <v>4</v>
          </cell>
          <cell r="C117">
            <v>0.00249687890137328</v>
          </cell>
          <cell r="D117">
            <v>4</v>
          </cell>
          <cell r="E117">
            <v>0</v>
          </cell>
        </row>
        <row r="118">
          <cell r="A118" t="str">
            <v>东莞营业部（筹）</v>
          </cell>
          <cell r="B118">
            <v>2</v>
          </cell>
          <cell r="C118">
            <v>0.00124843945068664</v>
          </cell>
          <cell r="D118">
            <v>2</v>
          </cell>
          <cell r="E118">
            <v>0</v>
          </cell>
        </row>
        <row r="119">
          <cell r="A119" t="str">
            <v>营业部小计⑤</v>
          </cell>
          <cell r="B119">
            <v>1043</v>
          </cell>
          <cell r="C119">
            <v>0.651061173533084</v>
          </cell>
          <cell r="D119">
            <v>1020</v>
          </cell>
          <cell r="E119">
            <v>884</v>
          </cell>
        </row>
        <row r="120">
          <cell r="A120" t="str">
            <v>公司合计①+②+③+④+⑤</v>
          </cell>
          <cell r="B120">
            <v>1602</v>
          </cell>
          <cell r="C120">
            <v>1</v>
          </cell>
          <cell r="D120">
            <v>1577</v>
          </cell>
          <cell r="E120">
            <v>1346</v>
          </cell>
        </row>
        <row r="121">
          <cell r="A121" t="str">
            <v>占比</v>
          </cell>
          <cell r="B121">
            <v>1</v>
          </cell>
          <cell r="C121">
            <v>1</v>
          </cell>
          <cell r="D121">
            <v>0</v>
          </cell>
          <cell r="E121">
            <v>1</v>
          </cell>
        </row>
        <row r="122">
          <cell r="B122">
            <v>0</v>
          </cell>
        </row>
        <row r="123">
          <cell r="A123" t="str">
            <v>备注：1、公司领导编制为董事会确定，本表中编制数为现有人数；其他各部门编制为上总办会确定编制。
      2、营业部编制由营业部参照经纪业务总部的营业部管理指引进行，由经纪业务总部审批，未规定具体编制数，故在本表中编制和编制执行率用“-”表示。
      3、管理干部人数统计中对于兼岗的人员只统计在其中一个岗位中，不重复统计。如党群办、经纪业务总部、投资银行总部、深圳分公司总经理由公司领导兼，人数统计在公司领导中；刘军云为深圳分公司副总经理兼深圳分公司风险管理部总经理，人数统计在深圳分公司中；林庆新为浙江分公司总经理助理兼杭州营业部总经理，人数统计在浙江分公司中。
      4、筹建中的营业部负责人尚未任命，不计入管理干部统计人数中。
      5、人员异动情况中正数表示调入，负数表示调出。</v>
          </cell>
          <cell r="B123">
            <v>0</v>
          </cell>
          <cell r="C123">
            <v>0</v>
          </cell>
          <cell r="D123">
            <v>0</v>
          </cell>
          <cell r="E123">
            <v>0</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CA138"/>
  <sheetViews>
    <sheetView showGridLines="0" tabSelected="1" workbookViewId="0">
      <pane xSplit="1" ySplit="3" topLeftCell="B63" activePane="bottomRight" state="frozen"/>
      <selection/>
      <selection pane="topRight"/>
      <selection pane="bottomLeft"/>
      <selection pane="bottomRight" activeCell="E97" sqref="E97"/>
    </sheetView>
  </sheetViews>
  <sheetFormatPr defaultColWidth="9" defaultRowHeight="13.5"/>
  <cols>
    <col min="1" max="1" width="25.625" style="305" customWidth="1"/>
    <col min="2" max="2" width="18.375" customWidth="1"/>
    <col min="3" max="5" width="15" customWidth="1"/>
    <col min="6" max="7" width="12.75" customWidth="1"/>
    <col min="8" max="9" width="13.125" customWidth="1"/>
    <col min="10" max="10" width="15.125" customWidth="1"/>
    <col min="11" max="11" width="11.375" customWidth="1"/>
    <col min="12" max="13" width="14.125" customWidth="1"/>
    <col min="14" max="14" width="16.125" customWidth="1"/>
    <col min="15" max="16" width="13.875" customWidth="1"/>
    <col min="17" max="17" width="11.625" customWidth="1"/>
    <col min="18" max="18" width="15" customWidth="1"/>
    <col min="19" max="19" width="11.375" customWidth="1"/>
    <col min="20" max="20" width="15" customWidth="1"/>
    <col min="21" max="24" width="12.25" customWidth="1"/>
    <col min="25" max="26" width="16.125" customWidth="1"/>
    <col min="27" max="27" width="14.125" customWidth="1"/>
    <col min="28" max="28" width="11.625" customWidth="1"/>
    <col min="29" max="29" width="19.375" style="306" customWidth="1"/>
    <col min="30" max="31" width="9.625" style="306" customWidth="1"/>
    <col min="32" max="32" width="8" style="306" customWidth="1"/>
    <col min="33" max="33" width="6.375" style="306" customWidth="1"/>
    <col min="34" max="35" width="8" style="306" customWidth="1"/>
    <col min="36" max="36" width="6.375" style="306" customWidth="1"/>
    <col min="37" max="79" width="9" style="303"/>
  </cols>
  <sheetData>
    <row r="1" spans="1:1">
      <c r="A1"/>
    </row>
    <row r="2" spans="1:28">
      <c r="A2" s="307" t="s">
        <v>0</v>
      </c>
      <c r="B2" s="308">
        <f>B4-[1]利润表!$C$5</f>
        <v>260015359.31</v>
      </c>
      <c r="C2" s="308"/>
      <c r="D2" s="309"/>
      <c r="E2" s="308"/>
      <c r="F2" s="308"/>
      <c r="G2" s="308"/>
      <c r="H2" s="308"/>
      <c r="I2" s="308"/>
      <c r="J2" s="308"/>
      <c r="K2" s="308"/>
      <c r="L2" s="308"/>
      <c r="M2" s="308"/>
      <c r="N2" s="308"/>
      <c r="O2" s="308"/>
      <c r="P2" s="308"/>
      <c r="Q2" s="308"/>
      <c r="R2" s="308"/>
      <c r="S2" s="308"/>
      <c r="T2" s="308"/>
      <c r="U2" s="308"/>
      <c r="V2" s="308"/>
      <c r="W2" s="308"/>
      <c r="X2" s="308"/>
      <c r="Y2" s="308"/>
      <c r="Z2" s="308"/>
      <c r="AA2" s="308"/>
      <c r="AB2" s="308"/>
    </row>
    <row r="3" s="13" customFormat="1" ht="16.35" customHeight="1" spans="1:79">
      <c r="A3" s="310" t="s">
        <v>1</v>
      </c>
      <c r="B3" s="311" t="s">
        <v>2</v>
      </c>
      <c r="C3" s="311" t="s">
        <v>3</v>
      </c>
      <c r="D3" s="311" t="s">
        <v>4</v>
      </c>
      <c r="E3" s="311" t="s">
        <v>5</v>
      </c>
      <c r="F3" s="311" t="s">
        <v>6</v>
      </c>
      <c r="G3" s="311" t="s">
        <v>7</v>
      </c>
      <c r="H3" s="311" t="s">
        <v>8</v>
      </c>
      <c r="I3" s="311" t="s">
        <v>9</v>
      </c>
      <c r="J3" s="311" t="s">
        <v>10</v>
      </c>
      <c r="K3" s="311" t="s">
        <v>11</v>
      </c>
      <c r="L3" s="311" t="s">
        <v>12</v>
      </c>
      <c r="M3" s="311" t="s">
        <v>13</v>
      </c>
      <c r="N3" s="311" t="s">
        <v>14</v>
      </c>
      <c r="O3" s="311" t="s">
        <v>15</v>
      </c>
      <c r="P3" s="311" t="s">
        <v>16</v>
      </c>
      <c r="Q3" s="311" t="s">
        <v>17</v>
      </c>
      <c r="R3" s="311" t="s">
        <v>18</v>
      </c>
      <c r="S3" s="311" t="s">
        <v>19</v>
      </c>
      <c r="T3" s="311" t="s">
        <v>20</v>
      </c>
      <c r="U3" s="311" t="s">
        <v>21</v>
      </c>
      <c r="V3" s="311" t="s">
        <v>22</v>
      </c>
      <c r="W3" s="311" t="s">
        <v>23</v>
      </c>
      <c r="X3" s="311" t="s">
        <v>24</v>
      </c>
      <c r="Y3" s="311" t="s">
        <v>25</v>
      </c>
      <c r="Z3" s="311" t="s">
        <v>26</v>
      </c>
      <c r="AA3" s="311" t="s">
        <v>27</v>
      </c>
      <c r="AB3" s="311" t="s">
        <v>28</v>
      </c>
      <c r="AC3" s="409"/>
      <c r="AD3" s="409"/>
      <c r="AE3" s="409"/>
      <c r="AF3" s="409"/>
      <c r="AG3" s="409"/>
      <c r="AH3" s="409"/>
      <c r="AI3" s="409"/>
      <c r="AJ3" s="409"/>
      <c r="AK3" s="412"/>
      <c r="AL3" s="412"/>
      <c r="AM3" s="412"/>
      <c r="AN3" s="412"/>
      <c r="AO3" s="412"/>
      <c r="AP3" s="412"/>
      <c r="AQ3" s="412"/>
      <c r="AR3" s="412"/>
      <c r="AS3" s="412"/>
      <c r="AT3" s="412"/>
      <c r="AU3" s="412"/>
      <c r="AV3" s="412"/>
      <c r="AW3" s="412"/>
      <c r="AX3" s="412"/>
      <c r="AY3" s="412"/>
      <c r="AZ3" s="412"/>
      <c r="BA3" s="412"/>
      <c r="BB3" s="412"/>
      <c r="BC3" s="412"/>
      <c r="BD3" s="412"/>
      <c r="BE3" s="412"/>
      <c r="BF3" s="412"/>
      <c r="BG3" s="412"/>
      <c r="BH3" s="412"/>
      <c r="BI3" s="412"/>
      <c r="BJ3" s="412"/>
      <c r="BK3" s="412"/>
      <c r="BL3" s="412"/>
      <c r="BM3" s="412"/>
      <c r="BN3" s="412"/>
      <c r="BO3" s="412"/>
      <c r="BP3" s="412"/>
      <c r="BQ3" s="412"/>
      <c r="BR3" s="412"/>
      <c r="BS3" s="412"/>
      <c r="BT3" s="412"/>
      <c r="BU3" s="412"/>
      <c r="BV3" s="412"/>
      <c r="BW3" s="412"/>
      <c r="BX3" s="412"/>
      <c r="BY3" s="412"/>
      <c r="BZ3" s="412"/>
      <c r="CA3" s="412"/>
    </row>
    <row r="4" spans="1:29">
      <c r="A4" s="312" t="s">
        <v>29</v>
      </c>
      <c r="B4" s="313">
        <f>C4+D4+E4+G4+K4+P4+T4+AC4</f>
        <v>369343599.35</v>
      </c>
      <c r="C4" s="314">
        <f>利润表【邓姐发】!J4</f>
        <v>3363510.79</v>
      </c>
      <c r="D4" s="315">
        <f>利润表【邓姐发】!I4+利润表【邓姐发】!S4+利润表【邓姐发】!Q4+利润表【邓姐发】!AI4+AA4</f>
        <v>-222178176.55</v>
      </c>
      <c r="E4" s="314">
        <f>利润表【邓姐发】!O4+利润表【邓姐发】!P4+利润表【邓姐发】!R4</f>
        <v>842679634.03</v>
      </c>
      <c r="F4" s="314">
        <f>利润表【邓姐发】!AI4</f>
        <v>10549714.7</v>
      </c>
      <c r="G4" s="316">
        <f>H4+I4+J4</f>
        <v>-568626342.57</v>
      </c>
      <c r="H4" s="314">
        <f>利润表【邓姐发】!AJ4</f>
        <v>-472319588.25</v>
      </c>
      <c r="I4" s="314">
        <f>利润表【邓姐发】!AH4</f>
        <v>-3736314.87</v>
      </c>
      <c r="J4" s="314">
        <f>利润表【邓姐发】!V4</f>
        <v>-92570439.45</v>
      </c>
      <c r="K4" s="316">
        <f>L4+M4+N4+O4</f>
        <v>278510801.94</v>
      </c>
      <c r="L4" s="314">
        <f>利润表【邓姐发】!T4</f>
        <v>138890867.3</v>
      </c>
      <c r="M4" s="314">
        <f>利润表【邓姐发】!U4</f>
        <v>85222541.47</v>
      </c>
      <c r="N4" s="314">
        <f>利润表【邓姐发】!AK4</f>
        <v>52308981.47</v>
      </c>
      <c r="O4" s="314">
        <f>利润表【邓姐发】!Y4</f>
        <v>2088411.7</v>
      </c>
      <c r="P4" s="316">
        <f>Q4+R4</f>
        <v>-111004521.32</v>
      </c>
      <c r="Q4" s="314">
        <f>利润表【邓姐发】!X4</f>
        <v>-104924216.76</v>
      </c>
      <c r="R4" s="314">
        <f>利润表【邓姐发】!W4</f>
        <v>-6080304.56</v>
      </c>
      <c r="S4" s="314">
        <f>利润表【邓姐发】!S4</f>
        <v>168817.22</v>
      </c>
      <c r="T4" s="316">
        <f>U4+V4+W4+X4+Y4+Z4</f>
        <v>146598693.03</v>
      </c>
      <c r="U4" s="314">
        <f>利润表【邓姐发】!AA4</f>
        <v>107807936.49</v>
      </c>
      <c r="V4" s="314">
        <f>利润表【邓姐发】!AB4</f>
        <v>7296981.13</v>
      </c>
      <c r="W4" s="314">
        <f>利润表【邓姐发】!AC4</f>
        <v>14155178.21</v>
      </c>
      <c r="X4" s="314">
        <f>利润表【邓姐发】!AD4</f>
        <v>1328345.59</v>
      </c>
      <c r="Y4" s="314">
        <f>利润表【邓姐发】!AE4</f>
        <v>9196570.76</v>
      </c>
      <c r="Z4" s="314">
        <f>利润表【邓姐发】!AF4</f>
        <v>6813680.85</v>
      </c>
      <c r="AA4" s="314">
        <f>利润表【邓姐发】!Z4</f>
        <v>0</v>
      </c>
      <c r="AB4" s="314">
        <f>利润表【邓姐发】!AR4</f>
        <v>0</v>
      </c>
      <c r="AC4" s="410"/>
    </row>
    <row r="5" spans="1:29">
      <c r="A5" s="317" t="s">
        <v>30</v>
      </c>
      <c r="B5" s="318">
        <f t="shared" ref="B5:B29" si="0">C5+D5+E5+G5+K5+P5+T5+AC5</f>
        <v>578347612.89</v>
      </c>
      <c r="C5" s="319">
        <f>利润表【邓姐发】!J5</f>
        <v>0</v>
      </c>
      <c r="D5" s="320">
        <f>利润表【邓姐发】!I5+利润表【邓姐发】!S5+利润表【邓姐发】!Q5+利润表【邓姐发】!AI5+AA5</f>
        <v>7897951.89</v>
      </c>
      <c r="E5" s="321">
        <f>利润表【邓姐发】!O5+利润表【邓姐发】!P5+利润表【邓姐发】!R5</f>
        <v>351668645.78</v>
      </c>
      <c r="F5" s="319">
        <f>利润表【邓姐发】!AI5</f>
        <v>9747447.3</v>
      </c>
      <c r="G5" s="316">
        <f t="shared" ref="G5:G29" si="1">H5+I5+J5</f>
        <v>26440540.38</v>
      </c>
      <c r="H5" s="319">
        <f>利润表【邓姐发】!AJ5</f>
        <v>23239755.23</v>
      </c>
      <c r="I5" s="319">
        <f>利润表【邓姐发】!AH5</f>
        <v>3200785.15</v>
      </c>
      <c r="J5" s="321">
        <f>利润表【邓姐发】!V5</f>
        <v>0</v>
      </c>
      <c r="K5" s="316">
        <f t="shared" ref="K5:K29" si="2">L5+M5+N5+O5</f>
        <v>45752563.6</v>
      </c>
      <c r="L5" s="321">
        <f>利润表【邓姐发】!T5</f>
        <v>-1358609.09</v>
      </c>
      <c r="M5" s="321">
        <f>利润表【邓姐发】!U5</f>
        <v>-537526.68</v>
      </c>
      <c r="N5" s="321">
        <f>利润表【邓姐发】!AK5</f>
        <v>45571378.3</v>
      </c>
      <c r="O5" s="321">
        <f>利润表【邓姐发】!Y5</f>
        <v>2077321.07</v>
      </c>
      <c r="P5" s="396">
        <f t="shared" ref="P5:P29" si="3">Q5+R5</f>
        <v>-10620.75</v>
      </c>
      <c r="Q5" s="319">
        <f>利润表【邓姐发】!X5</f>
        <v>0</v>
      </c>
      <c r="R5" s="319">
        <f>利润表【邓姐发】!W5</f>
        <v>-10620.75</v>
      </c>
      <c r="S5" s="319">
        <f>利润表【邓姐发】!S5</f>
        <v>-4262</v>
      </c>
      <c r="T5" s="316">
        <f t="shared" ref="T5:T29" si="4">U5+V5+W5+X5+Y5+Z5</f>
        <v>146598531.99</v>
      </c>
      <c r="U5" s="319">
        <f>利润表【邓姐发】!AA5</f>
        <v>107807777.05</v>
      </c>
      <c r="V5" s="319">
        <f>利润表【邓姐发】!AB5</f>
        <v>7296981.13</v>
      </c>
      <c r="W5" s="319">
        <f>利润表【邓姐发】!AC5</f>
        <v>14155178.21</v>
      </c>
      <c r="X5" s="319">
        <f>利润表【邓姐发】!AD5</f>
        <v>1328345.59</v>
      </c>
      <c r="Y5" s="319">
        <f>利润表【邓姐发】!AE5</f>
        <v>9196570.76</v>
      </c>
      <c r="Z5" s="319">
        <f>利润表【邓姐发】!AF5</f>
        <v>6813679.25</v>
      </c>
      <c r="AA5" s="319">
        <f>利润表【邓姐发】!Z5</f>
        <v>0</v>
      </c>
      <c r="AB5" s="319">
        <f>利润表【邓姐发】!AR5</f>
        <v>0</v>
      </c>
      <c r="AC5" s="410"/>
    </row>
    <row r="6" spans="1:29">
      <c r="A6" s="322" t="s">
        <v>31</v>
      </c>
      <c r="B6" s="323">
        <f t="shared" si="0"/>
        <v>346490930.2</v>
      </c>
      <c r="C6" s="324">
        <f>利润表【邓姐发】!J6</f>
        <v>0</v>
      </c>
      <c r="D6" s="325">
        <f>利润表【邓姐发】!I6+利润表【邓姐发】!S6+利润表【邓姐发】!Q6+利润表【邓姐发】!AI6+AA6</f>
        <v>-1179369.19</v>
      </c>
      <c r="E6" s="326">
        <f>利润表【邓姐发】!O6+利润表【邓姐发】!P6+利润表【邓姐发】!R6</f>
        <v>347604008.71</v>
      </c>
      <c r="F6" s="324">
        <f>利润表【邓姐发】!AI6</f>
        <v>134116.1</v>
      </c>
      <c r="G6" s="316">
        <f t="shared" si="1"/>
        <v>76911.43</v>
      </c>
      <c r="H6" s="324">
        <f>利润表【邓姐发】!AJ6</f>
        <v>0</v>
      </c>
      <c r="I6" s="324">
        <f>利润表【邓姐发】!AH6</f>
        <v>76911.43</v>
      </c>
      <c r="J6" s="326">
        <f>利润表【邓姐发】!V6</f>
        <v>0</v>
      </c>
      <c r="K6" s="316">
        <f t="shared" si="2"/>
        <v>0</v>
      </c>
      <c r="L6" s="326">
        <f>利润表【邓姐发】!T6</f>
        <v>0</v>
      </c>
      <c r="M6" s="326">
        <f>利润表【邓姐发】!U6</f>
        <v>0</v>
      </c>
      <c r="N6" s="326">
        <f>利润表【邓姐发】!AK6</f>
        <v>0</v>
      </c>
      <c r="O6" s="326">
        <f>利润表【邓姐发】!Y6</f>
        <v>0</v>
      </c>
      <c r="P6" s="397">
        <f t="shared" si="3"/>
        <v>-10620.75</v>
      </c>
      <c r="Q6" s="324">
        <f>利润表【邓姐发】!X6</f>
        <v>0</v>
      </c>
      <c r="R6" s="324">
        <f>利润表【邓姐发】!W6</f>
        <v>-10620.75</v>
      </c>
      <c r="S6" s="324">
        <f>利润表【邓姐发】!S6</f>
        <v>0</v>
      </c>
      <c r="T6" s="316">
        <f t="shared" si="4"/>
        <v>0</v>
      </c>
      <c r="U6" s="324">
        <f>利润表【邓姐发】!AA6</f>
        <v>0</v>
      </c>
      <c r="V6" s="324">
        <f>利润表【邓姐发】!AB6</f>
        <v>0</v>
      </c>
      <c r="W6" s="324">
        <f>利润表【邓姐发】!AC6</f>
        <v>0</v>
      </c>
      <c r="X6" s="324">
        <f>利润表【邓姐发】!AD6</f>
        <v>0</v>
      </c>
      <c r="Y6" s="324">
        <f>利润表【邓姐发】!AE6</f>
        <v>0</v>
      </c>
      <c r="Z6" s="324">
        <f>利润表【邓姐发】!AF6</f>
        <v>0</v>
      </c>
      <c r="AA6" s="324">
        <f>利润表【邓姐发】!Z6</f>
        <v>0</v>
      </c>
      <c r="AB6" s="324">
        <f>利润表【邓姐发】!AR6</f>
        <v>0</v>
      </c>
      <c r="AC6" s="410"/>
    </row>
    <row r="7" spans="1:29">
      <c r="A7" s="322" t="s">
        <v>32</v>
      </c>
      <c r="B7" s="323">
        <f t="shared" si="0"/>
        <v>146598531.99</v>
      </c>
      <c r="C7" s="324">
        <f>利润表【邓姐发】!J7</f>
        <v>0</v>
      </c>
      <c r="D7" s="325">
        <f>利润表【邓姐发】!I7+利润表【邓姐发】!S7+利润表【邓姐发】!Q7+利润表【邓姐发】!AI7+AA7</f>
        <v>0</v>
      </c>
      <c r="E7" s="326">
        <f>利润表【邓姐发】!O7+利润表【邓姐发】!P7+利润表【邓姐发】!R7</f>
        <v>0</v>
      </c>
      <c r="F7" s="324">
        <f>利润表【邓姐发】!AI7</f>
        <v>0</v>
      </c>
      <c r="G7" s="316">
        <f t="shared" si="1"/>
        <v>0</v>
      </c>
      <c r="H7" s="324">
        <f>利润表【邓姐发】!AJ7</f>
        <v>0</v>
      </c>
      <c r="I7" s="324">
        <f>利润表【邓姐发】!AH7</f>
        <v>0</v>
      </c>
      <c r="J7" s="326">
        <f>利润表【邓姐发】!V7</f>
        <v>0</v>
      </c>
      <c r="K7" s="316">
        <f t="shared" si="2"/>
        <v>0</v>
      </c>
      <c r="L7" s="326">
        <f>利润表【邓姐发】!T7</f>
        <v>0</v>
      </c>
      <c r="M7" s="326">
        <f>利润表【邓姐发】!U7</f>
        <v>0</v>
      </c>
      <c r="N7" s="326">
        <f>利润表【邓姐发】!AK7</f>
        <v>0</v>
      </c>
      <c r="O7" s="326">
        <f>利润表【邓姐发】!Y7</f>
        <v>0</v>
      </c>
      <c r="P7" s="397">
        <f t="shared" si="3"/>
        <v>0</v>
      </c>
      <c r="Q7" s="324">
        <f>利润表【邓姐发】!X7</f>
        <v>0</v>
      </c>
      <c r="R7" s="324">
        <f>利润表【邓姐发】!W7</f>
        <v>0</v>
      </c>
      <c r="S7" s="324">
        <f>利润表【邓姐发】!S7</f>
        <v>0</v>
      </c>
      <c r="T7" s="316">
        <f t="shared" si="4"/>
        <v>146598531.99</v>
      </c>
      <c r="U7" s="324">
        <f>利润表【邓姐发】!AA7</f>
        <v>107807777.05</v>
      </c>
      <c r="V7" s="324">
        <f>利润表【邓姐发】!AB7</f>
        <v>7296981.13</v>
      </c>
      <c r="W7" s="324">
        <f>利润表【邓姐发】!AC7</f>
        <v>14155178.21</v>
      </c>
      <c r="X7" s="324">
        <f>利润表【邓姐发】!AD7</f>
        <v>1328345.59</v>
      </c>
      <c r="Y7" s="324">
        <f>利润表【邓姐发】!AE7</f>
        <v>9196570.76</v>
      </c>
      <c r="Z7" s="324">
        <f>利润表【邓姐发】!AF7</f>
        <v>6813679.25</v>
      </c>
      <c r="AA7" s="324">
        <f>利润表【邓姐发】!Z7</f>
        <v>0</v>
      </c>
      <c r="AB7" s="324">
        <f>利润表【邓姐发】!AR7</f>
        <v>0</v>
      </c>
      <c r="AC7" s="410"/>
    </row>
    <row r="8" spans="1:29">
      <c r="A8" s="322" t="s">
        <v>33</v>
      </c>
      <c r="B8" s="323">
        <f t="shared" si="0"/>
        <v>81551256.55</v>
      </c>
      <c r="C8" s="324">
        <f>利润表【邓姐发】!J8</f>
        <v>0</v>
      </c>
      <c r="D8" s="325">
        <f>利润表【邓姐发】!I8+利润表【邓姐发】!S8+利润表【邓姐发】!Q8+利润表【邓姐发】!AI8+AA8</f>
        <v>9616244.31</v>
      </c>
      <c r="E8" s="326">
        <f>利润表【邓姐发】!O8+利润表【邓姐发】!P8+利润表【邓姐发】!R8</f>
        <v>0</v>
      </c>
      <c r="F8" s="324">
        <f>利润表【邓姐发】!AI8</f>
        <v>9616244.31</v>
      </c>
      <c r="G8" s="316">
        <f t="shared" si="1"/>
        <v>26363633.94</v>
      </c>
      <c r="H8" s="324">
        <f>利润表【邓姐发】!AJ8</f>
        <v>23239755.23</v>
      </c>
      <c r="I8" s="324">
        <f>利润表【邓姐发】!AH8</f>
        <v>3123878.71</v>
      </c>
      <c r="J8" s="326">
        <f>利润表【邓姐发】!V8</f>
        <v>0</v>
      </c>
      <c r="K8" s="316">
        <f t="shared" si="2"/>
        <v>45571378.3</v>
      </c>
      <c r="L8" s="326">
        <f>利润表【邓姐发】!T8</f>
        <v>0</v>
      </c>
      <c r="M8" s="326">
        <f>利润表【邓姐发】!U8</f>
        <v>0</v>
      </c>
      <c r="N8" s="326">
        <f>利润表【邓姐发】!AK8</f>
        <v>45571378.3</v>
      </c>
      <c r="O8" s="326">
        <f>利润表【邓姐发】!Y8</f>
        <v>0</v>
      </c>
      <c r="P8" s="397">
        <f t="shared" si="3"/>
        <v>0</v>
      </c>
      <c r="Q8" s="324">
        <f>利润表【邓姐发】!X8</f>
        <v>0</v>
      </c>
      <c r="R8" s="324">
        <f>利润表【邓姐发】!W8</f>
        <v>0</v>
      </c>
      <c r="S8" s="324">
        <f>利润表【邓姐发】!S8</f>
        <v>0</v>
      </c>
      <c r="T8" s="316">
        <f t="shared" si="4"/>
        <v>0</v>
      </c>
      <c r="U8" s="324">
        <f>利润表【邓姐发】!AA8</f>
        <v>0</v>
      </c>
      <c r="V8" s="324">
        <f>利润表【邓姐发】!AB8</f>
        <v>0</v>
      </c>
      <c r="W8" s="324">
        <f>利润表【邓姐发】!AC8</f>
        <v>0</v>
      </c>
      <c r="X8" s="324">
        <f>利润表【邓姐发】!AD8</f>
        <v>0</v>
      </c>
      <c r="Y8" s="324">
        <f>利润表【邓姐发】!AE8</f>
        <v>0</v>
      </c>
      <c r="Z8" s="324">
        <f>利润表【邓姐发】!AF8</f>
        <v>0</v>
      </c>
      <c r="AA8" s="324">
        <f>利润表【邓姐发】!Z8</f>
        <v>0</v>
      </c>
      <c r="AB8" s="324">
        <f>利润表【邓姐发】!AR8</f>
        <v>0</v>
      </c>
      <c r="AC8" s="410"/>
    </row>
    <row r="9" spans="1:29">
      <c r="A9" s="327" t="s">
        <v>34</v>
      </c>
      <c r="B9" s="328">
        <f t="shared" si="0"/>
        <v>207811459.95</v>
      </c>
      <c r="C9" s="329">
        <f>利润表【邓姐发】!J9</f>
        <v>3363510.79</v>
      </c>
      <c r="D9" s="325">
        <f>利润表【邓姐发】!I9+利润表【邓姐发】!S9+利润表【邓姐发】!Q9+利润表【邓姐发】!AI9+AA9</f>
        <v>-290543628.94</v>
      </c>
      <c r="E9" s="326">
        <f>利润表【邓姐发】!O9+利润表【邓姐发】!P9+利润表【邓姐发】!R9</f>
        <v>472904450.73</v>
      </c>
      <c r="F9" s="329">
        <f>利润表【邓姐发】!AI9</f>
        <v>248989.32</v>
      </c>
      <c r="G9" s="316">
        <f t="shared" si="1"/>
        <v>28135288.24</v>
      </c>
      <c r="H9" s="329">
        <f>利润表【邓姐发】!AJ9</f>
        <v>0</v>
      </c>
      <c r="I9" s="329">
        <f>利润表【邓姐发】!AH9</f>
        <v>12166.99</v>
      </c>
      <c r="J9" s="326">
        <f>利润表【邓姐发】!V9</f>
        <v>28123121.25</v>
      </c>
      <c r="K9" s="316">
        <f t="shared" si="2"/>
        <v>-7875469</v>
      </c>
      <c r="L9" s="326">
        <f>利润表【邓姐发】!T9</f>
        <v>-1589340.89</v>
      </c>
      <c r="M9" s="326">
        <f>利润表【邓姐发】!U9</f>
        <v>-6286128.11</v>
      </c>
      <c r="N9" s="326">
        <f>利润表【邓姐发】!AK9</f>
        <v>0</v>
      </c>
      <c r="O9" s="326">
        <f>利润表【邓姐发】!Y9</f>
        <v>0</v>
      </c>
      <c r="P9" s="396">
        <f t="shared" si="3"/>
        <v>1827147.09</v>
      </c>
      <c r="Q9" s="329">
        <f>利润表【邓姐发】!X9</f>
        <v>0</v>
      </c>
      <c r="R9" s="329">
        <f>利润表【邓姐发】!W9</f>
        <v>1827147.09</v>
      </c>
      <c r="S9" s="329">
        <f>利润表【邓姐发】!S9</f>
        <v>6752.93</v>
      </c>
      <c r="T9" s="316">
        <f t="shared" si="4"/>
        <v>161.04</v>
      </c>
      <c r="U9" s="329">
        <f>利润表【邓姐发】!AA9</f>
        <v>159.44</v>
      </c>
      <c r="V9" s="329">
        <f>利润表【邓姐发】!AB9</f>
        <v>0</v>
      </c>
      <c r="W9" s="329">
        <f>利润表【邓姐发】!AC9</f>
        <v>0</v>
      </c>
      <c r="X9" s="329">
        <f>利润表【邓姐发】!AD9</f>
        <v>0</v>
      </c>
      <c r="Y9" s="329">
        <f>利润表【邓姐发】!AE9</f>
        <v>0</v>
      </c>
      <c r="Z9" s="329">
        <f>利润表【邓姐发】!AF9</f>
        <v>1.6</v>
      </c>
      <c r="AA9" s="329">
        <f>利润表【邓姐发】!Z9</f>
        <v>0</v>
      </c>
      <c r="AB9" s="329">
        <f>利润表【邓姐发】!AR9</f>
        <v>0</v>
      </c>
      <c r="AC9" s="410"/>
    </row>
    <row r="10" spans="1:29">
      <c r="A10" s="327" t="s">
        <v>35</v>
      </c>
      <c r="B10" s="328">
        <f t="shared" si="0"/>
        <v>-424885406.87</v>
      </c>
      <c r="C10" s="329">
        <f>利润表【邓姐发】!J10</f>
        <v>0</v>
      </c>
      <c r="D10" s="325">
        <f>利润表【邓姐发】!I10+利润表【邓姐发】!S10+利润表【邓姐发】!Q10+利润表【邓姐发】!AI10+AA10</f>
        <v>56812676.99</v>
      </c>
      <c r="E10" s="326">
        <f>利润表【邓姐发】!O10+利润表【邓姐发】!P10+利润表【邓姐发】!R10</f>
        <v>104150.94</v>
      </c>
      <c r="F10" s="329">
        <f>利润表【邓姐发】!AI10</f>
        <v>553278.08</v>
      </c>
      <c r="G10" s="316">
        <f t="shared" si="1"/>
        <v>-630091071.32</v>
      </c>
      <c r="H10" s="329">
        <f>利润表【邓姐发】!AJ10</f>
        <v>-495559343.48</v>
      </c>
      <c r="I10" s="329">
        <f>利润表【邓姐发】!AH10</f>
        <v>-6949267.01</v>
      </c>
      <c r="J10" s="326">
        <f>利润表【邓姐发】!V10</f>
        <v>-127582460.83</v>
      </c>
      <c r="K10" s="316">
        <f t="shared" si="2"/>
        <v>163746099.17</v>
      </c>
      <c r="L10" s="326">
        <f>利润表【邓姐发】!T10</f>
        <v>126530549.28</v>
      </c>
      <c r="M10" s="326">
        <f>利润表【邓姐发】!U10</f>
        <v>30466856.09</v>
      </c>
      <c r="N10" s="326">
        <f>利润表【邓姐发】!AK10</f>
        <v>6737603.17</v>
      </c>
      <c r="O10" s="326">
        <f>利润表【邓姐发】!Y10</f>
        <v>11090.63</v>
      </c>
      <c r="P10" s="396">
        <f t="shared" si="3"/>
        <v>-15457262.65</v>
      </c>
      <c r="Q10" s="329">
        <f>利润表【邓姐发】!X10</f>
        <v>-12825350.11</v>
      </c>
      <c r="R10" s="329">
        <f>利润表【邓姐发】!W10</f>
        <v>-2631912.54</v>
      </c>
      <c r="S10" s="329">
        <f>利润表【邓姐发】!S10</f>
        <v>0</v>
      </c>
      <c r="T10" s="316">
        <f t="shared" si="4"/>
        <v>0</v>
      </c>
      <c r="U10" s="329">
        <f>利润表【邓姐发】!AA10</f>
        <v>0</v>
      </c>
      <c r="V10" s="329">
        <f>利润表【邓姐发】!AB10</f>
        <v>0</v>
      </c>
      <c r="W10" s="329">
        <f>利润表【邓姐发】!AC10</f>
        <v>0</v>
      </c>
      <c r="X10" s="329">
        <f>利润表【邓姐发】!AD10</f>
        <v>0</v>
      </c>
      <c r="Y10" s="329">
        <f>利润表【邓姐发】!AE10</f>
        <v>0</v>
      </c>
      <c r="Z10" s="329">
        <f>利润表【邓姐发】!AF10</f>
        <v>0</v>
      </c>
      <c r="AA10" s="329">
        <f>利润表【邓姐发】!Z10</f>
        <v>0</v>
      </c>
      <c r="AB10" s="329">
        <f>利润表【邓姐发】!AR10</f>
        <v>0</v>
      </c>
      <c r="AC10" s="410"/>
    </row>
    <row r="11" spans="1:29">
      <c r="A11" s="330" t="s">
        <v>36</v>
      </c>
      <c r="B11" s="328">
        <f t="shared" si="0"/>
        <v>0</v>
      </c>
      <c r="C11" s="329">
        <f>利润表【邓姐发】!J11</f>
        <v>0</v>
      </c>
      <c r="D11" s="325">
        <f>利润表【邓姐发】!I11+利润表【邓姐发】!S11+利润表【邓姐发】!Q11+利润表【邓姐发】!AI11+AA11</f>
        <v>0</v>
      </c>
      <c r="E11" s="326">
        <f>利润表【邓姐发】!O11+利润表【邓姐发】!P11+利润表【邓姐发】!R11</f>
        <v>0</v>
      </c>
      <c r="F11" s="329">
        <f>利润表【邓姐发】!AI11</f>
        <v>0</v>
      </c>
      <c r="G11" s="316">
        <f t="shared" si="1"/>
        <v>0</v>
      </c>
      <c r="H11" s="329">
        <f>利润表【邓姐发】!AJ11</f>
        <v>0</v>
      </c>
      <c r="I11" s="329">
        <f>利润表【邓姐发】!AH11</f>
        <v>0</v>
      </c>
      <c r="J11" s="326">
        <f>利润表【邓姐发】!V11</f>
        <v>0</v>
      </c>
      <c r="K11" s="316">
        <f t="shared" si="2"/>
        <v>0</v>
      </c>
      <c r="L11" s="326">
        <f>利润表【邓姐发】!T11</f>
        <v>0</v>
      </c>
      <c r="M11" s="326">
        <f>利润表【邓姐发】!U11</f>
        <v>0</v>
      </c>
      <c r="N11" s="326">
        <f>利润表【邓姐发】!AK11</f>
        <v>0</v>
      </c>
      <c r="O11" s="326">
        <f>利润表【邓姐发】!Y11</f>
        <v>0</v>
      </c>
      <c r="P11" s="396">
        <f t="shared" si="3"/>
        <v>0</v>
      </c>
      <c r="Q11" s="329">
        <f>利润表【邓姐发】!X11</f>
        <v>0</v>
      </c>
      <c r="R11" s="329">
        <f>利润表【邓姐发】!W11</f>
        <v>0</v>
      </c>
      <c r="S11" s="329">
        <f>利润表【邓姐发】!S11</f>
        <v>0</v>
      </c>
      <c r="T11" s="316">
        <f t="shared" si="4"/>
        <v>0</v>
      </c>
      <c r="U11" s="329">
        <f>利润表【邓姐发】!AA11</f>
        <v>0</v>
      </c>
      <c r="V11" s="329">
        <f>利润表【邓姐发】!AB11</f>
        <v>0</v>
      </c>
      <c r="W11" s="329">
        <f>利润表【邓姐发】!AC11</f>
        <v>0</v>
      </c>
      <c r="X11" s="329">
        <f>利润表【邓姐发】!AD11</f>
        <v>0</v>
      </c>
      <c r="Y11" s="329">
        <f>利润表【邓姐发】!AE11</f>
        <v>0</v>
      </c>
      <c r="Z11" s="329">
        <f>利润表【邓姐发】!AF11</f>
        <v>0</v>
      </c>
      <c r="AA11" s="329">
        <f>利润表【邓姐发】!Z11</f>
        <v>0</v>
      </c>
      <c r="AB11" s="329">
        <f>利润表【邓姐发】!AR11</f>
        <v>0</v>
      </c>
      <c r="AC11" s="410"/>
    </row>
    <row r="12" spans="1:29">
      <c r="A12" s="327" t="s">
        <v>37</v>
      </c>
      <c r="B12" s="328">
        <f t="shared" si="0"/>
        <v>-13587276.71</v>
      </c>
      <c r="C12" s="329">
        <f>利润表【邓姐发】!J12</f>
        <v>0</v>
      </c>
      <c r="D12" s="325">
        <f>利润表【邓姐发】!I12+利润表【邓姐发】!S12+利润表【邓姐发】!Q12+利润表【邓姐发】!AI12+AA12</f>
        <v>0</v>
      </c>
      <c r="E12" s="326">
        <f>利润表【邓姐发】!O12+利润表【邓姐发】!P12+利润表【邓姐发】!R12</f>
        <v>0</v>
      </c>
      <c r="F12" s="329">
        <f>利润表【邓姐发】!AI12</f>
        <v>0</v>
      </c>
      <c r="G12" s="316">
        <f t="shared" si="1"/>
        <v>6888900.13</v>
      </c>
      <c r="H12" s="329">
        <f>利润表【邓姐发】!AJ12</f>
        <v>0</v>
      </c>
      <c r="I12" s="329">
        <f>利润表【邓姐发】!AH12</f>
        <v>0</v>
      </c>
      <c r="J12" s="326">
        <f>利润表【邓姐发】!V12</f>
        <v>6888900.13</v>
      </c>
      <c r="K12" s="316">
        <f t="shared" si="2"/>
        <v>76887608.17</v>
      </c>
      <c r="L12" s="326">
        <f>利润表【邓姐发】!T12</f>
        <v>15308268</v>
      </c>
      <c r="M12" s="326">
        <f>利润表【邓姐发】!U12</f>
        <v>61579340.17</v>
      </c>
      <c r="N12" s="326">
        <f>利润表【邓姐发】!AK12</f>
        <v>0</v>
      </c>
      <c r="O12" s="326">
        <f>利润表【邓姐发】!Y12</f>
        <v>0</v>
      </c>
      <c r="P12" s="396">
        <f t="shared" si="3"/>
        <v>-97363785.01</v>
      </c>
      <c r="Q12" s="329">
        <f>利润表【邓姐发】!X12</f>
        <v>-92098866.65</v>
      </c>
      <c r="R12" s="329">
        <f>利润表【邓姐发】!W12</f>
        <v>-5264918.36</v>
      </c>
      <c r="S12" s="329">
        <f>利润表【邓姐发】!S12</f>
        <v>0</v>
      </c>
      <c r="T12" s="316">
        <f t="shared" si="4"/>
        <v>0</v>
      </c>
      <c r="U12" s="329">
        <f>利润表【邓姐发】!AA12</f>
        <v>0</v>
      </c>
      <c r="V12" s="329">
        <f>利润表【邓姐发】!AB12</f>
        <v>0</v>
      </c>
      <c r="W12" s="329">
        <f>利润表【邓姐发】!AC12</f>
        <v>0</v>
      </c>
      <c r="X12" s="329">
        <f>利润表【邓姐发】!AD12</f>
        <v>0</v>
      </c>
      <c r="Y12" s="329">
        <f>利润表【邓姐发】!AE12</f>
        <v>0</v>
      </c>
      <c r="Z12" s="329">
        <f>利润表【邓姐发】!AF12</f>
        <v>0</v>
      </c>
      <c r="AA12" s="329">
        <f>利润表【邓姐发】!Z12</f>
        <v>0</v>
      </c>
      <c r="AB12" s="329">
        <f>利润表【邓姐发】!AR12</f>
        <v>0</v>
      </c>
      <c r="AC12" s="410"/>
    </row>
    <row r="13" spans="1:29">
      <c r="A13" s="327" t="s">
        <v>38</v>
      </c>
      <c r="B13" s="328">
        <f t="shared" si="0"/>
        <v>680885.97</v>
      </c>
      <c r="C13" s="329">
        <f>利润表【邓姐发】!J13</f>
        <v>0</v>
      </c>
      <c r="D13" s="325">
        <f>利润表【邓姐发】!I13+利润表【邓姐发】!S13+利润表【邓姐发】!Q13+利润表【邓姐发】!AI13+AA13</f>
        <v>-75614.53</v>
      </c>
      <c r="E13" s="326">
        <f>利润表【邓姐发】!O13+利润表【邓姐发】!P13+利润表【邓姐发】!R13</f>
        <v>756500.5</v>
      </c>
      <c r="F13" s="329">
        <f>利润表【邓姐发】!AI13</f>
        <v>0</v>
      </c>
      <c r="G13" s="316">
        <f t="shared" si="1"/>
        <v>0</v>
      </c>
      <c r="H13" s="329">
        <f>利润表【邓姐发】!AJ13</f>
        <v>0</v>
      </c>
      <c r="I13" s="329">
        <f>利润表【邓姐发】!AH13</f>
        <v>0</v>
      </c>
      <c r="J13" s="326">
        <f>利润表【邓姐发】!V13</f>
        <v>0</v>
      </c>
      <c r="K13" s="316">
        <f t="shared" si="2"/>
        <v>0</v>
      </c>
      <c r="L13" s="326">
        <f>利润表【邓姐发】!T13</f>
        <v>0</v>
      </c>
      <c r="M13" s="326">
        <f>利润表【邓姐发】!U13</f>
        <v>0</v>
      </c>
      <c r="N13" s="326">
        <f>利润表【邓姐发】!AK13</f>
        <v>0</v>
      </c>
      <c r="O13" s="326">
        <f>利润表【邓姐发】!Y13</f>
        <v>0</v>
      </c>
      <c r="P13" s="396">
        <f t="shared" si="3"/>
        <v>0</v>
      </c>
      <c r="Q13" s="329">
        <f>利润表【邓姐发】!X13</f>
        <v>0</v>
      </c>
      <c r="R13" s="329">
        <f>利润表【邓姐发】!W13</f>
        <v>0</v>
      </c>
      <c r="S13" s="329">
        <f>利润表【邓姐发】!S13</f>
        <v>0</v>
      </c>
      <c r="T13" s="316">
        <f t="shared" si="4"/>
        <v>0</v>
      </c>
      <c r="U13" s="329">
        <f>利润表【邓姐发】!AA13</f>
        <v>0</v>
      </c>
      <c r="V13" s="329">
        <f>利润表【邓姐发】!AB13</f>
        <v>0</v>
      </c>
      <c r="W13" s="329">
        <f>利润表【邓姐发】!AC13</f>
        <v>0</v>
      </c>
      <c r="X13" s="329">
        <f>利润表【邓姐发】!AD13</f>
        <v>0</v>
      </c>
      <c r="Y13" s="329">
        <f>利润表【邓姐发】!AE13</f>
        <v>0</v>
      </c>
      <c r="Z13" s="329">
        <f>利润表【邓姐发】!AF13</f>
        <v>0</v>
      </c>
      <c r="AA13" s="329">
        <f>利润表【邓姐发】!Z13</f>
        <v>0</v>
      </c>
      <c r="AB13" s="329">
        <f>利润表【邓姐发】!AR13</f>
        <v>0</v>
      </c>
      <c r="AC13" s="410"/>
    </row>
    <row r="14" spans="1:29">
      <c r="A14" s="327" t="s">
        <v>39</v>
      </c>
      <c r="B14" s="328">
        <f t="shared" si="0"/>
        <v>17917523.53</v>
      </c>
      <c r="C14" s="329">
        <f>利润表【邓姐发】!J14</f>
        <v>0</v>
      </c>
      <c r="D14" s="325">
        <f>利润表【邓姐发】!I14+利润表【邓姐发】!S14+利润表【邓姐发】!Q14+利润表【邓姐发】!AI14+AA14</f>
        <v>700000</v>
      </c>
      <c r="E14" s="326">
        <f>利润表【邓姐发】!O14+利润表【邓姐发】!P14+利润表【邓姐发】!R14</f>
        <v>17217523.53</v>
      </c>
      <c r="F14" s="329">
        <f>利润表【邓姐发】!AI14</f>
        <v>0</v>
      </c>
      <c r="G14" s="316">
        <f t="shared" si="1"/>
        <v>0</v>
      </c>
      <c r="H14" s="329">
        <f>利润表【邓姐发】!AJ14</f>
        <v>0</v>
      </c>
      <c r="I14" s="329">
        <f>利润表【邓姐发】!AH14</f>
        <v>0</v>
      </c>
      <c r="J14" s="326">
        <f>利润表【邓姐发】!V14</f>
        <v>0</v>
      </c>
      <c r="K14" s="316">
        <f t="shared" si="2"/>
        <v>0</v>
      </c>
      <c r="L14" s="326">
        <f>利润表【邓姐发】!T14</f>
        <v>0</v>
      </c>
      <c r="M14" s="326">
        <f>利润表【邓姐发】!U14</f>
        <v>0</v>
      </c>
      <c r="N14" s="326">
        <f>利润表【邓姐发】!AK14</f>
        <v>0</v>
      </c>
      <c r="O14" s="326">
        <f>利润表【邓姐发】!Y14</f>
        <v>0</v>
      </c>
      <c r="P14" s="396">
        <f t="shared" si="3"/>
        <v>0</v>
      </c>
      <c r="Q14" s="329">
        <f>利润表【邓姐发】!X14</f>
        <v>0</v>
      </c>
      <c r="R14" s="329">
        <f>利润表【邓姐发】!W14</f>
        <v>0</v>
      </c>
      <c r="S14" s="329">
        <f>利润表【邓姐发】!S14</f>
        <v>0</v>
      </c>
      <c r="T14" s="316">
        <f t="shared" si="4"/>
        <v>0</v>
      </c>
      <c r="U14" s="329">
        <f>利润表【邓姐发】!AA14</f>
        <v>0</v>
      </c>
      <c r="V14" s="329">
        <f>利润表【邓姐发】!AB14</f>
        <v>0</v>
      </c>
      <c r="W14" s="329">
        <f>利润表【邓姐发】!AC14</f>
        <v>0</v>
      </c>
      <c r="X14" s="329">
        <f>利润表【邓姐发】!AD14</f>
        <v>0</v>
      </c>
      <c r="Y14" s="329">
        <f>利润表【邓姐发】!AE14</f>
        <v>0</v>
      </c>
      <c r="Z14" s="329">
        <f>利润表【邓姐发】!AF14</f>
        <v>0</v>
      </c>
      <c r="AA14" s="329">
        <f>利润表【邓姐发】!Z14</f>
        <v>0</v>
      </c>
      <c r="AB14" s="329">
        <f>利润表【邓姐发】!AR14</f>
        <v>0</v>
      </c>
      <c r="AC14" s="410"/>
    </row>
    <row r="15" spans="1:29">
      <c r="A15" s="331" t="s">
        <v>40</v>
      </c>
      <c r="B15" s="332">
        <f t="shared" si="0"/>
        <v>498483.92</v>
      </c>
      <c r="C15" s="333">
        <f>利润表【邓姐发】!J15</f>
        <v>0</v>
      </c>
      <c r="D15" s="334">
        <f>利润表【邓姐发】!I15+利润表【邓姐发】!S15+利润表【邓姐发】!Q15+利润表【邓姐发】!AI15+AA15</f>
        <v>491658.45</v>
      </c>
      <c r="E15" s="326">
        <f>利润表【邓姐发】!O15+利润表【邓姐发】!P15+利润表【邓姐发】!R15</f>
        <v>6825.47</v>
      </c>
      <c r="F15" s="333">
        <f>利润表【邓姐发】!AI15</f>
        <v>0</v>
      </c>
      <c r="G15" s="316">
        <f t="shared" si="1"/>
        <v>0</v>
      </c>
      <c r="H15" s="333">
        <f>利润表【邓姐发】!AJ15</f>
        <v>0</v>
      </c>
      <c r="I15" s="333">
        <f>利润表【邓姐发】!AH15</f>
        <v>0</v>
      </c>
      <c r="J15" s="326">
        <f>利润表【邓姐发】!V15</f>
        <v>0</v>
      </c>
      <c r="K15" s="316">
        <f t="shared" si="2"/>
        <v>0</v>
      </c>
      <c r="L15" s="326">
        <f>利润表【邓姐发】!T15</f>
        <v>0</v>
      </c>
      <c r="M15" s="326">
        <f>利润表【邓姐发】!U15</f>
        <v>0</v>
      </c>
      <c r="N15" s="326">
        <f>利润表【邓姐发】!AK15</f>
        <v>0</v>
      </c>
      <c r="O15" s="326">
        <f>利润表【邓姐发】!Y15</f>
        <v>0</v>
      </c>
      <c r="P15" s="398">
        <f t="shared" si="3"/>
        <v>0</v>
      </c>
      <c r="Q15" s="333">
        <f>利润表【邓姐发】!X15</f>
        <v>0</v>
      </c>
      <c r="R15" s="333">
        <f>利润表【邓姐发】!W15</f>
        <v>0</v>
      </c>
      <c r="S15" s="333">
        <f>利润表【邓姐发】!S15</f>
        <v>166326.29</v>
      </c>
      <c r="T15" s="316">
        <f t="shared" si="4"/>
        <v>0</v>
      </c>
      <c r="U15" s="333">
        <f>利润表【邓姐发】!AA15</f>
        <v>0</v>
      </c>
      <c r="V15" s="333">
        <f>利润表【邓姐发】!AB15</f>
        <v>0</v>
      </c>
      <c r="W15" s="333">
        <f>利润表【邓姐发】!AC15</f>
        <v>0</v>
      </c>
      <c r="X15" s="333">
        <f>利润表【邓姐发】!AD15</f>
        <v>0</v>
      </c>
      <c r="Y15" s="333">
        <f>利润表【邓姐发】!AE15</f>
        <v>0</v>
      </c>
      <c r="Z15" s="333">
        <f>利润表【邓姐发】!AF15</f>
        <v>0</v>
      </c>
      <c r="AA15" s="333">
        <f>利润表【邓姐发】!Z15</f>
        <v>0</v>
      </c>
      <c r="AB15" s="333">
        <f>利润表【邓姐发】!AR15</f>
        <v>0</v>
      </c>
      <c r="AC15" s="410"/>
    </row>
    <row r="16" spans="1:29">
      <c r="A16" s="327" t="s">
        <v>41</v>
      </c>
      <c r="B16" s="335">
        <f t="shared" si="0"/>
        <v>2560316.67</v>
      </c>
      <c r="C16" s="336">
        <f>利润表【邓姐发】!J16</f>
        <v>0</v>
      </c>
      <c r="D16" s="325">
        <f>利润表【邓姐发】!I16+利润表【邓姐发】!S16+利润表【邓姐发】!Q16+利润表【邓姐发】!AI16+AA16</f>
        <v>2538779.59</v>
      </c>
      <c r="E16" s="326">
        <f>利润表【邓姐发】!O16+利润表【邓姐发】!P16+利润表【邓姐发】!R16</f>
        <v>21537.08</v>
      </c>
      <c r="F16" s="336">
        <f>利润表【邓姐发】!AI16</f>
        <v>0</v>
      </c>
      <c r="G16" s="316">
        <f t="shared" si="1"/>
        <v>0</v>
      </c>
      <c r="H16" s="336">
        <f>利润表【邓姐发】!AJ16</f>
        <v>0</v>
      </c>
      <c r="I16" s="336">
        <f>利润表【邓姐发】!AH16</f>
        <v>0</v>
      </c>
      <c r="J16" s="326">
        <f>利润表【邓姐发】!V16</f>
        <v>0</v>
      </c>
      <c r="K16" s="316">
        <f t="shared" si="2"/>
        <v>0</v>
      </c>
      <c r="L16" s="326">
        <f>利润表【邓姐发】!T16</f>
        <v>0</v>
      </c>
      <c r="M16" s="326">
        <f>利润表【邓姐发】!U16</f>
        <v>0</v>
      </c>
      <c r="N16" s="326">
        <f>利润表【邓姐发】!AK16</f>
        <v>0</v>
      </c>
      <c r="O16" s="326">
        <f>利润表【邓姐发】!Y16</f>
        <v>0</v>
      </c>
      <c r="P16" s="399">
        <f t="shared" si="3"/>
        <v>0</v>
      </c>
      <c r="Q16" s="336">
        <f>利润表【邓姐发】!X16</f>
        <v>0</v>
      </c>
      <c r="R16" s="336">
        <f>利润表【邓姐发】!W16</f>
        <v>0</v>
      </c>
      <c r="S16" s="336">
        <f>利润表【邓姐发】!S16</f>
        <v>0</v>
      </c>
      <c r="T16" s="316">
        <f t="shared" si="4"/>
        <v>0</v>
      </c>
      <c r="U16" s="336">
        <f>利润表【邓姐发】!AA16</f>
        <v>0</v>
      </c>
      <c r="V16" s="336">
        <f>利润表【邓姐发】!AB16</f>
        <v>0</v>
      </c>
      <c r="W16" s="336">
        <f>利润表【邓姐发】!AC16</f>
        <v>0</v>
      </c>
      <c r="X16" s="336">
        <f>利润表【邓姐发】!AD16</f>
        <v>0</v>
      </c>
      <c r="Y16" s="336">
        <f>利润表【邓姐发】!AE16</f>
        <v>0</v>
      </c>
      <c r="Z16" s="336">
        <f>利润表【邓姐发】!AF16</f>
        <v>0</v>
      </c>
      <c r="AA16" s="336">
        <f>利润表【邓姐发】!Z16</f>
        <v>0</v>
      </c>
      <c r="AB16" s="336">
        <f>利润表【邓姐发】!AR16</f>
        <v>0</v>
      </c>
      <c r="AC16" s="410"/>
    </row>
    <row r="17" spans="1:29">
      <c r="A17" s="317" t="s">
        <v>42</v>
      </c>
      <c r="B17" s="318">
        <f t="shared" si="0"/>
        <v>813671545.3</v>
      </c>
      <c r="C17" s="319">
        <f>利润表【邓姐发】!J17</f>
        <v>47596.85</v>
      </c>
      <c r="D17" s="320">
        <f>利润表【邓姐发】!I17+利润表【邓姐发】!S17+利润表【邓姐发】!Q17+利润表【邓姐发】!AI17+AA17</f>
        <v>249651011.47</v>
      </c>
      <c r="E17" s="321">
        <f>利润表【邓姐发】!O17+利润表【邓姐发】!P17+利润表【邓姐发】!R17</f>
        <v>398893204.07</v>
      </c>
      <c r="F17" s="319">
        <f>利润表【邓姐发】!AI17</f>
        <v>6676886.91</v>
      </c>
      <c r="G17" s="316">
        <f t="shared" si="1"/>
        <v>13511635.51</v>
      </c>
      <c r="H17" s="319">
        <f>利润表【邓姐发】!AJ17</f>
        <v>4323986.91</v>
      </c>
      <c r="I17" s="319">
        <f>利润表【邓姐发】!AH17</f>
        <v>4016492.99</v>
      </c>
      <c r="J17" s="321">
        <f>利润表【邓姐发】!V17</f>
        <v>5171155.61</v>
      </c>
      <c r="K17" s="316">
        <f t="shared" si="2"/>
        <v>57858469.76</v>
      </c>
      <c r="L17" s="319">
        <f>利润表【邓姐发】!T17</f>
        <v>39156272.16</v>
      </c>
      <c r="M17" s="319">
        <f>利润表【邓姐发】!U17</f>
        <v>6149424.09</v>
      </c>
      <c r="N17" s="319">
        <f>利润表【邓姐发】!AK17</f>
        <v>10197084.52</v>
      </c>
      <c r="O17" s="319">
        <f>利润表【邓姐发】!Y17</f>
        <v>2355688.99</v>
      </c>
      <c r="P17" s="396">
        <f t="shared" si="3"/>
        <v>6980251.33</v>
      </c>
      <c r="Q17" s="319">
        <f>利润表【邓姐发】!X17</f>
        <v>2440780.23</v>
      </c>
      <c r="R17" s="319">
        <f>利润表【邓姐发】!W17</f>
        <v>4539471.1</v>
      </c>
      <c r="S17" s="319">
        <f>利润表【邓姐发】!S17</f>
        <v>13211185.5</v>
      </c>
      <c r="T17" s="316">
        <f t="shared" si="4"/>
        <v>86729376.31</v>
      </c>
      <c r="U17" s="319">
        <f>利润表【邓姐发】!AA17</f>
        <v>44420882.92</v>
      </c>
      <c r="V17" s="319">
        <f>利润表【邓姐发】!AB17</f>
        <v>14777204.89</v>
      </c>
      <c r="W17" s="319">
        <f>利润表【邓姐发】!AC17</f>
        <v>10649859.17</v>
      </c>
      <c r="X17" s="319">
        <f>利润表【邓姐发】!AD17</f>
        <v>3086484.15</v>
      </c>
      <c r="Y17" s="319">
        <f>利润表【邓姐发】!AE17</f>
        <v>8902687.16</v>
      </c>
      <c r="Z17" s="319">
        <f>利润表【邓姐发】!AF17</f>
        <v>4892258.02</v>
      </c>
      <c r="AA17" s="319">
        <f>利润表【邓姐发】!Z17</f>
        <v>7117979.32</v>
      </c>
      <c r="AB17" s="319">
        <f>利润表【邓姐发】!AR17</f>
        <v>11454500.35</v>
      </c>
      <c r="AC17" s="410"/>
    </row>
    <row r="18" spans="1:29">
      <c r="A18" s="330" t="s">
        <v>43</v>
      </c>
      <c r="B18" s="335">
        <f t="shared" si="0"/>
        <v>10544254.11</v>
      </c>
      <c r="C18" s="336">
        <f>利润表【邓姐发】!J18</f>
        <v>0</v>
      </c>
      <c r="D18" s="325">
        <f>利润表【邓姐发】!I18+利润表【邓姐发】!S18+利润表【邓姐发】!Q18+利润表【邓姐发】!AI18+AA18</f>
        <v>2716768.67</v>
      </c>
      <c r="E18" s="326">
        <f>利润表【邓姐发】!O18+利润表【邓姐发】!P18+利润表【邓姐发】!R18</f>
        <v>5497765.53</v>
      </c>
      <c r="F18" s="336">
        <f>利润表【邓姐发】!AI18</f>
        <v>69023.28</v>
      </c>
      <c r="G18" s="316">
        <f t="shared" si="1"/>
        <v>-781044.78</v>
      </c>
      <c r="H18" s="336">
        <f>利润表【邓姐发】!AJ18</f>
        <v>167147.56</v>
      </c>
      <c r="I18" s="336">
        <f>利润表【邓姐发】!AH18</f>
        <v>22558.95</v>
      </c>
      <c r="J18" s="326">
        <f>利润表【邓姐发】!V18</f>
        <v>-970751.29</v>
      </c>
      <c r="K18" s="316">
        <f t="shared" si="2"/>
        <v>2225627.91</v>
      </c>
      <c r="L18" s="326">
        <f>利润表【邓姐发】!T18</f>
        <v>1445708.65</v>
      </c>
      <c r="M18" s="326">
        <f>利润表【邓姐发】!U18</f>
        <v>436092.22</v>
      </c>
      <c r="N18" s="326">
        <f>利润表【邓姐发】!AK18</f>
        <v>329227.55</v>
      </c>
      <c r="O18" s="326">
        <f>利润表【邓姐发】!Y18</f>
        <v>14599.49</v>
      </c>
      <c r="P18" s="399">
        <f t="shared" si="3"/>
        <v>-157998.67</v>
      </c>
      <c r="Q18" s="336">
        <f>利润表【邓姐发】!X18</f>
        <v>-111656.96</v>
      </c>
      <c r="R18" s="336">
        <f>利润表【邓姐发】!W18</f>
        <v>-46341.71</v>
      </c>
      <c r="S18" s="336">
        <f>利润表【邓姐发】!S18</f>
        <v>-170200.78</v>
      </c>
      <c r="T18" s="316">
        <f t="shared" si="4"/>
        <v>1043135.45</v>
      </c>
      <c r="U18" s="336">
        <f>利润表【邓姐发】!AA18</f>
        <v>768957.75</v>
      </c>
      <c r="V18" s="336">
        <f>利润表【邓姐发】!AB18</f>
        <v>51214.33</v>
      </c>
      <c r="W18" s="336">
        <f>利润表【邓姐发】!AC18</f>
        <v>100373.93</v>
      </c>
      <c r="X18" s="336">
        <f>利润表【邓姐发】!AD18</f>
        <v>8763.49</v>
      </c>
      <c r="Y18" s="336">
        <f>利润表【邓姐发】!AE18</f>
        <v>64976.91</v>
      </c>
      <c r="Z18" s="336">
        <f>利润表【邓姐发】!AF18</f>
        <v>48849.04</v>
      </c>
      <c r="AA18" s="336">
        <f>利润表【邓姐发】!Z18</f>
        <v>-14477.45</v>
      </c>
      <c r="AB18" s="336">
        <f>利润表【邓姐发】!AR18</f>
        <v>-958.8</v>
      </c>
      <c r="AC18" s="410"/>
    </row>
    <row r="19" spans="1:29">
      <c r="A19" s="330" t="s">
        <v>44</v>
      </c>
      <c r="B19" s="335">
        <f t="shared" si="0"/>
        <v>716096182.77</v>
      </c>
      <c r="C19" s="336">
        <f>利润表【邓姐发】!J19</f>
        <v>47596.85</v>
      </c>
      <c r="D19" s="325">
        <f>利润表【邓姐发】!I19+利润表【邓姐发】!S19+利润表【邓姐发】!Q19+利润表【邓姐发】!AI19+AA19</f>
        <v>248153284.78</v>
      </c>
      <c r="E19" s="326">
        <f>利润表【邓姐发】!O19+利润表【邓姐发】!P19+利润表【邓姐发】!R19</f>
        <v>347565933.1</v>
      </c>
      <c r="F19" s="336">
        <f>利润表【邓姐发】!AI19</f>
        <v>6607863.63</v>
      </c>
      <c r="G19" s="316">
        <f t="shared" si="1"/>
        <v>8407732.6</v>
      </c>
      <c r="H19" s="336">
        <f>利润表【邓姐发】!AJ19</f>
        <v>-1728108.34</v>
      </c>
      <c r="I19" s="336">
        <f>利润表【邓姐发】!AH19</f>
        <v>3993934.04</v>
      </c>
      <c r="J19" s="326">
        <f>利润表【邓姐发】!V19</f>
        <v>6141906.9</v>
      </c>
      <c r="K19" s="316">
        <f t="shared" si="2"/>
        <v>19097144.58</v>
      </c>
      <c r="L19" s="326">
        <f>利润表【邓姐发】!T19</f>
        <v>5331010.53</v>
      </c>
      <c r="M19" s="326">
        <f>利润表【邓姐发】!U19</f>
        <v>5713331.87</v>
      </c>
      <c r="N19" s="326">
        <f>利润表【邓姐发】!AK19</f>
        <v>5711712.68</v>
      </c>
      <c r="O19" s="326">
        <f>利润表【邓姐发】!Y19</f>
        <v>2341089.5</v>
      </c>
      <c r="P19" s="399">
        <f t="shared" si="3"/>
        <v>7138250</v>
      </c>
      <c r="Q19" s="336">
        <f>利润表【邓姐发】!X19</f>
        <v>2552437.19</v>
      </c>
      <c r="R19" s="336">
        <f>利润表【邓姐发】!W19</f>
        <v>4585812.81</v>
      </c>
      <c r="S19" s="336">
        <f>利润表【邓姐发】!S19</f>
        <v>13381386.28</v>
      </c>
      <c r="T19" s="316">
        <f t="shared" si="4"/>
        <v>85686240.86</v>
      </c>
      <c r="U19" s="336">
        <f>利润表【邓姐发】!AA19</f>
        <v>43651925.17</v>
      </c>
      <c r="V19" s="336">
        <f>利润表【邓姐发】!AB19</f>
        <v>14725990.56</v>
      </c>
      <c r="W19" s="336">
        <f>利润表【邓姐发】!AC19</f>
        <v>10549485.24</v>
      </c>
      <c r="X19" s="336">
        <f>利润表【邓姐发】!AD19</f>
        <v>3077720.66</v>
      </c>
      <c r="Y19" s="336">
        <f>利润表【邓姐发】!AE19</f>
        <v>8837710.25</v>
      </c>
      <c r="Z19" s="336">
        <f>利润表【邓姐发】!AF19</f>
        <v>4843408.98</v>
      </c>
      <c r="AA19" s="336">
        <f>利润表【邓姐发】!Z19</f>
        <v>7132456.77</v>
      </c>
      <c r="AB19" s="336">
        <f>利润表【邓姐发】!AR19</f>
        <v>11455459.15</v>
      </c>
      <c r="AC19" s="410"/>
    </row>
    <row r="20" spans="1:29">
      <c r="A20" s="337" t="s">
        <v>45</v>
      </c>
      <c r="B20" s="332">
        <f t="shared" si="0"/>
        <v>83301377.15</v>
      </c>
      <c r="C20" s="333">
        <f>利润表【邓姐发】!J20</f>
        <v>0</v>
      </c>
      <c r="D20" s="334">
        <f>利润表【邓姐发】!I20+利润表【邓姐发】!S20+利润表【邓姐发】!Q20+利润表【邓姐发】!AI20+AA20</f>
        <v>-1219041.98</v>
      </c>
      <c r="E20" s="326">
        <f>利润表【邓姐发】!O20+利润表【邓姐发】!P20+利润表【邓姐发】!R20</f>
        <v>42099774.17</v>
      </c>
      <c r="F20" s="333">
        <f>利润表【邓姐发】!AI20</f>
        <v>0</v>
      </c>
      <c r="G20" s="316">
        <f t="shared" si="1"/>
        <v>5884947.69</v>
      </c>
      <c r="H20" s="333">
        <f>利润表【邓姐发】!AJ20</f>
        <v>5884947.69</v>
      </c>
      <c r="I20" s="333">
        <f>利润表【邓姐发】!AH20</f>
        <v>0</v>
      </c>
      <c r="J20" s="326">
        <f>利润表【邓姐发】!V20</f>
        <v>0</v>
      </c>
      <c r="K20" s="316">
        <f t="shared" si="2"/>
        <v>36535697.27</v>
      </c>
      <c r="L20" s="326">
        <f>利润表【邓姐发】!T20</f>
        <v>32379552.98</v>
      </c>
      <c r="M20" s="326">
        <f>利润表【邓姐发】!U20</f>
        <v>0</v>
      </c>
      <c r="N20" s="326">
        <f>利润表【邓姐发】!AK20</f>
        <v>4156144.29</v>
      </c>
      <c r="O20" s="326">
        <f>利润表【邓姐发】!Y20</f>
        <v>0</v>
      </c>
      <c r="P20" s="398">
        <f t="shared" si="3"/>
        <v>0</v>
      </c>
      <c r="Q20" s="333">
        <f>利润表【邓姐发】!X20</f>
        <v>0</v>
      </c>
      <c r="R20" s="333">
        <f>利润表【邓姐发】!W20</f>
        <v>0</v>
      </c>
      <c r="S20" s="333">
        <f>利润表【邓姐发】!S20</f>
        <v>0</v>
      </c>
      <c r="T20" s="316">
        <f t="shared" si="4"/>
        <v>0</v>
      </c>
      <c r="U20" s="333">
        <f>利润表【邓姐发】!AA20</f>
        <v>0</v>
      </c>
      <c r="V20" s="333">
        <f>利润表【邓姐发】!AB20</f>
        <v>0</v>
      </c>
      <c r="W20" s="333">
        <f>利润表【邓姐发】!AC20</f>
        <v>0</v>
      </c>
      <c r="X20" s="333">
        <f>利润表【邓姐发】!AD20</f>
        <v>0</v>
      </c>
      <c r="Y20" s="333">
        <f>利润表【邓姐发】!AE20</f>
        <v>0</v>
      </c>
      <c r="Z20" s="333">
        <f>利润表【邓姐发】!AF20</f>
        <v>0</v>
      </c>
      <c r="AA20" s="333">
        <f>利润表【邓姐发】!Z20</f>
        <v>0</v>
      </c>
      <c r="AB20" s="333">
        <f>利润表【邓姐发】!AR20</f>
        <v>0</v>
      </c>
      <c r="AC20" s="410"/>
    </row>
    <row r="21" spans="1:29">
      <c r="A21" s="330" t="s">
        <v>46</v>
      </c>
      <c r="B21" s="335">
        <f t="shared" si="0"/>
        <v>3729731.27</v>
      </c>
      <c r="C21" s="336">
        <f>利润表【邓姐发】!J21</f>
        <v>0</v>
      </c>
      <c r="D21" s="325">
        <f>利润表【邓姐发】!I21+利润表【邓姐发】!S21+利润表【邓姐发】!Q21+利润表【邓姐发】!AI21+AA21</f>
        <v>0</v>
      </c>
      <c r="E21" s="326">
        <f>利润表【邓姐发】!O21+利润表【邓姐发】!P21+利润表【邓姐发】!R21</f>
        <v>3729731.27</v>
      </c>
      <c r="F21" s="336">
        <f>利润表【邓姐发】!AI21</f>
        <v>0</v>
      </c>
      <c r="G21" s="316">
        <f t="shared" si="1"/>
        <v>0</v>
      </c>
      <c r="H21" s="336">
        <f>利润表【邓姐发】!AJ21</f>
        <v>0</v>
      </c>
      <c r="I21" s="336">
        <f>利润表【邓姐发】!AH21</f>
        <v>0</v>
      </c>
      <c r="J21" s="326">
        <f>利润表【邓姐发】!V21</f>
        <v>0</v>
      </c>
      <c r="K21" s="316">
        <f t="shared" si="2"/>
        <v>0</v>
      </c>
      <c r="L21" s="326">
        <f>利润表【邓姐发】!T21</f>
        <v>0</v>
      </c>
      <c r="M21" s="326">
        <f>利润表【邓姐发】!U21</f>
        <v>0</v>
      </c>
      <c r="N21" s="326">
        <f>利润表【邓姐发】!AK21</f>
        <v>0</v>
      </c>
      <c r="O21" s="326">
        <f>利润表【邓姐发】!Y21</f>
        <v>0</v>
      </c>
      <c r="P21" s="399">
        <f t="shared" si="3"/>
        <v>0</v>
      </c>
      <c r="Q21" s="336">
        <f>利润表【邓姐发】!X21</f>
        <v>0</v>
      </c>
      <c r="R21" s="336">
        <f>利润表【邓姐发】!W21</f>
        <v>0</v>
      </c>
      <c r="S21" s="336">
        <f>利润表【邓姐发】!S21</f>
        <v>0</v>
      </c>
      <c r="T21" s="316">
        <f t="shared" si="4"/>
        <v>0</v>
      </c>
      <c r="U21" s="336">
        <f>利润表【邓姐发】!AA21</f>
        <v>0</v>
      </c>
      <c r="V21" s="336">
        <f>利润表【邓姐发】!AB21</f>
        <v>0</v>
      </c>
      <c r="W21" s="336">
        <f>利润表【邓姐发】!AC21</f>
        <v>0</v>
      </c>
      <c r="X21" s="336">
        <f>利润表【邓姐发】!AD21</f>
        <v>0</v>
      </c>
      <c r="Y21" s="336">
        <f>利润表【邓姐发】!AE21</f>
        <v>0</v>
      </c>
      <c r="Z21" s="336">
        <f>利润表【邓姐发】!AF21</f>
        <v>0</v>
      </c>
      <c r="AA21" s="336">
        <f>利润表【邓姐发】!Z21</f>
        <v>0</v>
      </c>
      <c r="AB21" s="336">
        <f>利润表【邓姐发】!AR21</f>
        <v>0</v>
      </c>
      <c r="AC21" s="410"/>
    </row>
    <row r="22" spans="1:29">
      <c r="A22" s="317" t="s">
        <v>47</v>
      </c>
      <c r="B22" s="338">
        <f t="shared" si="0"/>
        <v>-444327945.95</v>
      </c>
      <c r="C22" s="339">
        <f>利润表【邓姐发】!J22</f>
        <v>3315913.94</v>
      </c>
      <c r="D22" s="320">
        <f>利润表【邓姐发】!I22+利润表【邓姐发】!S22+利润表【邓姐发】!Q22+利润表【邓姐发】!AI22+AA22</f>
        <v>-471829188.02</v>
      </c>
      <c r="E22" s="321">
        <f>利润表【邓姐发】!O22+利润表【邓姐发】!P22+利润表【邓姐发】!R22</f>
        <v>443786429.96</v>
      </c>
      <c r="F22" s="339">
        <f>利润表【邓姐发】!AI22</f>
        <v>3872827.79</v>
      </c>
      <c r="G22" s="316">
        <f t="shared" si="1"/>
        <v>-582137978.08</v>
      </c>
      <c r="H22" s="339">
        <f>利润表【邓姐发】!AJ22</f>
        <v>-476643575.16</v>
      </c>
      <c r="I22" s="339">
        <f>利润表【邓姐发】!AH22</f>
        <v>-7752807.86</v>
      </c>
      <c r="J22" s="321">
        <f>利润表【邓姐发】!V22</f>
        <v>-97741595.06</v>
      </c>
      <c r="K22" s="316">
        <f t="shared" si="2"/>
        <v>220652332.18</v>
      </c>
      <c r="L22" s="319">
        <f>利润表【邓姐发】!T22</f>
        <v>99734595.14</v>
      </c>
      <c r="M22" s="319">
        <f>利润表【邓姐发】!U22</f>
        <v>79073117.38</v>
      </c>
      <c r="N22" s="319">
        <f>利润表【邓姐发】!AK22</f>
        <v>42111896.95</v>
      </c>
      <c r="O22" s="319">
        <f>利润表【邓姐发】!Y22</f>
        <v>-267277.29</v>
      </c>
      <c r="P22" s="399">
        <f t="shared" si="3"/>
        <v>-117984772.65</v>
      </c>
      <c r="Q22" s="339">
        <f>利润表【邓姐发】!X22</f>
        <v>-107364996.99</v>
      </c>
      <c r="R22" s="339">
        <f>利润表【邓姐发】!W22</f>
        <v>-10619775.66</v>
      </c>
      <c r="S22" s="339">
        <f>利润表【邓姐发】!S22</f>
        <v>-13042368.28</v>
      </c>
      <c r="T22" s="316">
        <f t="shared" si="4"/>
        <v>59869316.72</v>
      </c>
      <c r="U22" s="339">
        <f>利润表【邓姐发】!AA22</f>
        <v>63387053.57</v>
      </c>
      <c r="V22" s="339">
        <f>利润表【邓姐发】!AB22</f>
        <v>-7480223.76</v>
      </c>
      <c r="W22" s="339">
        <f>利润表【邓姐发】!AC22</f>
        <v>3505319.04</v>
      </c>
      <c r="X22" s="339">
        <f>利润表【邓姐发】!AD22</f>
        <v>-1758138.56</v>
      </c>
      <c r="Y22" s="339">
        <f>利润表【邓姐发】!AE22</f>
        <v>293883.6</v>
      </c>
      <c r="Z22" s="339">
        <f>利润表【邓姐发】!AF22</f>
        <v>1921422.83</v>
      </c>
      <c r="AA22" s="339">
        <f>利润表【邓姐发】!Z22</f>
        <v>-7117979.32</v>
      </c>
      <c r="AB22" s="339">
        <f>利润表【邓姐发】!AR22</f>
        <v>-11454500.35</v>
      </c>
      <c r="AC22" s="410"/>
    </row>
    <row r="23" spans="1:29">
      <c r="A23" s="337" t="s">
        <v>48</v>
      </c>
      <c r="B23" s="340">
        <f t="shared" si="0"/>
        <v>890447.01</v>
      </c>
      <c r="C23" s="341">
        <f>利润表【邓姐发】!J23</f>
        <v>0</v>
      </c>
      <c r="D23" s="342">
        <f>利润表【邓姐发】!I23+利润表【邓姐发】!S23+利润表【邓姐发】!Q23+利润表【邓姐发】!AI23+AA23</f>
        <v>232576.32</v>
      </c>
      <c r="E23" s="343">
        <f>利润表【邓姐发】!O23+利润表【邓姐发】!P23+利润表【邓姐发】!R23</f>
        <v>637870.68</v>
      </c>
      <c r="F23" s="341">
        <f>利润表【邓姐发】!AI23</f>
        <v>200</v>
      </c>
      <c r="G23" s="316">
        <f t="shared" si="1"/>
        <v>0</v>
      </c>
      <c r="H23" s="341">
        <f>利润表【邓姐发】!AJ23</f>
        <v>0</v>
      </c>
      <c r="I23" s="341">
        <f>利润表【邓姐发】!AH23</f>
        <v>0</v>
      </c>
      <c r="J23" s="343">
        <f>利润表【邓姐发】!V23</f>
        <v>0</v>
      </c>
      <c r="K23" s="316">
        <f t="shared" si="2"/>
        <v>0</v>
      </c>
      <c r="L23" s="343">
        <f>利润表【邓姐发】!T23</f>
        <v>0</v>
      </c>
      <c r="M23" s="343">
        <f>利润表【邓姐发】!U23</f>
        <v>0</v>
      </c>
      <c r="N23" s="343">
        <f>利润表【邓姐发】!AK23</f>
        <v>0</v>
      </c>
      <c r="O23" s="343">
        <f>利润表【邓姐发】!Y23</f>
        <v>0</v>
      </c>
      <c r="P23" s="400">
        <f t="shared" si="3"/>
        <v>0</v>
      </c>
      <c r="Q23" s="341">
        <f>利润表【邓姐发】!X23</f>
        <v>0</v>
      </c>
      <c r="R23" s="341">
        <f>利润表【邓姐发】!W23</f>
        <v>0</v>
      </c>
      <c r="S23" s="341">
        <f>利润表【邓姐发】!S23</f>
        <v>0</v>
      </c>
      <c r="T23" s="316">
        <f t="shared" si="4"/>
        <v>20000.01</v>
      </c>
      <c r="U23" s="341">
        <f>利润表【邓姐发】!AA23</f>
        <v>20000.01</v>
      </c>
      <c r="V23" s="341">
        <f>利润表【邓姐发】!AB23</f>
        <v>0</v>
      </c>
      <c r="W23" s="341">
        <f>利润表【邓姐发】!AC23</f>
        <v>0</v>
      </c>
      <c r="X23" s="341">
        <f>利润表【邓姐发】!AD23</f>
        <v>0</v>
      </c>
      <c r="Y23" s="341">
        <f>利润表【邓姐发】!AE23</f>
        <v>0</v>
      </c>
      <c r="Z23" s="341">
        <f>利润表【邓姐发】!AF23</f>
        <v>0</v>
      </c>
      <c r="AA23" s="341">
        <f>利润表【邓姐发】!Z23</f>
        <v>0</v>
      </c>
      <c r="AB23" s="341">
        <f>利润表【邓姐发】!AR23</f>
        <v>0</v>
      </c>
      <c r="AC23" s="410"/>
    </row>
    <row r="24" spans="1:29">
      <c r="A24" s="330" t="s">
        <v>49</v>
      </c>
      <c r="B24" s="335">
        <f t="shared" si="0"/>
        <v>5440009.77</v>
      </c>
      <c r="C24" s="336">
        <f>利润表【邓姐发】!J24</f>
        <v>0</v>
      </c>
      <c r="D24" s="325">
        <f>利润表【邓姐发】!I24+利润表【邓姐发】!S24+利润表【邓姐发】!Q24+利润表【邓姐发】!AI24+AA24</f>
        <v>4445356.94</v>
      </c>
      <c r="E24" s="326">
        <f>利润表【邓姐发】!O24+利润表【邓姐发】!P24+利润表【邓姐发】!R24</f>
        <v>992399.05</v>
      </c>
      <c r="F24" s="336">
        <f>利润表【邓姐发】!AI24</f>
        <v>1673.06</v>
      </c>
      <c r="G24" s="316">
        <f t="shared" si="1"/>
        <v>1475</v>
      </c>
      <c r="H24" s="336">
        <f>利润表【邓姐发】!AJ24</f>
        <v>0</v>
      </c>
      <c r="I24" s="336">
        <f>利润表【邓姐发】!AH24</f>
        <v>225</v>
      </c>
      <c r="J24" s="326">
        <f>利润表【邓姐发】!V24</f>
        <v>1250</v>
      </c>
      <c r="K24" s="316">
        <f t="shared" si="2"/>
        <v>0</v>
      </c>
      <c r="L24" s="343">
        <f>利润表【邓姐发】!T24</f>
        <v>0</v>
      </c>
      <c r="M24" s="343">
        <f>利润表【邓姐发】!U24</f>
        <v>0</v>
      </c>
      <c r="N24" s="343">
        <f>利润表【邓姐发】!AK24</f>
        <v>0</v>
      </c>
      <c r="O24" s="343">
        <f>利润表【邓姐发】!Y24</f>
        <v>0</v>
      </c>
      <c r="P24" s="399">
        <f t="shared" si="3"/>
        <v>0</v>
      </c>
      <c r="Q24" s="336">
        <f>利润表【邓姐发】!X24</f>
        <v>0</v>
      </c>
      <c r="R24" s="336">
        <f>利润表【邓姐发】!W24</f>
        <v>0</v>
      </c>
      <c r="S24" s="336">
        <f>利润表【邓姐发】!S24</f>
        <v>15145.5</v>
      </c>
      <c r="T24" s="316">
        <f t="shared" si="4"/>
        <v>778.78</v>
      </c>
      <c r="U24" s="336">
        <f>利润表【邓姐发】!AA24</f>
        <v>778.78</v>
      </c>
      <c r="V24" s="336">
        <f>利润表【邓姐发】!AB24</f>
        <v>0</v>
      </c>
      <c r="W24" s="336">
        <f>利润表【邓姐发】!AC24</f>
        <v>0</v>
      </c>
      <c r="X24" s="336">
        <f>利润表【邓姐发】!AD24</f>
        <v>0</v>
      </c>
      <c r="Y24" s="336">
        <f>利润表【邓姐发】!AE24</f>
        <v>0</v>
      </c>
      <c r="Z24" s="336">
        <f>利润表【邓姐发】!AF24</f>
        <v>0</v>
      </c>
      <c r="AA24" s="336">
        <f>利润表【邓姐发】!Z24</f>
        <v>0</v>
      </c>
      <c r="AB24" s="336">
        <f>利润表【邓姐发】!AR24</f>
        <v>0</v>
      </c>
      <c r="AC24" s="410"/>
    </row>
    <row r="25" spans="1:29">
      <c r="A25" s="344" t="s">
        <v>50</v>
      </c>
      <c r="B25" s="345">
        <f t="shared" si="0"/>
        <v>-448877508.71</v>
      </c>
      <c r="C25" s="346">
        <f>利润表【邓姐发】!J25</f>
        <v>3315913.94</v>
      </c>
      <c r="D25" s="347">
        <f>利润表【邓姐发】!I25+利润表【邓姐发】!S25+利润表【邓姐发】!Q25+利润表【邓姐发】!AI25+AA25</f>
        <v>-476041968.64</v>
      </c>
      <c r="E25" s="321">
        <f>利润表【邓姐发】!O25+利润表【邓姐发】!P25+利润表【邓姐发】!R25</f>
        <v>443431901.59</v>
      </c>
      <c r="F25" s="346">
        <f>利润表【邓姐发】!AI25</f>
        <v>3871354.73</v>
      </c>
      <c r="G25" s="316">
        <f t="shared" si="1"/>
        <v>-582139453.08</v>
      </c>
      <c r="H25" s="346">
        <f>利润表【邓姐发】!AJ25</f>
        <v>-476643575.16</v>
      </c>
      <c r="I25" s="346">
        <f>利润表【邓姐发】!AH25</f>
        <v>-7753032.86</v>
      </c>
      <c r="J25" s="321">
        <f>利润表【邓姐发】!V25</f>
        <v>-97742845.06</v>
      </c>
      <c r="K25" s="316">
        <f t="shared" si="2"/>
        <v>220652332.18</v>
      </c>
      <c r="L25" s="319">
        <f>利润表【邓姐发】!T25</f>
        <v>99734595.14</v>
      </c>
      <c r="M25" s="319">
        <f>利润表【邓姐发】!U25</f>
        <v>79073117.38</v>
      </c>
      <c r="N25" s="319">
        <f>利润表【邓姐发】!AK25</f>
        <v>42111896.95</v>
      </c>
      <c r="O25" s="319">
        <f>利润表【邓姐发】!Y25</f>
        <v>-267277.29</v>
      </c>
      <c r="P25" s="398">
        <f t="shared" si="3"/>
        <v>-117984772.65</v>
      </c>
      <c r="Q25" s="346">
        <f>利润表【邓姐发】!X25</f>
        <v>-107364996.99</v>
      </c>
      <c r="R25" s="346">
        <f>利润表【邓姐发】!W25</f>
        <v>-10619775.66</v>
      </c>
      <c r="S25" s="346">
        <f>利润表【邓姐发】!S25</f>
        <v>-13057513.78</v>
      </c>
      <c r="T25" s="316">
        <f t="shared" si="4"/>
        <v>59888537.95</v>
      </c>
      <c r="U25" s="346">
        <f>利润表【邓姐发】!AA25</f>
        <v>63406274.8</v>
      </c>
      <c r="V25" s="346">
        <f>利润表【邓姐发】!AB25</f>
        <v>-7480223.76</v>
      </c>
      <c r="W25" s="346">
        <f>利润表【邓姐发】!AC25</f>
        <v>3505319.04</v>
      </c>
      <c r="X25" s="346">
        <f>利润表【邓姐发】!AD25</f>
        <v>-1758138.56</v>
      </c>
      <c r="Y25" s="346">
        <f>利润表【邓姐发】!AE25</f>
        <v>293883.6</v>
      </c>
      <c r="Z25" s="346">
        <f>利润表【邓姐发】!AF25</f>
        <v>1921422.83</v>
      </c>
      <c r="AA25" s="346">
        <f>利润表【邓姐发】!Z25</f>
        <v>-7117979.32</v>
      </c>
      <c r="AB25" s="346">
        <f>利润表【邓姐发】!AR25</f>
        <v>-11454500.35</v>
      </c>
      <c r="AC25" s="410"/>
    </row>
    <row r="26" spans="1:29">
      <c r="A26" s="337" t="s">
        <v>51</v>
      </c>
      <c r="B26" s="332">
        <f t="shared" si="0"/>
        <v>-112035109.84</v>
      </c>
      <c r="C26" s="333">
        <f>利润表【邓姐发】!J26</f>
        <v>0</v>
      </c>
      <c r="D26" s="325">
        <f>利润表【邓姐发】!I26+利润表【邓姐发】!S26+利润表【邓姐发】!Q26+利润表【邓姐发】!AI26+AA26</f>
        <v>-112035109.84</v>
      </c>
      <c r="E26" s="326">
        <f>利润表【邓姐发】!O26+利润表【邓姐发】!P26+利润表【邓姐发】!R26</f>
        <v>0</v>
      </c>
      <c r="F26" s="333">
        <f>利润表【邓姐发】!AI26</f>
        <v>0</v>
      </c>
      <c r="G26" s="316">
        <f t="shared" si="1"/>
        <v>0</v>
      </c>
      <c r="H26" s="333">
        <f>利润表【邓姐发】!AJ26</f>
        <v>0</v>
      </c>
      <c r="I26" s="333">
        <f>利润表【邓姐发】!AH26</f>
        <v>0</v>
      </c>
      <c r="J26" s="326">
        <f>利润表【邓姐发】!V26</f>
        <v>0</v>
      </c>
      <c r="K26" s="316">
        <f t="shared" si="2"/>
        <v>0</v>
      </c>
      <c r="L26" s="326">
        <f>利润表【邓姐发】!T26</f>
        <v>0</v>
      </c>
      <c r="M26" s="326">
        <f>利润表【邓姐发】!U26</f>
        <v>0</v>
      </c>
      <c r="N26" s="326">
        <f>利润表【邓姐发】!AK26</f>
        <v>0</v>
      </c>
      <c r="O26" s="326">
        <f>利润表【邓姐发】!Y26</f>
        <v>0</v>
      </c>
      <c r="P26" s="398">
        <f t="shared" si="3"/>
        <v>0</v>
      </c>
      <c r="Q26" s="333">
        <f>利润表【邓姐发】!X26</f>
        <v>0</v>
      </c>
      <c r="R26" s="333">
        <f>利润表【邓姐发】!W26</f>
        <v>0</v>
      </c>
      <c r="S26" s="333">
        <f>利润表【邓姐发】!S26</f>
        <v>0</v>
      </c>
      <c r="T26" s="316">
        <f t="shared" si="4"/>
        <v>0</v>
      </c>
      <c r="U26" s="333">
        <f>利润表【邓姐发】!AA26</f>
        <v>0</v>
      </c>
      <c r="V26" s="333">
        <f>利润表【邓姐发】!AB26</f>
        <v>0</v>
      </c>
      <c r="W26" s="333">
        <f>利润表【邓姐发】!AC26</f>
        <v>0</v>
      </c>
      <c r="X26" s="333">
        <f>利润表【邓姐发】!AD26</f>
        <v>0</v>
      </c>
      <c r="Y26" s="333">
        <f>利润表【邓姐发】!AE26</f>
        <v>0</v>
      </c>
      <c r="Z26" s="333">
        <f>利润表【邓姐发】!AF26</f>
        <v>0</v>
      </c>
      <c r="AA26" s="333">
        <f>利润表【邓姐发】!Z26</f>
        <v>0</v>
      </c>
      <c r="AB26" s="333">
        <f>利润表【邓姐发】!AR26</f>
        <v>0</v>
      </c>
      <c r="AC26" s="410"/>
    </row>
    <row r="27" spans="1:29">
      <c r="A27" s="344" t="s">
        <v>52</v>
      </c>
      <c r="B27" s="345">
        <f t="shared" si="0"/>
        <v>-336842398.87</v>
      </c>
      <c r="C27" s="346">
        <f>利润表【邓姐发】!J27</f>
        <v>3315913.94</v>
      </c>
      <c r="D27" s="347">
        <f>利润表【邓姐发】!I27+利润表【邓姐发】!S27+利润表【邓姐发】!Q27+利润表【邓姐发】!AI27+AA27</f>
        <v>-364006858.8</v>
      </c>
      <c r="E27" s="321">
        <f>利润表【邓姐发】!O27+利润表【邓姐发】!P27+利润表【邓姐发】!R27</f>
        <v>443431901.59</v>
      </c>
      <c r="F27" s="346">
        <f>利润表【邓姐发】!AI27</f>
        <v>3871354.73</v>
      </c>
      <c r="G27" s="316">
        <f t="shared" si="1"/>
        <v>-582139453.08</v>
      </c>
      <c r="H27" s="346">
        <f>利润表【邓姐发】!AJ27</f>
        <v>-476643575.16</v>
      </c>
      <c r="I27" s="346">
        <f>利润表【邓姐发】!AH27</f>
        <v>-7753032.86</v>
      </c>
      <c r="J27" s="321">
        <f>利润表【邓姐发】!V27</f>
        <v>-97742845.06</v>
      </c>
      <c r="K27" s="316">
        <f t="shared" si="2"/>
        <v>220652332.18</v>
      </c>
      <c r="L27" s="319">
        <f>利润表【邓姐发】!T27</f>
        <v>99734595.14</v>
      </c>
      <c r="M27" s="319">
        <f>利润表【邓姐发】!U27</f>
        <v>79073117.38</v>
      </c>
      <c r="N27" s="319">
        <f>利润表【邓姐发】!AK27</f>
        <v>42111896.95</v>
      </c>
      <c r="O27" s="319">
        <f>利润表【邓姐发】!Y27</f>
        <v>-267277.29</v>
      </c>
      <c r="P27" s="398">
        <f t="shared" si="3"/>
        <v>-117984772.65</v>
      </c>
      <c r="Q27" s="346">
        <f>利润表【邓姐发】!X27</f>
        <v>-107364996.99</v>
      </c>
      <c r="R27" s="346">
        <f>利润表【邓姐发】!W27</f>
        <v>-10619775.66</v>
      </c>
      <c r="S27" s="346">
        <f>利润表【邓姐发】!S27</f>
        <v>-13057513.78</v>
      </c>
      <c r="T27" s="316">
        <f t="shared" si="4"/>
        <v>59888537.95</v>
      </c>
      <c r="U27" s="346">
        <f>利润表【邓姐发】!AA27</f>
        <v>63406274.8</v>
      </c>
      <c r="V27" s="346">
        <f>利润表【邓姐发】!AB27</f>
        <v>-7480223.76</v>
      </c>
      <c r="W27" s="346">
        <f>利润表【邓姐发】!AC27</f>
        <v>3505319.04</v>
      </c>
      <c r="X27" s="346">
        <f>利润表【邓姐发】!AD27</f>
        <v>-1758138.56</v>
      </c>
      <c r="Y27" s="346">
        <f>利润表【邓姐发】!AE27</f>
        <v>293883.6</v>
      </c>
      <c r="Z27" s="346">
        <f>利润表【邓姐发】!AF27</f>
        <v>1921422.83</v>
      </c>
      <c r="AA27" s="346">
        <f>利润表【邓姐发】!Z27</f>
        <v>-7117979.32</v>
      </c>
      <c r="AB27" s="346">
        <f>利润表【邓姐发】!AR27</f>
        <v>-11454500.35</v>
      </c>
      <c r="AC27" s="410"/>
    </row>
    <row r="28" spans="1:29">
      <c r="A28" s="344" t="s">
        <v>53</v>
      </c>
      <c r="B28" s="345">
        <f t="shared" si="0"/>
        <v>149126358.88</v>
      </c>
      <c r="C28" s="346">
        <f>利润表【邓姐发】!J35</f>
        <v>0</v>
      </c>
      <c r="D28" s="347">
        <f>利润表【邓姐发】!I35+利润表【邓姐发】!S35+利润表【邓姐发】!Q35+利润表【邓姐发】!AI35+AA28</f>
        <v>-31365.33</v>
      </c>
      <c r="E28" s="321">
        <f>利润表【邓姐发】!O35+利润表【邓姐发】!P35+利润表【邓姐发】!R35</f>
        <v>-1830600</v>
      </c>
      <c r="F28" s="346">
        <f>利润表【邓姐发】!AI35</f>
        <v>-31365.33</v>
      </c>
      <c r="G28" s="316">
        <f t="shared" si="1"/>
        <v>140646961.03</v>
      </c>
      <c r="H28" s="346">
        <f>利润表【邓姐发】!AJ35</f>
        <v>144758064.64</v>
      </c>
      <c r="I28" s="346">
        <f>利润表【邓姐发】!AH35</f>
        <v>3027456.34</v>
      </c>
      <c r="J28" s="321">
        <f>利润表【邓姐发】!V35</f>
        <v>-7138559.95</v>
      </c>
      <c r="K28" s="316">
        <f t="shared" si="2"/>
        <v>10341363.18</v>
      </c>
      <c r="L28" s="319">
        <f>利润表【邓姐发】!T35</f>
        <v>11176270.15</v>
      </c>
      <c r="M28" s="319">
        <f>利润表【邓姐发】!U35</f>
        <v>0</v>
      </c>
      <c r="N28" s="319">
        <f>利润表【邓姐发】!AK35</f>
        <v>-834906.97</v>
      </c>
      <c r="O28" s="319">
        <f>利润表【邓姐发】!Y35</f>
        <v>0</v>
      </c>
      <c r="P28" s="398">
        <f t="shared" si="3"/>
        <v>0</v>
      </c>
      <c r="Q28" s="346">
        <f>利润表【邓姐发】!X35</f>
        <v>0</v>
      </c>
      <c r="R28" s="346">
        <f>利润表【邓姐发】!W35</f>
        <v>0</v>
      </c>
      <c r="S28" s="346">
        <f>利润表【邓姐发】!S35</f>
        <v>0</v>
      </c>
      <c r="T28" s="316">
        <f t="shared" si="4"/>
        <v>0</v>
      </c>
      <c r="U28" s="346">
        <f>利润表【邓姐发】!AA35</f>
        <v>0</v>
      </c>
      <c r="V28" s="346">
        <f>利润表【邓姐发】!AB35</f>
        <v>0</v>
      </c>
      <c r="W28" s="346">
        <f>利润表【邓姐发】!AC35</f>
        <v>0</v>
      </c>
      <c r="X28" s="346">
        <f>利润表【邓姐发】!AD35</f>
        <v>0</v>
      </c>
      <c r="Y28" s="346">
        <f>利润表【邓姐发】!AE35</f>
        <v>0</v>
      </c>
      <c r="Z28" s="346">
        <f>利润表【邓姐发】!AF35</f>
        <v>0</v>
      </c>
      <c r="AA28" s="346">
        <f>利润表【邓姐发】!Z35</f>
        <v>0</v>
      </c>
      <c r="AB28" s="346">
        <f>利润表【邓姐发】!AR35</f>
        <v>0</v>
      </c>
      <c r="AC28" s="410"/>
    </row>
    <row r="29" spans="1:29">
      <c r="A29" s="344" t="s">
        <v>54</v>
      </c>
      <c r="B29" s="345">
        <f t="shared" si="0"/>
        <v>-187716039.99</v>
      </c>
      <c r="C29" s="346">
        <f>利润表【邓姐发】!J48</f>
        <v>3315913.94</v>
      </c>
      <c r="D29" s="347">
        <f>利润表【邓姐发】!I48+利润表【邓姐发】!S48+利润表【邓姐发】!Q48+利润表【邓姐发】!AI48+AA29</f>
        <v>-364038224.13</v>
      </c>
      <c r="E29" s="321">
        <f>利润表【邓姐发】!O48+利润表【邓姐发】!P48+利润表【邓姐发】!R48</f>
        <v>441601301.59</v>
      </c>
      <c r="F29" s="346">
        <f>利润表【邓姐发】!AI48</f>
        <v>3839989.4</v>
      </c>
      <c r="G29" s="316">
        <f t="shared" si="1"/>
        <v>-441492492.05</v>
      </c>
      <c r="H29" s="346">
        <f>利润表【邓姐发】!AJ48</f>
        <v>-331885510.52</v>
      </c>
      <c r="I29" s="346">
        <f>利润表【邓姐发】!AH48</f>
        <v>-4725576.52</v>
      </c>
      <c r="J29" s="321">
        <f>利润表【邓姐发】!V48</f>
        <v>-104881405.01</v>
      </c>
      <c r="K29" s="316">
        <f t="shared" si="2"/>
        <v>230993695.36</v>
      </c>
      <c r="L29" s="319">
        <f>利润表【邓姐发】!T48</f>
        <v>110910865.29</v>
      </c>
      <c r="M29" s="319">
        <f>利润表【邓姐发】!U48</f>
        <v>79073117.38</v>
      </c>
      <c r="N29" s="319">
        <f>利润表【邓姐发】!AK48</f>
        <v>41276989.98</v>
      </c>
      <c r="O29" s="319">
        <f>利润表【邓姐发】!Y48</f>
        <v>-267277.29</v>
      </c>
      <c r="P29" s="398">
        <f t="shared" si="3"/>
        <v>-117984772.65</v>
      </c>
      <c r="Q29" s="346">
        <f>利润表【邓姐发】!X48</f>
        <v>-107364996.99</v>
      </c>
      <c r="R29" s="346">
        <f>利润表【邓姐发】!W48</f>
        <v>-10619775.66</v>
      </c>
      <c r="S29" s="346">
        <f>利润表【邓姐发】!S48</f>
        <v>-13057513.78</v>
      </c>
      <c r="T29" s="316">
        <f t="shared" si="4"/>
        <v>59888537.95</v>
      </c>
      <c r="U29" s="346">
        <f>利润表【邓姐发】!AA48</f>
        <v>63406274.8</v>
      </c>
      <c r="V29" s="346">
        <f>利润表【邓姐发】!AB48</f>
        <v>-7480223.76</v>
      </c>
      <c r="W29" s="346">
        <f>利润表【邓姐发】!AC48</f>
        <v>3505319.04</v>
      </c>
      <c r="X29" s="346">
        <f>利润表【邓姐发】!AD48</f>
        <v>-1758138.56</v>
      </c>
      <c r="Y29" s="346">
        <f>利润表【邓姐发】!AE48</f>
        <v>293883.6</v>
      </c>
      <c r="Z29" s="346">
        <f>利润表【邓姐发】!AF48</f>
        <v>1921422.83</v>
      </c>
      <c r="AA29" s="346">
        <f>利润表【邓姐发】!Z48</f>
        <v>-7117979.32</v>
      </c>
      <c r="AB29" s="346">
        <f>利润表【邓姐发】!AR48</f>
        <v>-11454500.35</v>
      </c>
      <c r="AC29" s="410"/>
    </row>
    <row r="30" spans="1:28">
      <c r="A30" s="348"/>
      <c r="B30" s="349"/>
      <c r="C30" s="349"/>
      <c r="D30" s="350"/>
      <c r="E30" s="351"/>
      <c r="F30" s="349"/>
      <c r="G30" s="349"/>
      <c r="H30" s="349"/>
      <c r="I30" s="349"/>
      <c r="J30" s="351"/>
      <c r="K30" s="351"/>
      <c r="L30" s="349"/>
      <c r="M30" s="349"/>
      <c r="N30" s="349"/>
      <c r="O30" s="349"/>
      <c r="P30" s="349"/>
      <c r="Q30" s="349"/>
      <c r="R30" s="349"/>
      <c r="S30" s="349"/>
      <c r="T30" s="407"/>
      <c r="U30" s="349"/>
      <c r="V30" s="349"/>
      <c r="W30" s="349"/>
      <c r="X30" s="349"/>
      <c r="Y30" s="349"/>
      <c r="Z30" s="349"/>
      <c r="AA30" s="349"/>
      <c r="AB30" s="349"/>
    </row>
    <row r="31" spans="1:28">
      <c r="A31" s="352"/>
      <c r="B31" s="332">
        <f>C31+D31+E31+G31+K31+P31+T31+AC31</f>
        <v>568178744.523333</v>
      </c>
      <c r="C31">
        <f>C4+C28/0.75</f>
        <v>3363510.79</v>
      </c>
      <c r="D31">
        <f t="shared" ref="D31:AB31" si="5">D4+D28/0.75</f>
        <v>-222219996.99</v>
      </c>
      <c r="E31">
        <f t="shared" si="5"/>
        <v>840238834.03</v>
      </c>
      <c r="F31">
        <f t="shared" si="5"/>
        <v>10507894.26</v>
      </c>
      <c r="G31">
        <f t="shared" si="5"/>
        <v>-381097061.196667</v>
      </c>
      <c r="H31">
        <f t="shared" si="5"/>
        <v>-279308835.396667</v>
      </c>
      <c r="I31">
        <f t="shared" si="5"/>
        <v>300293.583333333</v>
      </c>
      <c r="J31">
        <f t="shared" si="5"/>
        <v>-102088519.383333</v>
      </c>
      <c r="K31">
        <f t="shared" si="5"/>
        <v>292299286.18</v>
      </c>
      <c r="L31">
        <f t="shared" si="5"/>
        <v>153792560.833333</v>
      </c>
      <c r="M31">
        <f t="shared" si="5"/>
        <v>85222541.47</v>
      </c>
      <c r="N31">
        <f t="shared" si="5"/>
        <v>51195772.1766667</v>
      </c>
      <c r="O31">
        <f t="shared" si="5"/>
        <v>2088411.7</v>
      </c>
      <c r="P31">
        <f t="shared" si="5"/>
        <v>-111004521.32</v>
      </c>
      <c r="Q31">
        <f t="shared" si="5"/>
        <v>-104924216.76</v>
      </c>
      <c r="R31">
        <f t="shared" si="5"/>
        <v>-6080304.56</v>
      </c>
      <c r="S31">
        <f t="shared" si="5"/>
        <v>168817.22</v>
      </c>
      <c r="T31">
        <f t="shared" si="5"/>
        <v>146598693.03</v>
      </c>
      <c r="U31">
        <f t="shared" si="5"/>
        <v>107807936.49</v>
      </c>
      <c r="V31">
        <f t="shared" si="5"/>
        <v>7296981.13</v>
      </c>
      <c r="W31">
        <f t="shared" si="5"/>
        <v>14155178.21</v>
      </c>
      <c r="X31">
        <f t="shared" si="5"/>
        <v>1328345.59</v>
      </c>
      <c r="Y31">
        <f t="shared" si="5"/>
        <v>9196570.76</v>
      </c>
      <c r="Z31">
        <f t="shared" si="5"/>
        <v>6813680.85</v>
      </c>
      <c r="AA31">
        <f t="shared" si="5"/>
        <v>0</v>
      </c>
      <c r="AB31">
        <f t="shared" si="5"/>
        <v>0</v>
      </c>
    </row>
    <row r="32" spans="1:28">
      <c r="A32" s="353" t="s">
        <v>55</v>
      </c>
      <c r="B32" s="354">
        <f>B28/0.75</f>
        <v>198835145.173333</v>
      </c>
      <c r="C32" s="354">
        <f>B4+B28/0.75</f>
        <v>568178744.523333</v>
      </c>
      <c r="D32" s="354">
        <f>B28/0.75</f>
        <v>198835145.173333</v>
      </c>
      <c r="E32" s="354">
        <f>B23-B24</f>
        <v>-4549562.76</v>
      </c>
      <c r="F32" s="354"/>
      <c r="G32" s="354"/>
      <c r="H32" s="354"/>
      <c r="I32" s="354"/>
      <c r="J32" s="354"/>
      <c r="K32" s="354"/>
      <c r="L32" s="354"/>
      <c r="M32" s="354"/>
      <c r="N32" s="354"/>
      <c r="O32" s="354"/>
      <c r="P32" s="354"/>
      <c r="Q32" s="354"/>
      <c r="R32" s="354"/>
      <c r="S32" s="354"/>
      <c r="T32" s="354"/>
      <c r="U32" s="354"/>
      <c r="V32" s="354"/>
      <c r="W32" s="354"/>
      <c r="X32" s="354"/>
      <c r="Y32" s="354"/>
      <c r="Z32" s="354"/>
      <c r="AA32" s="354"/>
      <c r="AB32" s="354"/>
    </row>
    <row r="33" spans="1:8">
      <c r="A33" s="355" t="s">
        <v>56</v>
      </c>
      <c r="B33" s="356">
        <f>B29-利润表【邓姐发】!C48</f>
        <v>0</v>
      </c>
      <c r="D33" s="357"/>
      <c r="E33" s="303"/>
      <c r="F33" s="303"/>
      <c r="G33" s="303"/>
      <c r="H33" s="303"/>
    </row>
    <row r="34" spans="1:8">
      <c r="A34" s="355"/>
      <c r="B34" s="354"/>
      <c r="D34" s="303"/>
      <c r="E34" s="358"/>
      <c r="F34" s="358"/>
      <c r="G34" s="358"/>
      <c r="H34" s="358"/>
    </row>
    <row r="35" spans="1:8">
      <c r="A35" s="359" t="s">
        <v>57</v>
      </c>
      <c r="B35" s="354">
        <f>B38+B47</f>
        <v>0</v>
      </c>
      <c r="C35" s="354"/>
      <c r="D35" s="303"/>
      <c r="E35" s="358"/>
      <c r="F35" s="358"/>
      <c r="G35" s="358"/>
      <c r="H35" s="358"/>
    </row>
    <row r="36" s="13" customFormat="1" ht="16.35" customHeight="1" spans="1:79">
      <c r="A36" s="249" t="s">
        <v>1</v>
      </c>
      <c r="B36" s="265" t="s">
        <v>2</v>
      </c>
      <c r="C36" s="265" t="s">
        <v>3</v>
      </c>
      <c r="D36" s="265" t="s">
        <v>4</v>
      </c>
      <c r="E36" s="265" t="s">
        <v>5</v>
      </c>
      <c r="F36" s="265" t="s">
        <v>6</v>
      </c>
      <c r="G36" s="265" t="s">
        <v>7</v>
      </c>
      <c r="H36" s="265" t="s">
        <v>8</v>
      </c>
      <c r="I36" s="265" t="s">
        <v>9</v>
      </c>
      <c r="J36" s="265" t="s">
        <v>10</v>
      </c>
      <c r="K36" s="265" t="s">
        <v>11</v>
      </c>
      <c r="L36" s="265" t="s">
        <v>12</v>
      </c>
      <c r="M36" s="265" t="s">
        <v>13</v>
      </c>
      <c r="N36" s="265" t="s">
        <v>14</v>
      </c>
      <c r="O36" s="265" t="s">
        <v>15</v>
      </c>
      <c r="P36" s="265" t="s">
        <v>16</v>
      </c>
      <c r="Q36" s="265" t="s">
        <v>17</v>
      </c>
      <c r="R36" s="265" t="s">
        <v>18</v>
      </c>
      <c r="S36" s="265" t="s">
        <v>19</v>
      </c>
      <c r="T36" s="265" t="s">
        <v>20</v>
      </c>
      <c r="U36" s="265" t="s">
        <v>21</v>
      </c>
      <c r="V36" s="265" t="s">
        <v>22</v>
      </c>
      <c r="W36" s="265" t="s">
        <v>23</v>
      </c>
      <c r="X36" s="265" t="s">
        <v>24</v>
      </c>
      <c r="Y36" s="265" t="s">
        <v>25</v>
      </c>
      <c r="Z36" s="265" t="s">
        <v>26</v>
      </c>
      <c r="AA36" s="265" t="s">
        <v>27</v>
      </c>
      <c r="AB36" s="265" t="s">
        <v>28</v>
      </c>
      <c r="AC36" s="409"/>
      <c r="AD36" s="409"/>
      <c r="AE36" s="409"/>
      <c r="AF36" s="409"/>
      <c r="AG36" s="409"/>
      <c r="AH36" s="409"/>
      <c r="AI36" s="409"/>
      <c r="AJ36" s="409"/>
      <c r="AK36" s="412"/>
      <c r="AL36" s="412"/>
      <c r="AM36" s="412"/>
      <c r="AN36" s="412"/>
      <c r="AO36" s="412"/>
      <c r="AP36" s="412"/>
      <c r="AQ36" s="412"/>
      <c r="AR36" s="412"/>
      <c r="AS36" s="412"/>
      <c r="AT36" s="412"/>
      <c r="AU36" s="412"/>
      <c r="AV36" s="412"/>
      <c r="AW36" s="412"/>
      <c r="AX36" s="412"/>
      <c r="AY36" s="412"/>
      <c r="AZ36" s="412"/>
      <c r="BA36" s="412"/>
      <c r="BB36" s="412"/>
      <c r="BC36" s="412"/>
      <c r="BD36" s="412"/>
      <c r="BE36" s="412"/>
      <c r="BF36" s="412"/>
      <c r="BG36" s="412"/>
      <c r="BH36" s="412"/>
      <c r="BI36" s="412"/>
      <c r="BJ36" s="412"/>
      <c r="BK36" s="412"/>
      <c r="BL36" s="412"/>
      <c r="BM36" s="412"/>
      <c r="BN36" s="412"/>
      <c r="BO36" s="412"/>
      <c r="BP36" s="412"/>
      <c r="BQ36" s="412"/>
      <c r="BR36" s="412"/>
      <c r="BS36" s="412"/>
      <c r="BT36" s="412"/>
      <c r="BU36" s="412"/>
      <c r="BV36" s="412"/>
      <c r="BW36" s="412"/>
      <c r="BX36" s="412"/>
      <c r="BY36" s="412"/>
      <c r="BZ36" s="412"/>
      <c r="CA36" s="412"/>
    </row>
    <row r="37" spans="1:28">
      <c r="A37" s="360" t="s">
        <v>58</v>
      </c>
      <c r="B37" s="361">
        <f>B38+B42+B43+B45+B47</f>
        <v>-4.42552845925093e-7</v>
      </c>
      <c r="C37" s="362">
        <v>-81012864.36</v>
      </c>
      <c r="D37" s="361">
        <f>D38+D42+D43+D45+D47</f>
        <v>31935187.98</v>
      </c>
      <c r="E37" s="361">
        <f>E38+E42+E43+E45+E47</f>
        <v>33621408.51</v>
      </c>
      <c r="F37" s="361">
        <f t="shared" ref="F37:AB37" si="6">F38+F42+F43+F45+F47</f>
        <v>6487510.84</v>
      </c>
      <c r="G37" s="361">
        <f t="shared" si="6"/>
        <v>171010307.873333</v>
      </c>
      <c r="H37" s="361">
        <f t="shared" si="6"/>
        <v>183888346.883333</v>
      </c>
      <c r="I37" s="361">
        <f t="shared" si="6"/>
        <v>3120042.85333333</v>
      </c>
      <c r="J37" s="361">
        <f t="shared" si="6"/>
        <v>-15998081.8633333</v>
      </c>
      <c r="K37" s="361">
        <f t="shared" si="6"/>
        <v>-5218567.05000003</v>
      </c>
      <c r="L37" s="361">
        <f t="shared" si="6"/>
        <v>542783.4133333</v>
      </c>
      <c r="M37" s="361">
        <f t="shared" si="6"/>
        <v>11400952.53</v>
      </c>
      <c r="N37" s="361">
        <f t="shared" si="6"/>
        <v>-7429759.12333333</v>
      </c>
      <c r="O37" s="361">
        <f t="shared" si="6"/>
        <v>-9732543.87</v>
      </c>
      <c r="P37" s="361">
        <f t="shared" si="6"/>
        <v>47288010.37</v>
      </c>
      <c r="Q37" s="361">
        <f t="shared" si="6"/>
        <v>50408832.26</v>
      </c>
      <c r="R37" s="361">
        <f t="shared" si="6"/>
        <v>-3120821.89</v>
      </c>
      <c r="S37" s="361">
        <f t="shared" si="6"/>
        <v>0</v>
      </c>
      <c r="T37" s="361">
        <f t="shared" si="6"/>
        <v>1211661.85</v>
      </c>
      <c r="U37" s="361">
        <f t="shared" si="6"/>
        <v>1376585.74</v>
      </c>
      <c r="V37" s="361">
        <f t="shared" si="6"/>
        <v>-40000</v>
      </c>
      <c r="W37" s="361">
        <f t="shared" si="6"/>
        <v>491985.31</v>
      </c>
      <c r="X37" s="361">
        <f t="shared" si="6"/>
        <v>-616909.2</v>
      </c>
      <c r="Y37" s="361">
        <f t="shared" si="6"/>
        <v>0</v>
      </c>
      <c r="Z37" s="361">
        <f t="shared" si="6"/>
        <v>0</v>
      </c>
      <c r="AA37" s="361">
        <f t="shared" si="6"/>
        <v>0</v>
      </c>
      <c r="AB37" s="361">
        <f t="shared" si="6"/>
        <v>0</v>
      </c>
    </row>
    <row r="38" spans="1:28">
      <c r="A38" s="363" t="s">
        <v>59</v>
      </c>
      <c r="B38" s="364">
        <f>C38+D38+E38+G38+K38+P38+T38</f>
        <v>-473008.39</v>
      </c>
      <c r="C38" s="364">
        <v>-381116.97</v>
      </c>
      <c r="D38" s="365">
        <f>INDEX('用友贴出原始数据-利润表'!$A$5:$AK$193,MATCH($A38&amp;"调整额",'用友贴出原始数据-利润表'!$A$6:$A$193,0)+1,MATCH($D$36,'用友贴出原始数据-利润表'!$B$5:$AK$5,0)+1)+S38+AA38+F38</f>
        <v>6651972.79</v>
      </c>
      <c r="E38" s="366">
        <f>INDEX('用友贴出原始数据-利润表'!$A$5:$AK$193,MATCH(A38&amp;"调整额",'用友贴出原始数据-利润表'!$A$6:$A$193,0)+1,MATCH($E$36,'用友贴出原始数据-利润表'!$B$5:$AK$5,0)+1)+INDEX('用友贴出原始数据-利润表'!$A$5:$AK$193,MATCH(A38&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4380440.51</v>
      </c>
      <c r="F38" s="367">
        <f>INDEX('用友贴出原始数据-利润表'!$A$5:$AK$193,MATCH($A$38&amp;"调整额",'用友贴出原始数据-利润表'!$A$6:$A$193,0)+1,MATCH(F36,'用友贴出原始数据-利润表'!$B$5:$AK$5,0)+1)</f>
        <v>6529331.28</v>
      </c>
      <c r="G38" s="368">
        <f t="shared" ref="G38:G61" si="7">H38+I38+J38</f>
        <v>-8225052.76</v>
      </c>
      <c r="H38" s="367">
        <f>INDEX('用友贴出原始数据-利润表'!$A$5:$AK$193,MATCH($A$38&amp;"调整额",'用友贴出原始数据-利润表'!$A$6:$A$193,0)+1,MATCH(H36,'用友贴出原始数据-利润表'!$B$5:$AK$5,0)+1)</f>
        <v>-3290900.47</v>
      </c>
      <c r="I38" s="367">
        <f>INDEX('用友贴出原始数据-利润表'!$A$5:$AK$193,MATCH($A$38&amp;"调整额",'用友贴出原始数据-利润表'!$A$6:$A$193,0)+1,MATCH(I36,'用友贴出原始数据-利润表'!$B$5:$AK$5,0)+1)</f>
        <v>-916565.6</v>
      </c>
      <c r="J38" s="367">
        <f>INDEX('用友贴出原始数据-利润表'!$A$5:$AK$193,MATCH($A$38&amp;"调整额",'用友贴出原始数据-利润表'!$A$6:$A$193,0)+1,MATCH(J36,'用友贴出原始数据-利润表'!$B$5:$AK$5,0)+1)</f>
        <v>-4017586.69</v>
      </c>
      <c r="K38" s="368">
        <f t="shared" ref="K38:K61" si="8">L38+M38+N38+O38</f>
        <v>-2148150.55</v>
      </c>
      <c r="L38" s="367">
        <f>INDEX('用友贴出原始数据-利润表'!$A$5:$AK$193,MATCH($A$38&amp;"调整额",'用友贴出原始数据-利润表'!$A$6:$A$193,0)+1,MATCH(L36,'用友贴出原始数据-利润表'!$B$5:$AK$5,0)+1)</f>
        <v>-136498.85</v>
      </c>
      <c r="M38" s="367">
        <f>INDEX('用友贴出原始数据-利润表'!$A$5:$AK$193,MATCH($A$38&amp;"调整额",'用友贴出原始数据-利润表'!$A$6:$A$193,0)+1,MATCH(M36,'用友贴出原始数据-利润表'!$B$5:$AK$5,0)+1)</f>
        <v>414004.64</v>
      </c>
      <c r="N38" s="367">
        <f>INDEX('用友贴出原始数据-利润表'!$A$5:$AK$193,MATCH($A$38&amp;"调整额",'用友贴出原始数据-利润表'!$A$6:$A$193,0)+1,MATCH(N36,'用友贴出原始数据-利润表'!$B$5:$AK$5,0)+1)</f>
        <v>-4897617.66</v>
      </c>
      <c r="O38" s="367">
        <f>INDEX('用友贴出原始数据-利润表'!$A$5:$AK$193,MATCH($A$38&amp;"调整额",'用友贴出原始数据-利润表'!$A$6:$A$193,0)+1,MATCH(O36,'用友贴出原始数据-利润表'!$B$5:$AK$5,0)+1)</f>
        <v>2471961.32</v>
      </c>
      <c r="P38" s="401">
        <f t="shared" ref="P38:P51" si="9">Q38+R38</f>
        <v>-934874.99</v>
      </c>
      <c r="Q38" s="367">
        <f>INDEX('用友贴出原始数据-利润表'!$A$5:$AK$193,MATCH($A$38&amp;"调整额",'用友贴出原始数据-利润表'!$A$6:$A$193,0)+1,MATCH(Q36,'用友贴出原始数据-利润表'!$B$5:$AK$5,0)+1)</f>
        <v>-623045.8</v>
      </c>
      <c r="R38" s="367">
        <f>INDEX('用友贴出原始数据-利润表'!$A$5:$AK$193,MATCH($A$38&amp;"调整额",'用友贴出原始数据-利润表'!$A$6:$A$193,0)+1,MATCH(R36,'用友贴出原始数据-利润表'!$B$5:$AK$5,0)+1)</f>
        <v>-311829.19</v>
      </c>
      <c r="S38" s="367">
        <f>INDEX('用友贴出原始数据-利润表'!$A$5:$AK$193,MATCH($A$38&amp;"调整额",'用友贴出原始数据-利润表'!$A$6:$A$193,0)+1,MATCH(S36,'用友贴出原始数据-利润表'!$B$5:$AK$5,0)+1)</f>
        <v>0</v>
      </c>
      <c r="T38" s="408">
        <f t="shared" ref="T38:T61" si="10">U38+V38+W38+X38+Y38+Z38</f>
        <v>183773.58</v>
      </c>
      <c r="U38" s="367">
        <f>INDEX('用友贴出原始数据-利润表'!$A$5:$AK$193,MATCH($A$38&amp;"调整额",'用友贴出原始数据-利润表'!$A$6:$A$193,0)+1,MATCH(U36,'用友贴出原始数据-利润表'!$B$5:$AK$5,0)+1)</f>
        <v>-166037.73</v>
      </c>
      <c r="V38" s="367">
        <f>INDEX('用友贴出原始数据-利润表'!$A$5:$AK$193,MATCH($A$38&amp;"调整额",'用友贴出原始数据-利润表'!$A$6:$A$193,0)+1,MATCH(V36,'用友贴出原始数据-利润表'!$B$5:$AK$5,0)+1)</f>
        <v>-40000</v>
      </c>
      <c r="W38" s="367">
        <f>INDEX('用友贴出原始数据-利润表'!$A$5:$AK$193,MATCH($A$38&amp;"调整额",'用友贴出原始数据-利润表'!$A$6:$A$193,0)+1,MATCH(W36,'用友贴出原始数据-利润表'!$B$5:$AK$5,0)+1)</f>
        <v>389811.31</v>
      </c>
      <c r="X38" s="367">
        <f>INDEX('用友贴出原始数据-利润表'!$A$5:$AK$193,MATCH($A$38&amp;"调整额",'用友贴出原始数据-利润表'!$A$6:$A$193,0)+1,MATCH(X36,'用友贴出原始数据-利润表'!$B$5:$AK$5,0)+1)</f>
        <v>0</v>
      </c>
      <c r="Y38" s="367">
        <f>INDEX('用友贴出原始数据-利润表'!$A$5:$AK$193,MATCH($A$38&amp;"调整额",'用友贴出原始数据-利润表'!$A$6:$A$193,0)+1,MATCH(Y36,'用友贴出原始数据-利润表'!$B$5:$AK$5,0)+1)</f>
        <v>0</v>
      </c>
      <c r="Z38" s="367">
        <f>INDEX('用友贴出原始数据-利润表'!$A$5:$AK$193,MATCH($A$38&amp;"调整额",'用友贴出原始数据-利润表'!$A$6:$A$193,0)+1,MATCH(Z36,'用友贴出原始数据-利润表'!$B$5:$AK$5,0)+1)</f>
        <v>0</v>
      </c>
      <c r="AA38" s="367">
        <f>INDEX('用友贴出原始数据-利润表'!$A$5:$AK$193,MATCH($A$38&amp;"调整额",'用友贴出原始数据-利润表'!$A$6:$A$193,0)+1,MATCH(AA36,'用友贴出原始数据-利润表'!$B$5:$AK$5,0)+1)</f>
        <v>0</v>
      </c>
      <c r="AB38" s="367">
        <f>INDEX('用友贴出原始数据-利润表'!$A$5:$AK$193,MATCH($A$38&amp;"调整额",'用友贴出原始数据-利润表'!$A$6:$A$193,0)+1,MATCH(AB36,'用友贴出原始数据-利润表'!$B$5:$AK$5,0)+1)</f>
        <v>0</v>
      </c>
    </row>
    <row r="39" spans="1:28">
      <c r="A39" s="369" t="s">
        <v>31</v>
      </c>
      <c r="B39" s="370">
        <f>C39+D39+E39+G39+K39+P39+T39</f>
        <v>0</v>
      </c>
      <c r="C39" s="370">
        <v>0</v>
      </c>
      <c r="D39" s="371">
        <f>INDEX('用友贴出原始数据-利润表'!$A$5:$AK$193,MATCH($A39&amp;"调整额",'用友贴出原始数据-利润表'!$A$6:$A$193,0)+1,MATCH($D$36,'用友贴出原始数据-利润表'!$B$5:$AK$5,0)+1)+S39+AA39+F39</f>
        <v>0</v>
      </c>
      <c r="E39" s="372">
        <f>INDEX('用友贴出原始数据-利润表'!$A$5:$AK$193,MATCH(A39&amp;"调整额",'用友贴出原始数据-利润表'!$A$6:$A$193,0)+1,MATCH($E$36,'用友贴出原始数据-利润表'!$B$5:$AK$5,0)+1)+INDEX('用友贴出原始数据-利润表'!$A$5:$AK$193,MATCH(A39&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39" s="371">
        <f>INDEX('用友贴出原始数据-利润表'!$A$5:$AK$193,MATCH($A$39&amp;"调整额",'用友贴出原始数据-利润表'!$A$6:$A$193,0)+1,MATCH(F36,'用友贴出原始数据-利润表'!$B$5:$AK$5,0)+1)</f>
        <v>0</v>
      </c>
      <c r="G39" s="368">
        <f t="shared" si="7"/>
        <v>0</v>
      </c>
      <c r="H39" s="371">
        <f>INDEX('用友贴出原始数据-利润表'!$A$5:$AK$193,MATCH($A$39&amp;"调整额",'用友贴出原始数据-利润表'!$A$6:$A$193,0)+1,MATCH(H36,'用友贴出原始数据-利润表'!$B$5:$AK$5,0)+1)</f>
        <v>0</v>
      </c>
      <c r="I39" s="371">
        <f>INDEX('用友贴出原始数据-利润表'!$A$5:$AK$193,MATCH($A$39&amp;"调整额",'用友贴出原始数据-利润表'!$A$6:$A$193,0)+1,MATCH(I36,'用友贴出原始数据-利润表'!$B$5:$AK$5,0)+1)</f>
        <v>0</v>
      </c>
      <c r="J39" s="371">
        <f>INDEX('用友贴出原始数据-利润表'!$A$5:$AK$193,MATCH($A$39&amp;"调整额",'用友贴出原始数据-利润表'!$A$6:$A$193,0)+1,MATCH(J36,'用友贴出原始数据-利润表'!$B$5:$AK$5,0)+1)</f>
        <v>0</v>
      </c>
      <c r="K39" s="368">
        <f t="shared" si="8"/>
        <v>0</v>
      </c>
      <c r="L39" s="371">
        <f>INDEX('用友贴出原始数据-利润表'!$A$5:$AK$193,MATCH($A$39&amp;"调整额",'用友贴出原始数据-利润表'!$A$6:$A$193,0)+1,MATCH(L36,'用友贴出原始数据-利润表'!$B$5:$AK$5,0)+1)</f>
        <v>0</v>
      </c>
      <c r="M39" s="371">
        <f>INDEX('用友贴出原始数据-利润表'!$A$5:$AK$193,MATCH($A$39&amp;"调整额",'用友贴出原始数据-利润表'!$A$6:$A$193,0)+1,MATCH(M36,'用友贴出原始数据-利润表'!$B$5:$AK$5,0)+1)</f>
        <v>0</v>
      </c>
      <c r="N39" s="371">
        <f>INDEX('用友贴出原始数据-利润表'!$A$5:$AK$193,MATCH($A$39&amp;"调整额",'用友贴出原始数据-利润表'!$A$6:$A$193,0)+1,MATCH(N36,'用友贴出原始数据-利润表'!$B$5:$AK$5,0)+1)</f>
        <v>0</v>
      </c>
      <c r="O39" s="371">
        <f>INDEX('用友贴出原始数据-利润表'!$A$5:$AK$193,MATCH($A$39&amp;"调整额",'用友贴出原始数据-利润表'!$A$6:$A$193,0)+1,MATCH(O36,'用友贴出原始数据-利润表'!$B$5:$AK$5,0)+1)</f>
        <v>0</v>
      </c>
      <c r="P39" s="402">
        <f t="shared" si="9"/>
        <v>0</v>
      </c>
      <c r="Q39" s="371">
        <f>INDEX('用友贴出原始数据-利润表'!$A$5:$AK$193,MATCH($A$39&amp;"调整额",'用友贴出原始数据-利润表'!$A$6:$A$193,0)+1,MATCH(Q36,'用友贴出原始数据-利润表'!$B$5:$AK$5,0)+1)</f>
        <v>0</v>
      </c>
      <c r="R39" s="371">
        <f>INDEX('用友贴出原始数据-利润表'!$A$5:$AK$193,MATCH($A$39&amp;"调整额",'用友贴出原始数据-利润表'!$A$6:$A$193,0)+1,MATCH(R36,'用友贴出原始数据-利润表'!$B$5:$AK$5,0)+1)</f>
        <v>0</v>
      </c>
      <c r="S39" s="371">
        <f>INDEX('用友贴出原始数据-利润表'!$A$5:$AK$193,MATCH($A$39&amp;"调整额",'用友贴出原始数据-利润表'!$A$6:$A$193,0)+1,MATCH(S36,'用友贴出原始数据-利润表'!$B$5:$AK$5,0)+1)</f>
        <v>0</v>
      </c>
      <c r="T39" s="408">
        <f t="shared" si="10"/>
        <v>0</v>
      </c>
      <c r="U39" s="371">
        <f>INDEX('用友贴出原始数据-利润表'!$A$5:$AK$193,MATCH($A$39&amp;"调整额",'用友贴出原始数据-利润表'!$A$6:$A$193,0)+1,MATCH(U36,'用友贴出原始数据-利润表'!$B$5:$AK$5,0)+1)</f>
        <v>0</v>
      </c>
      <c r="V39" s="371">
        <f>INDEX('用友贴出原始数据-利润表'!$A$5:$AK$193,MATCH($A$39&amp;"调整额",'用友贴出原始数据-利润表'!$A$6:$A$193,0)+1,MATCH(V36,'用友贴出原始数据-利润表'!$B$5:$AK$5,0)+1)</f>
        <v>0</v>
      </c>
      <c r="W39" s="371">
        <f>INDEX('用友贴出原始数据-利润表'!$A$5:$AK$193,MATCH($A$39&amp;"调整额",'用友贴出原始数据-利润表'!$A$6:$A$193,0)+1,MATCH(W36,'用友贴出原始数据-利润表'!$B$5:$AK$5,0)+1)</f>
        <v>0</v>
      </c>
      <c r="X39" s="371">
        <f>INDEX('用友贴出原始数据-利润表'!$A$5:$AK$193,MATCH($A$39&amp;"调整额",'用友贴出原始数据-利润表'!$A$6:$A$193,0)+1,MATCH(X36,'用友贴出原始数据-利润表'!$B$5:$AK$5,0)+1)</f>
        <v>0</v>
      </c>
      <c r="Y39" s="371">
        <f>INDEX('用友贴出原始数据-利润表'!$A$5:$AK$193,MATCH($A$39&amp;"调整额",'用友贴出原始数据-利润表'!$A$6:$A$193,0)+1,MATCH(Y36,'用友贴出原始数据-利润表'!$B$5:$AK$5,0)+1)</f>
        <v>0</v>
      </c>
      <c r="Z39" s="371">
        <f>INDEX('用友贴出原始数据-利润表'!$A$5:$AK$193,MATCH($A$39&amp;"调整额",'用友贴出原始数据-利润表'!$A$6:$A$193,0)+1,MATCH(Z36,'用友贴出原始数据-利润表'!$B$5:$AK$5,0)+1)</f>
        <v>0</v>
      </c>
      <c r="AA39" s="371">
        <f>INDEX('用友贴出原始数据-利润表'!$A$5:$AK$193,MATCH($A$39&amp;"调整额",'用友贴出原始数据-利润表'!$A$6:$A$193,0)+1,MATCH(AA36,'用友贴出原始数据-利润表'!$B$5:$AK$5,0)+1)</f>
        <v>0</v>
      </c>
      <c r="AB39" s="371">
        <f>INDEX('用友贴出原始数据-利润表'!$A$5:$AK$193,MATCH($A$39&amp;"调整额",'用友贴出原始数据-利润表'!$A$6:$A$193,0)+1,MATCH(AB36,'用友贴出原始数据-利润表'!$B$5:$AK$5,0)+1)</f>
        <v>0</v>
      </c>
    </row>
    <row r="40" spans="1:28">
      <c r="A40" s="369" t="s">
        <v>60</v>
      </c>
      <c r="B40" s="370">
        <f>C40+D40+E40+G40+K40+P40+T40</f>
        <v>349811.31</v>
      </c>
      <c r="C40" s="370">
        <v>-31305.66</v>
      </c>
      <c r="D40" s="371">
        <f>INDEX('用友贴出原始数据-利润表'!$A$5:$AK$193,MATCH($A40&amp;"调整额",'用友贴出原始数据-利润表'!$A$6:$A$193,0)+1,MATCH($D$36,'用友贴出原始数据-利润表'!$B$5:$AK$5,0)+1)+S40+AA40+F40</f>
        <v>122641.51</v>
      </c>
      <c r="E40" s="372">
        <f>INDEX('用友贴出原始数据-利润表'!$A$5:$AK$193,MATCH(A40&amp;"调整额",'用友贴出原始数据-利润表'!$A$6:$A$193,0)+1,MATCH($E$36,'用友贴出原始数据-利润表'!$B$5:$AK$5,0)+1)+INDEX('用友贴出原始数据-利润表'!$A$5:$AK$193,MATCH(A40&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31305.66</v>
      </c>
      <c r="F40" s="371">
        <f>INDEX('用友贴出原始数据-利润表'!$A$5:$AK$193,MATCH($A$40&amp;"调整额",'用友贴出原始数据-利润表'!$A$6:$A$193,0)+1,MATCH(F36,'用友贴出原始数据-利润表'!$B$5:$AK$5,0)+1)</f>
        <v>0</v>
      </c>
      <c r="G40" s="368">
        <f t="shared" si="7"/>
        <v>0</v>
      </c>
      <c r="H40" s="371">
        <f>INDEX('用友贴出原始数据-利润表'!$A$5:$AK$193,MATCH($A$40&amp;"调整额",'用友贴出原始数据-利润表'!$A$6:$A$193,0)+1,MATCH(H36,'用友贴出原始数据-利润表'!$B$5:$AK$5,0)+1)</f>
        <v>0</v>
      </c>
      <c r="I40" s="371">
        <f>INDEX('用友贴出原始数据-利润表'!$A$5:$AK$193,MATCH($A$40&amp;"调整额",'用友贴出原始数据-利润表'!$A$6:$A$193,0)+1,MATCH(I36,'用友贴出原始数据-利润表'!$B$5:$AK$5,0)+1)</f>
        <v>0</v>
      </c>
      <c r="J40" s="371">
        <f>INDEX('用友贴出原始数据-利润表'!$A$5:$AK$193,MATCH($A$40&amp;"调整额",'用友贴出原始数据-利润表'!$A$6:$A$193,0)+1,MATCH(J36,'用友贴出原始数据-利润表'!$B$5:$AK$5,0)+1)</f>
        <v>0</v>
      </c>
      <c r="K40" s="368">
        <f t="shared" si="8"/>
        <v>471698.11</v>
      </c>
      <c r="L40" s="371">
        <f>INDEX('用友贴出原始数据-利润表'!$A$5:$AK$193,MATCH($A$40&amp;"调整额",'用友贴出原始数据-利润表'!$A$6:$A$193,0)+1,MATCH(L36,'用友贴出原始数据-利润表'!$B$5:$AK$5,0)+1)</f>
        <v>0</v>
      </c>
      <c r="M40" s="371">
        <f>INDEX('用友贴出原始数据-利润表'!$A$5:$AK$193,MATCH($A$40&amp;"调整额",'用友贴出原始数据-利润表'!$A$6:$A$193,0)+1,MATCH(M36,'用友贴出原始数据-利润表'!$B$5:$AK$5,0)+1)</f>
        <v>471698.11</v>
      </c>
      <c r="N40" s="371">
        <f>INDEX('用友贴出原始数据-利润表'!$A$5:$AK$193,MATCH($A$40&amp;"调整额",'用友贴出原始数据-利润表'!$A$6:$A$193,0)+1,MATCH(N36,'用友贴出原始数据-利润表'!$B$5:$AK$5,0)+1)</f>
        <v>0</v>
      </c>
      <c r="O40" s="371">
        <f>INDEX('用友贴出原始数据-利润表'!$A$5:$AK$193,MATCH($A$40&amp;"调整额",'用友贴出原始数据-利润表'!$A$6:$A$193,0)+1,MATCH(O36,'用友贴出原始数据-利润表'!$B$5:$AK$5,0)+1)</f>
        <v>0</v>
      </c>
      <c r="P40" s="402">
        <f t="shared" si="9"/>
        <v>0</v>
      </c>
      <c r="Q40" s="371">
        <f>INDEX('用友贴出原始数据-利润表'!$A$5:$AK$193,MATCH($A$40&amp;"调整额",'用友贴出原始数据-利润表'!$A$6:$A$193,0)+1,MATCH(Q36,'用友贴出原始数据-利润表'!$B$5:$AK$5,0)+1)</f>
        <v>0</v>
      </c>
      <c r="R40" s="371">
        <f>INDEX('用友贴出原始数据-利润表'!$A$5:$AK$193,MATCH($A$40&amp;"调整额",'用友贴出原始数据-利润表'!$A$6:$A$193,0)+1,MATCH(R36,'用友贴出原始数据-利润表'!$B$5:$AK$5,0)+1)</f>
        <v>0</v>
      </c>
      <c r="S40" s="371">
        <f>INDEX('用友贴出原始数据-利润表'!$A$5:$AK$193,MATCH($A$40&amp;"调整额",'用友贴出原始数据-利润表'!$A$6:$A$193,0)+1,MATCH(S36,'用友贴出原始数据-利润表'!$B$5:$AK$5,0)+1)</f>
        <v>0</v>
      </c>
      <c r="T40" s="408">
        <f t="shared" si="10"/>
        <v>-244528.31</v>
      </c>
      <c r="U40" s="371">
        <f>INDEX('用友贴出原始数据-利润表'!$A$5:$AK$193,MATCH($A$40&amp;"调整额",'用友贴出原始数据-利润表'!$A$6:$A$193,0)+1,MATCH(U36,'用友贴出原始数据-利润表'!$B$5:$AK$5,0)+1)</f>
        <v>-594339.62</v>
      </c>
      <c r="V40" s="371">
        <f>INDEX('用友贴出原始数据-利润表'!$A$5:$AK$193,MATCH($A$40&amp;"调整额",'用友贴出原始数据-利润表'!$A$6:$A$193,0)+1,MATCH(V36,'用友贴出原始数据-利润表'!$B$5:$AK$5,0)+1)</f>
        <v>-40000</v>
      </c>
      <c r="W40" s="371">
        <f>INDEX('用友贴出原始数据-利润表'!$A$5:$AK$193,MATCH($A$40&amp;"调整额",'用友贴出原始数据-利润表'!$A$6:$A$193,0)+1,MATCH(W36,'用友贴出原始数据-利润表'!$B$5:$AK$5,0)+1)</f>
        <v>389811.31</v>
      </c>
      <c r="X40" s="371">
        <f>INDEX('用友贴出原始数据-利润表'!$A$5:$AK$193,MATCH($A$40&amp;"调整额",'用友贴出原始数据-利润表'!$A$6:$A$193,0)+1,MATCH(X36,'用友贴出原始数据-利润表'!$B$5:$AK$5,0)+1)</f>
        <v>0</v>
      </c>
      <c r="Y40" s="371">
        <f>INDEX('用友贴出原始数据-利润表'!$A$5:$AK$193,MATCH($A$40&amp;"调整额",'用友贴出原始数据-利润表'!$A$6:$A$193,0)+1,MATCH(Y36,'用友贴出原始数据-利润表'!$B$5:$AK$5,0)+1)</f>
        <v>0</v>
      </c>
      <c r="Z40" s="371">
        <f>INDEX('用友贴出原始数据-利润表'!$A$5:$AK$193,MATCH($A$40&amp;"调整额",'用友贴出原始数据-利润表'!$A$6:$A$193,0)+1,MATCH(Z36,'用友贴出原始数据-利润表'!$B$5:$AK$5,0)+1)</f>
        <v>0</v>
      </c>
      <c r="AA40" s="371">
        <f>INDEX('用友贴出原始数据-利润表'!$A$5:$AK$193,MATCH($A$40&amp;"调整额",'用友贴出原始数据-利润表'!$A$6:$A$193,0)+1,MATCH(AA36,'用友贴出原始数据-利润表'!$B$5:$AK$5,0)+1)</f>
        <v>0</v>
      </c>
      <c r="AB40" s="371">
        <f>INDEX('用友贴出原始数据-利润表'!$A$5:$AK$193,MATCH($A$40&amp;"调整额",'用友贴出原始数据-利润表'!$A$6:$A$193,0)+1,MATCH(AB36,'用友贴出原始数据-利润表'!$B$5:$AK$5,0)+1)</f>
        <v>0</v>
      </c>
    </row>
    <row r="41" spans="1:28">
      <c r="A41" s="369" t="s">
        <v>61</v>
      </c>
      <c r="B41" s="370">
        <f t="shared" ref="B41:B62" si="11">C41+D41+E41+G41+K41+P41+T41</f>
        <v>-473008.39</v>
      </c>
      <c r="C41" s="370">
        <v>0</v>
      </c>
      <c r="D41" s="371">
        <f>INDEX('用友贴出原始数据-利润表'!$A$5:$AK$193,MATCH($A41&amp;"调整额",'用友贴出原始数据-利润表'!$A$6:$A$193,0)+1,MATCH($D$36,'用友贴出原始数据-利润表'!$B$5:$AK$5,0)+1)+S41+AA41+F41</f>
        <v>6529331.28</v>
      </c>
      <c r="E41" s="372">
        <f>INDEX('用友贴出原始数据-利润表'!$A$5:$AK$193,MATCH(A41&amp;"调整额",'用友贴出原始数据-利润表'!$A$6:$A$193,0)+1,MATCH($E$36,'用友贴出原始数据-利润表'!$B$5:$AK$5,0)+1)+INDEX('用友贴出原始数据-利润表'!$A$5:$AK$193,MATCH(A41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4234764.21</v>
      </c>
      <c r="F41" s="371">
        <f>INDEX('用友贴出原始数据-利润表'!$A$5:$AK$193,MATCH($A$41&amp;"调整额",'用友贴出原始数据-利润表'!$A$6:$A$193,0)+1,MATCH(F36,'用友贴出原始数据-利润表'!$B$5:$AK$5,0)+1)</f>
        <v>6529331.28</v>
      </c>
      <c r="G41" s="368">
        <f t="shared" si="7"/>
        <v>-8225052.76</v>
      </c>
      <c r="H41" s="371">
        <f>INDEX('用友贴出原始数据-利润表'!$A$5:$AK$193,MATCH($A$41&amp;"调整额",'用友贴出原始数据-利润表'!$A$6:$A$193,0)+1,MATCH(H36,'用友贴出原始数据-利润表'!$B$5:$AK$5,0)+1)</f>
        <v>-3290900.47</v>
      </c>
      <c r="I41" s="371">
        <f>INDEX('用友贴出原始数据-利润表'!$A$5:$AK$193,MATCH($A$41&amp;"调整额",'用友贴出原始数据-利润表'!$A$6:$A$193,0)+1,MATCH(I36,'用友贴出原始数据-利润表'!$B$5:$AK$5,0)+1)</f>
        <v>-916565.6</v>
      </c>
      <c r="J41" s="371">
        <f>INDEX('用友贴出原始数据-利润表'!$A$5:$AK$193,MATCH($A$41&amp;"调整额",'用友贴出原始数据-利润表'!$A$6:$A$193,0)+1,MATCH(J36,'用友贴出原始数据-利润表'!$B$5:$AK$5,0)+1)</f>
        <v>-4017586.69</v>
      </c>
      <c r="K41" s="368">
        <f t="shared" si="8"/>
        <v>-2505478.02</v>
      </c>
      <c r="L41" s="371">
        <f>INDEX('用友贴出原始数据-利润表'!$A$5:$AK$193,MATCH($A$41&amp;"调整额",'用友贴出原始数据-利润表'!$A$6:$A$193,0)+1,MATCH(L36,'用友贴出原始数据-利润表'!$B$5:$AK$5,0)+1)</f>
        <v>-136498.85</v>
      </c>
      <c r="M41" s="371">
        <f>INDEX('用友贴出原始数据-利润表'!$A$5:$AK$193,MATCH($A$41&amp;"调整额",'用友贴出原始数据-利润表'!$A$6:$A$193,0)+1,MATCH(M36,'用友贴出原始数据-利润表'!$B$5:$AK$5,0)+1)</f>
        <v>-57693.47</v>
      </c>
      <c r="N41" s="371">
        <f>INDEX('用友贴出原始数据-利润表'!$A$5:$AK$193,MATCH($A$41&amp;"调整额",'用友贴出原始数据-利润表'!$A$6:$A$193,0)+1,MATCH(N36,'用友贴出原始数据-利润表'!$B$5:$AK$5,0)+1)</f>
        <v>-4897617.66</v>
      </c>
      <c r="O41" s="371">
        <f>INDEX('用友贴出原始数据-利润表'!$A$5:$AK$193,MATCH($A$41&amp;"调整额",'用友贴出原始数据-利润表'!$A$6:$A$193,0)+1,MATCH(O36,'用友贴出原始数据-利润表'!$B$5:$AK$5,0)+1)</f>
        <v>2586331.96</v>
      </c>
      <c r="P41" s="402">
        <f t="shared" si="9"/>
        <v>-934874.99</v>
      </c>
      <c r="Q41" s="371">
        <f>INDEX('用友贴出原始数据-利润表'!$A$5:$AK$193,MATCH($A$41&amp;"调整额",'用友贴出原始数据-利润表'!$A$6:$A$193,0)+1,MATCH(Q36,'用友贴出原始数据-利润表'!$B$5:$AK$5,0)+1)</f>
        <v>-623045.8</v>
      </c>
      <c r="R41" s="371">
        <f>INDEX('用友贴出原始数据-利润表'!$A$5:$AK$193,MATCH($A$41&amp;"调整额",'用友贴出原始数据-利润表'!$A$6:$A$193,0)+1,MATCH(R36,'用友贴出原始数据-利润表'!$B$5:$AK$5,0)+1)</f>
        <v>-311829.19</v>
      </c>
      <c r="S41" s="371">
        <f>INDEX('用友贴出原始数据-利润表'!$A$5:$AK$193,MATCH($A$41&amp;"调整额",'用友贴出原始数据-利润表'!$A$6:$A$193,0)+1,MATCH(S36,'用友贴出原始数据-利润表'!$B$5:$AK$5,0)+1)</f>
        <v>0</v>
      </c>
      <c r="T41" s="408">
        <f t="shared" si="10"/>
        <v>428301.89</v>
      </c>
      <c r="U41" s="371">
        <f>INDEX('用友贴出原始数据-利润表'!$A$5:$AK$193,MATCH($A$41&amp;"调整额",'用友贴出原始数据-利润表'!$A$6:$A$193,0)+1,MATCH(U36,'用友贴出原始数据-利润表'!$B$5:$AK$5,0)+1)</f>
        <v>428301.89</v>
      </c>
      <c r="V41" s="371">
        <f>INDEX('用友贴出原始数据-利润表'!$A$5:$AK$193,MATCH($A$41&amp;"调整额",'用友贴出原始数据-利润表'!$A$6:$A$193,0)+1,MATCH(V36,'用友贴出原始数据-利润表'!$B$5:$AK$5,0)+1)</f>
        <v>0</v>
      </c>
      <c r="W41" s="371">
        <f>INDEX('用友贴出原始数据-利润表'!$A$5:$AK$193,MATCH($A$41&amp;"调整额",'用友贴出原始数据-利润表'!$A$6:$A$193,0)+1,MATCH(W36,'用友贴出原始数据-利润表'!$B$5:$AK$5,0)+1)</f>
        <v>0</v>
      </c>
      <c r="X41" s="371">
        <f>INDEX('用友贴出原始数据-利润表'!$A$5:$AK$193,MATCH($A$41&amp;"调整额",'用友贴出原始数据-利润表'!$A$6:$A$193,0)+1,MATCH(X36,'用友贴出原始数据-利润表'!$B$5:$AK$5,0)+1)</f>
        <v>0</v>
      </c>
      <c r="Y41" s="371">
        <f>INDEX('用友贴出原始数据-利润表'!$A$5:$AK$193,MATCH($A$41&amp;"调整额",'用友贴出原始数据-利润表'!$A$6:$A$193,0)+1,MATCH(Y36,'用友贴出原始数据-利润表'!$B$5:$AK$5,0)+1)</f>
        <v>0</v>
      </c>
      <c r="Z41" s="371">
        <f>INDEX('用友贴出原始数据-利润表'!$A$5:$AK$193,MATCH($A$41&amp;"调整额",'用友贴出原始数据-利润表'!$A$6:$A$193,0)+1,MATCH(Z36,'用友贴出原始数据-利润表'!$B$5:$AK$5,0)+1)</f>
        <v>0</v>
      </c>
      <c r="AA41" s="371">
        <f>INDEX('用友贴出原始数据-利润表'!$A$5:$AK$193,MATCH($A$41&amp;"调整额",'用友贴出原始数据-利润表'!$A$6:$A$193,0)+1,MATCH(AA36,'用友贴出原始数据-利润表'!$B$5:$AK$5,0)+1)</f>
        <v>0</v>
      </c>
      <c r="AB41" s="371">
        <f>INDEX('用友贴出原始数据-利润表'!$A$5:$AK$193,MATCH($A$41&amp;"调整额",'用友贴出原始数据-利润表'!$A$6:$A$193,0)+1,MATCH(AB36,'用友贴出原始数据-利润表'!$B$5:$AK$5,0)+1)</f>
        <v>0</v>
      </c>
    </row>
    <row r="42" spans="1:28">
      <c r="A42" s="363" t="s">
        <v>62</v>
      </c>
      <c r="B42" s="373">
        <f t="shared" si="11"/>
        <v>0</v>
      </c>
      <c r="C42" s="373">
        <v>-22258310.58</v>
      </c>
      <c r="D42" s="374">
        <f>INDEX('用友贴出原始数据-利润表'!$A$5:$AK$193,MATCH($A42&amp;"调整额",'用友贴出原始数据-利润表'!$A$6:$A$193,0)+1,MATCH($D$36,'用友贴出原始数据-利润表'!$B$5:$AK$5,0)+1)+S42+AA42+F42</f>
        <v>9515367.12</v>
      </c>
      <c r="E42" s="372">
        <f>INDEX('用友贴出原始数据-利润表'!$A$5:$AK$193,MATCH(A42&amp;"调整额",'用友贴出原始数据-利润表'!$A$6:$A$193,0)+1,MATCH($E$36,'用友贴出原始数据-利润表'!$B$5:$AK$5,0)+1)+INDEX('用友贴出原始数据-利润表'!$A$5:$AK$193,MATCH(A42&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22258310.58</v>
      </c>
      <c r="F42" s="374">
        <f>INDEX('用友贴出原始数据-利润表'!$A$5:$AK$193,MATCH($A$42&amp;"调整额",'用友贴出原始数据-利润表'!$A$6:$A$193,0)+1,MATCH(F36,'用友贴出原始数据-利润表'!$B$5:$AK$5,0)+1)</f>
        <v>0</v>
      </c>
      <c r="G42" s="368">
        <f t="shared" si="7"/>
        <v>-11057990.59</v>
      </c>
      <c r="H42" s="374">
        <f>INDEX('用友贴出原始数据-利润表'!$A$5:$AK$193,MATCH($A$42&amp;"调整额",'用友贴出原始数据-利润表'!$A$6:$A$193,0)+1,MATCH(H36,'用友贴出原始数据-利润表'!$B$5:$AK$5,0)+1)</f>
        <v>0</v>
      </c>
      <c r="I42" s="374">
        <f>INDEX('用友贴出原始数据-利润表'!$A$5:$AK$193,MATCH($A$42&amp;"调整额",'用友贴出原始数据-利润表'!$A$6:$A$193,0)+1,MATCH(I36,'用友贴出原始数据-利润表'!$B$5:$AK$5,0)+1)</f>
        <v>0</v>
      </c>
      <c r="J42" s="374">
        <f>INDEX('用友贴出原始数据-利润表'!$A$5:$AK$193,MATCH($A$42&amp;"调整额",'用友贴出原始数据-利润表'!$A$6:$A$193,0)+1,MATCH(J36,'用友贴出原始数据-利润表'!$B$5:$AK$5,0)+1)</f>
        <v>-11057990.59</v>
      </c>
      <c r="K42" s="368">
        <f t="shared" si="8"/>
        <v>0</v>
      </c>
      <c r="L42" s="374">
        <f>INDEX('用友贴出原始数据-利润表'!$A$5:$AK$193,MATCH($A$42&amp;"调整额",'用友贴出原始数据-利润表'!$A$6:$A$193,0)+1,MATCH(L36,'用友贴出原始数据-利润表'!$B$5:$AK$5,0)+1)</f>
        <v>0</v>
      </c>
      <c r="M42" s="374">
        <f>INDEX('用友贴出原始数据-利润表'!$A$5:$AK$193,MATCH($A$42&amp;"调整额",'用友贴出原始数据-利润表'!$A$6:$A$193,0)+1,MATCH(M36,'用友贴出原始数据-利润表'!$B$5:$AK$5,0)+1)</f>
        <v>0</v>
      </c>
      <c r="N42" s="374">
        <f>INDEX('用友贴出原始数据-利润表'!$A$5:$AK$193,MATCH($A$42&amp;"调整额",'用友贴出原始数据-利润表'!$A$6:$A$193,0)+1,MATCH(N36,'用友贴出原始数据-利润表'!$B$5:$AK$5,0)+1)</f>
        <v>0</v>
      </c>
      <c r="O42" s="374">
        <f>INDEX('用友贴出原始数据-利润表'!$A$5:$AK$193,MATCH($A$42&amp;"调整额",'用友贴出原始数据-利润表'!$A$6:$A$193,0)+1,MATCH(O36,'用友贴出原始数据-利润表'!$B$5:$AK$5,0)+1)</f>
        <v>0</v>
      </c>
      <c r="P42" s="401">
        <f t="shared" si="9"/>
        <v>0</v>
      </c>
      <c r="Q42" s="374">
        <f>INDEX('用友贴出原始数据-利润表'!$A$5:$AK$193,MATCH($A$42&amp;"调整额",'用友贴出原始数据-利润表'!$A$6:$A$193,0)+1,MATCH(Q36,'用友贴出原始数据-利润表'!$B$5:$AK$5,0)+1)</f>
        <v>0</v>
      </c>
      <c r="R42" s="374">
        <f>INDEX('用友贴出原始数据-利润表'!$A$5:$AK$193,MATCH($A$42&amp;"调整额",'用友贴出原始数据-利润表'!$A$6:$A$193,0)+1,MATCH(R36,'用友贴出原始数据-利润表'!$B$5:$AK$5,0)+1)</f>
        <v>0</v>
      </c>
      <c r="S42" s="374">
        <f>INDEX('用友贴出原始数据-利润表'!$A$5:$AK$193,MATCH($A$42&amp;"调整额",'用友贴出原始数据-利润表'!$A$6:$A$193,0)+1,MATCH(S36,'用友贴出原始数据-利润表'!$B$5:$AK$5,0)+1)</f>
        <v>0</v>
      </c>
      <c r="T42" s="408">
        <f t="shared" si="10"/>
        <v>1542623.47</v>
      </c>
      <c r="U42" s="374">
        <f>INDEX('用友贴出原始数据-利润表'!$A$5:$AK$193,MATCH($A$42&amp;"调整额",'用友贴出原始数据-利润表'!$A$6:$A$193,0)+1,MATCH(U36,'用友贴出原始数据-利润表'!$B$5:$AK$5,0)+1)</f>
        <v>1542623.47</v>
      </c>
      <c r="V42" s="374">
        <f>INDEX('用友贴出原始数据-利润表'!$A$5:$AK$193,MATCH($A$42&amp;"调整额",'用友贴出原始数据-利润表'!$A$6:$A$193,0)+1,MATCH(V36,'用友贴出原始数据-利润表'!$B$5:$AK$5,0)+1)</f>
        <v>0</v>
      </c>
      <c r="W42" s="374">
        <f>INDEX('用友贴出原始数据-利润表'!$A$5:$AK$193,MATCH($A$42&amp;"调整额",'用友贴出原始数据-利润表'!$A$6:$A$193,0)+1,MATCH(W36,'用友贴出原始数据-利润表'!$B$5:$AK$5,0)+1)</f>
        <v>0</v>
      </c>
      <c r="X42" s="374">
        <f>INDEX('用友贴出原始数据-利润表'!$A$5:$AK$193,MATCH($A$42&amp;"调整额",'用友贴出原始数据-利润表'!$A$6:$A$193,0)+1,MATCH(X36,'用友贴出原始数据-利润表'!$B$5:$AK$5,0)+1)</f>
        <v>0</v>
      </c>
      <c r="Y42" s="374">
        <f>INDEX('用友贴出原始数据-利润表'!$A$5:$AK$193,MATCH($A$42&amp;"调整额",'用友贴出原始数据-利润表'!$A$6:$A$193,0)+1,MATCH(Y36,'用友贴出原始数据-利润表'!$B$5:$AK$5,0)+1)</f>
        <v>0</v>
      </c>
      <c r="Z42" s="374">
        <f>INDEX('用友贴出原始数据-利润表'!$A$5:$AK$193,MATCH($A$42&amp;"调整额",'用友贴出原始数据-利润表'!$A$6:$A$193,0)+1,MATCH(Z36,'用友贴出原始数据-利润表'!$B$5:$AK$5,0)+1)</f>
        <v>0</v>
      </c>
      <c r="AA42" s="374">
        <f>INDEX('用友贴出原始数据-利润表'!$A$5:$AK$193,MATCH($A$42&amp;"调整额",'用友贴出原始数据-利润表'!$A$6:$A$193,0)+1,MATCH(AA36,'用友贴出原始数据-利润表'!$B$5:$AK$5,0)+1)</f>
        <v>0</v>
      </c>
      <c r="AB42" s="374">
        <f>INDEX('用友贴出原始数据-利润表'!$A$5:$AK$193,MATCH($A$42&amp;"调整额",'用友贴出原始数据-利润表'!$A$6:$A$193,0)+1,MATCH(AB36,'用友贴出原始数据-利润表'!$B$5:$AK$5,0)+1)</f>
        <v>0</v>
      </c>
    </row>
    <row r="43" spans="1:28">
      <c r="A43" s="363" t="s">
        <v>63</v>
      </c>
      <c r="B43" s="373">
        <f t="shared" si="11"/>
        <v>-1.12049747258425e-9</v>
      </c>
      <c r="C43" s="373">
        <v>-540420.8</v>
      </c>
      <c r="D43" s="374">
        <f>INDEX('用友贴出原始数据-利润表'!$A$5:$AK$193,MATCH($A43&amp;"调整额",'用友贴出原始数据-利润表'!$A$6:$A$193,0)+1,MATCH($D$36,'用友贴出原始数据-利润表'!$B$5:$AK$5,0)+1)+S43+AA43+F43</f>
        <v>15581018.51</v>
      </c>
      <c r="E43" s="372">
        <f>INDEX('用友贴出原始数据-利润表'!$A$5:$AK$193,MATCH(A43&amp;"调整额",'用友贴出原始数据-利润表'!$A$6:$A$193,0)+1,MATCH($E$36,'用友贴出原始数据-利润表'!$B$5:$AK$5,0)+1)+INDEX('用友贴出原始数据-利润表'!$A$5:$AK$193,MATCH(A43&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539086.32</v>
      </c>
      <c r="F43" s="374">
        <f>INDEX('用友贴出原始数据-利润表'!$A$5:$AK$193,MATCH($A$43&amp;"调整额",'用友贴出原始数据-利润表'!$A$6:$A$193,0)+1,MATCH(F36,'用友贴出原始数据-利润表'!$B$5:$AK$5,0)+1)</f>
        <v>0</v>
      </c>
      <c r="G43" s="368">
        <f t="shared" si="7"/>
        <v>3620489.41</v>
      </c>
      <c r="H43" s="374">
        <f>INDEX('用友贴出原始数据-利润表'!$A$5:$AK$193,MATCH($A$43&amp;"调整额",'用友贴出原始数据-利润表'!$A$6:$A$193,0)+1,MATCH(H36,'用友贴出原始数据-利润表'!$B$5:$AK$5,0)+1)</f>
        <v>-1377936</v>
      </c>
      <c r="I43" s="374">
        <f>INDEX('用友贴出原始数据-利润表'!$A$5:$AK$193,MATCH($A$43&amp;"调整额",'用友贴出原始数据-利润表'!$A$6:$A$193,0)+1,MATCH(I36,'用友贴出原始数据-利润表'!$B$5:$AK$5,0)+1)</f>
        <v>0</v>
      </c>
      <c r="J43" s="374">
        <f>INDEX('用友贴出原始数据-利润表'!$A$5:$AK$193,MATCH($A$43&amp;"调整额",'用友贴出原始数据-利润表'!$A$6:$A$193,0)+1,MATCH(J36,'用友贴出原始数据-利润表'!$B$5:$AK$5,0)+1)</f>
        <v>4998425.41</v>
      </c>
      <c r="K43" s="368">
        <f t="shared" si="8"/>
        <v>-16630250.74</v>
      </c>
      <c r="L43" s="374">
        <f>INDEX('用友贴出原始数据-利润表'!$A$5:$AK$193,MATCH($A$43&amp;"调整额",'用友贴出原始数据-利润表'!$A$6:$A$193,0)+1,MATCH(L36,'用友贴出原始数据-利润表'!$B$5:$AK$5,0)+1)</f>
        <v>-27617198.63</v>
      </c>
      <c r="M43" s="374">
        <f>INDEX('用友贴出原始数据-利润表'!$A$5:$AK$193,MATCH($A$43&amp;"调整额",'用友贴出原始数据-利润表'!$A$6:$A$193,0)+1,MATCH(M36,'用友贴出原始数据-利润表'!$B$5:$AK$5,0)+1)</f>
        <v>10986947.89</v>
      </c>
      <c r="N43" s="374">
        <f>INDEX('用友贴出原始数据-利润表'!$A$5:$AK$193,MATCH($A$43&amp;"调整额",'用友贴出原始数据-利润表'!$A$6:$A$193,0)+1,MATCH(N36,'用友贴出原始数据-利润表'!$B$5:$AK$5,0)+1)</f>
        <v>-1859638.39</v>
      </c>
      <c r="O43" s="374">
        <f>INDEX('用友贴出原始数据-利润表'!$A$5:$AK$193,MATCH($A$43&amp;"调整额",'用友贴出原始数据-利润表'!$A$6:$A$193,0)+1,MATCH(O36,'用友贴出原始数据-利润表'!$B$5:$AK$5,0)+1)</f>
        <v>1859638.39</v>
      </c>
      <c r="P43" s="401">
        <f t="shared" si="9"/>
        <v>-2471052.9</v>
      </c>
      <c r="Q43" s="374">
        <f>INDEX('用友贴出原始数据-利润表'!$A$5:$AK$193,MATCH($A$43&amp;"调整额",'用友贴出原始数据-利润表'!$A$6:$A$193,0)+1,MATCH(Q36,'用友贴出原始数据-利润表'!$B$5:$AK$5,0)+1)</f>
        <v>98869.8</v>
      </c>
      <c r="R43" s="374">
        <f>INDEX('用友贴出原始数据-利润表'!$A$5:$AK$193,MATCH($A$43&amp;"调整额",'用友贴出原始数据-利润表'!$A$6:$A$193,0)+1,MATCH(R36,'用友贴出原始数据-利润表'!$B$5:$AK$5,0)+1)</f>
        <v>-2569922.7</v>
      </c>
      <c r="S43" s="374">
        <f>INDEX('用友贴出原始数据-利润表'!$A$5:$AK$193,MATCH($A$43&amp;"调整额",'用友贴出原始数据-利润表'!$A$6:$A$193,0)+1,MATCH(S36,'用友贴出原始数据-利润表'!$B$5:$AK$5,0)+1)</f>
        <v>0</v>
      </c>
      <c r="T43" s="408">
        <f t="shared" si="10"/>
        <v>-98869.8</v>
      </c>
      <c r="U43" s="374">
        <f>INDEX('用友贴出原始数据-利润表'!$A$5:$AK$193,MATCH($A$43&amp;"调整额",'用友贴出原始数据-利润表'!$A$6:$A$193,0)+1,MATCH(U36,'用友贴出原始数据-利润表'!$B$5:$AK$5,0)+1)</f>
        <v>0</v>
      </c>
      <c r="V43" s="374">
        <f>INDEX('用友贴出原始数据-利润表'!$A$5:$AK$193,MATCH($A$43&amp;"调整额",'用友贴出原始数据-利润表'!$A$6:$A$193,0)+1,MATCH(V36,'用友贴出原始数据-利润表'!$B$5:$AK$5,0)+1)</f>
        <v>0</v>
      </c>
      <c r="W43" s="374">
        <f>INDEX('用友贴出原始数据-利润表'!$A$5:$AK$193,MATCH($A$43&amp;"调整额",'用友贴出原始数据-利润表'!$A$6:$A$193,0)+1,MATCH(W36,'用友贴出原始数据-利润表'!$B$5:$AK$5,0)+1)</f>
        <v>-32221.5</v>
      </c>
      <c r="X43" s="374">
        <f>INDEX('用友贴出原始数据-利润表'!$A$5:$AK$193,MATCH($A$43&amp;"调整额",'用友贴出原始数据-利润表'!$A$6:$A$193,0)+1,MATCH(X36,'用友贴出原始数据-利润表'!$B$5:$AK$5,0)+1)</f>
        <v>-66648.3</v>
      </c>
      <c r="Y43" s="374">
        <f>INDEX('用友贴出原始数据-利润表'!$A$5:$AK$193,MATCH($A$43&amp;"调整额",'用友贴出原始数据-利润表'!$A$6:$A$193,0)+1,MATCH(Y36,'用友贴出原始数据-利润表'!$B$5:$AK$5,0)+1)</f>
        <v>0</v>
      </c>
      <c r="Z43" s="374">
        <f>INDEX('用友贴出原始数据-利润表'!$A$5:$AK$193,MATCH($A$43&amp;"调整额",'用友贴出原始数据-利润表'!$A$6:$A$193,0)+1,MATCH(Z36,'用友贴出原始数据-利润表'!$B$5:$AK$5,0)+1)</f>
        <v>0</v>
      </c>
      <c r="AA43" s="374">
        <f>INDEX('用友贴出原始数据-利润表'!$A$5:$AK$193,MATCH($A$43&amp;"调整额",'用友贴出原始数据-利润表'!$A$6:$A$193,0)+1,MATCH(AA36,'用友贴出原始数据-利润表'!$B$5:$AK$5,0)+1)</f>
        <v>0</v>
      </c>
      <c r="AB43" s="374">
        <f>INDEX('用友贴出原始数据-利润表'!$A$5:$AK$193,MATCH($A$43&amp;"调整额",'用友贴出原始数据-利润表'!$A$6:$A$193,0)+1,MATCH(AB36,'用友贴出原始数据-利润表'!$B$5:$AK$5,0)+1)</f>
        <v>0</v>
      </c>
    </row>
    <row r="44" spans="1:28">
      <c r="A44" s="375" t="s">
        <v>64</v>
      </c>
      <c r="B44" s="373">
        <f t="shared" si="11"/>
        <v>0</v>
      </c>
      <c r="C44" s="373"/>
      <c r="D44" s="374">
        <f>INDEX('用友贴出原始数据-利润表'!$A$5:$AK$193,MATCH($A44&amp;"调整额",'用友贴出原始数据-利润表'!$A$6:$A$193,0)+1,MATCH($D$36,'用友贴出原始数据-利润表'!$B$5:$AK$5,0)+1)+S44+AA44+F44</f>
        <v>0</v>
      </c>
      <c r="E44" s="372">
        <f>INDEX('用友贴出原始数据-利润表'!$A$5:$AK$193,MATCH(A44&amp;"调整额",'用友贴出原始数据-利润表'!$A$6:$A$193,0)+1,MATCH($E$36,'用友贴出原始数据-利润表'!$B$5:$AK$5,0)+1)+INDEX('用友贴出原始数据-利润表'!$A$5:$AK$193,MATCH(A44&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4" s="374">
        <f>INDEX('用友贴出原始数据-利润表'!$A$5:$AK$193,MATCH($A$44&amp;"调整额",'用友贴出原始数据-利润表'!$A$6:$A$193,0)+1,MATCH(F36,'用友贴出原始数据-利润表'!$B$5:$AK$5,0)+1)</f>
        <v>0</v>
      </c>
      <c r="G44" s="368">
        <f t="shared" si="7"/>
        <v>0</v>
      </c>
      <c r="H44" s="374">
        <f>INDEX('用友贴出原始数据-利润表'!$A$5:$AK$193,MATCH($A$44&amp;"调整额",'用友贴出原始数据-利润表'!$A$6:$A$193,0)+1,MATCH(H36,'用友贴出原始数据-利润表'!$B$5:$AK$5,0)+1)</f>
        <v>0</v>
      </c>
      <c r="I44" s="374">
        <f>INDEX('用友贴出原始数据-利润表'!$A$5:$AK$193,MATCH($A$44&amp;"调整额",'用友贴出原始数据-利润表'!$A$6:$A$193,0)+1,MATCH(I36,'用友贴出原始数据-利润表'!$B$5:$AK$5,0)+1)</f>
        <v>0</v>
      </c>
      <c r="J44" s="374">
        <f>INDEX('用友贴出原始数据-利润表'!$A$5:$AK$193,MATCH($A$44&amp;"调整额",'用友贴出原始数据-利润表'!$A$6:$A$193,0)+1,MATCH(J36,'用友贴出原始数据-利润表'!$B$5:$AK$5,0)+1)</f>
        <v>0</v>
      </c>
      <c r="K44" s="368">
        <f t="shared" si="8"/>
        <v>0</v>
      </c>
      <c r="L44" s="374">
        <f>INDEX('用友贴出原始数据-利润表'!$A$5:$AK$193,MATCH($A$44&amp;"调整额",'用友贴出原始数据-利润表'!$A$6:$A$193,0)+1,MATCH(L36,'用友贴出原始数据-利润表'!$B$5:$AK$5,0)+1)</f>
        <v>0</v>
      </c>
      <c r="M44" s="374">
        <f>INDEX('用友贴出原始数据-利润表'!$A$5:$AK$193,MATCH($A$44&amp;"调整额",'用友贴出原始数据-利润表'!$A$6:$A$193,0)+1,MATCH(M36,'用友贴出原始数据-利润表'!$B$5:$AK$5,0)+1)</f>
        <v>0</v>
      </c>
      <c r="N44" s="374">
        <f>INDEX('用友贴出原始数据-利润表'!$A$5:$AK$193,MATCH($A$44&amp;"调整额",'用友贴出原始数据-利润表'!$A$6:$A$193,0)+1,MATCH(N36,'用友贴出原始数据-利润表'!$B$5:$AK$5,0)+1)</f>
        <v>0</v>
      </c>
      <c r="O44" s="374">
        <f>INDEX('用友贴出原始数据-利润表'!$A$5:$AK$193,MATCH($A$44&amp;"调整额",'用友贴出原始数据-利润表'!$A$6:$A$193,0)+1,MATCH(O36,'用友贴出原始数据-利润表'!$B$5:$AK$5,0)+1)</f>
        <v>0</v>
      </c>
      <c r="P44" s="401">
        <f t="shared" si="9"/>
        <v>0</v>
      </c>
      <c r="Q44" s="374">
        <f>INDEX('用友贴出原始数据-利润表'!$A$5:$AK$193,MATCH($A$44&amp;"调整额",'用友贴出原始数据-利润表'!$A$6:$A$193,0)+1,MATCH(Q36,'用友贴出原始数据-利润表'!$B$5:$AK$5,0)+1)</f>
        <v>0</v>
      </c>
      <c r="R44" s="374">
        <f>INDEX('用友贴出原始数据-利润表'!$A$5:$AK$193,MATCH($A$44&amp;"调整额",'用友贴出原始数据-利润表'!$A$6:$A$193,0)+1,MATCH(R36,'用友贴出原始数据-利润表'!$B$5:$AK$5,0)+1)</f>
        <v>0</v>
      </c>
      <c r="S44" s="374">
        <f>INDEX('用友贴出原始数据-利润表'!$A$5:$AK$193,MATCH($A$44&amp;"调整额",'用友贴出原始数据-利润表'!$A$6:$A$193,0)+1,MATCH(S36,'用友贴出原始数据-利润表'!$B$5:$AK$5,0)+1)</f>
        <v>0</v>
      </c>
      <c r="T44" s="408">
        <f t="shared" si="10"/>
        <v>0</v>
      </c>
      <c r="U44" s="374">
        <f>INDEX('用友贴出原始数据-利润表'!$A$5:$AK$193,MATCH($A$44&amp;"调整额",'用友贴出原始数据-利润表'!$A$6:$A$193,0)+1,MATCH(U36,'用友贴出原始数据-利润表'!$B$5:$AK$5,0)+1)</f>
        <v>0</v>
      </c>
      <c r="V44" s="374">
        <f>INDEX('用友贴出原始数据-利润表'!$A$5:$AK$193,MATCH($A$44&amp;"调整额",'用友贴出原始数据-利润表'!$A$6:$A$193,0)+1,MATCH(V36,'用友贴出原始数据-利润表'!$B$5:$AK$5,0)+1)</f>
        <v>0</v>
      </c>
      <c r="W44" s="374">
        <f>INDEX('用友贴出原始数据-利润表'!$A$5:$AK$193,MATCH($A$44&amp;"调整额",'用友贴出原始数据-利润表'!$A$6:$A$193,0)+1,MATCH(W36,'用友贴出原始数据-利润表'!$B$5:$AK$5,0)+1)</f>
        <v>0</v>
      </c>
      <c r="X44" s="374">
        <f>INDEX('用友贴出原始数据-利润表'!$A$5:$AK$193,MATCH($A$44&amp;"调整额",'用友贴出原始数据-利润表'!$A$6:$A$193,0)+1,MATCH(X36,'用友贴出原始数据-利润表'!$B$5:$AK$5,0)+1)</f>
        <v>0</v>
      </c>
      <c r="Y44" s="374">
        <f>INDEX('用友贴出原始数据-利润表'!$A$5:$AK$193,MATCH($A$44&amp;"调整额",'用友贴出原始数据-利润表'!$A$6:$A$193,0)+1,MATCH(Y36,'用友贴出原始数据-利润表'!$B$5:$AK$5,0)+1)</f>
        <v>0</v>
      </c>
      <c r="Z44" s="374">
        <f>INDEX('用友贴出原始数据-利润表'!$A$5:$AK$193,MATCH($A$44&amp;"调整额",'用友贴出原始数据-利润表'!$A$6:$A$193,0)+1,MATCH(Z36,'用友贴出原始数据-利润表'!$B$5:$AK$5,0)+1)</f>
        <v>0</v>
      </c>
      <c r="AA44" s="374">
        <f>INDEX('用友贴出原始数据-利润表'!$A$5:$AK$193,MATCH($A$44&amp;"调整额",'用友贴出原始数据-利润表'!$A$6:$A$193,0)+1,MATCH(AA36,'用友贴出原始数据-利润表'!$B$5:$AK$5,0)+1)</f>
        <v>0</v>
      </c>
      <c r="AB44" s="374">
        <f>INDEX('用友贴出原始数据-利润表'!$A$5:$AK$193,MATCH($A$44&amp;"调整额",'用友贴出原始数据-利润表'!$A$6:$A$193,0)+1,MATCH(AB36,'用友贴出原始数据-利润表'!$B$5:$AK$5,0)+1)</f>
        <v>0</v>
      </c>
    </row>
    <row r="45" spans="1:28">
      <c r="A45" s="363" t="s">
        <v>65</v>
      </c>
      <c r="B45" s="373">
        <f t="shared" si="11"/>
        <v>-4.41097654402256e-7</v>
      </c>
      <c r="C45" s="373">
        <f>-49944296.81-B28/0.75</f>
        <v>-248779441.983333</v>
      </c>
      <c r="D45" s="374">
        <f>INDEX('用友贴出原始数据-利润表'!$A$5:$AK$193,MATCH($A45&amp;"调整额",'用友贴出原始数据-利润表'!$A$6:$A$193,0)+1,MATCH($D$36,'用友贴出原始数据-利润表'!$B$5:$AK$5,0)+1)+S45+AA45+F45</f>
        <v>186829.56</v>
      </c>
      <c r="E45" s="372">
        <f>INDEX('用友贴出原始数据-利润表'!$A$5:$AK$193,MATCH(A45&amp;"调整额",'用友贴出原始数据-利润表'!$A$6:$A$193,0)+1,MATCH($E$36,'用友贴出原始数据-利润表'!$B$5:$AK$5,0)+1)+INDEX('用友贴出原始数据-利润表'!$A$5:$AK$193,MATCH(A45&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-1918156.49</v>
      </c>
      <c r="F45" s="374">
        <f>INDEX('用友贴出原始数据-利润表'!$A$5:$AK$193,MATCH($A$45&amp;"调整额",'用友贴出原始数据-利润表'!$A$6:$A$193,0)+1,MATCH(F36,'用友贴出原始数据-利润表'!$B$5:$AK$5,0)+1)</f>
        <v>-41820.44</v>
      </c>
      <c r="G45" s="368">
        <f t="shared" si="7"/>
        <v>186672861.813333</v>
      </c>
      <c r="H45" s="374">
        <f>INDEX('用友贴出原始数据-利润表'!$A$5:$AK$193,MATCH($A$45&amp;"调整额",'用友贴出原始数据-利润表'!$A$6:$A$193,0)+1,MATCH(H36,'用友贴出原始数据-利润表'!$B$5:$AK$5,0)+1)</f>
        <v>188557183.353333</v>
      </c>
      <c r="I45" s="374">
        <f>INDEX('用友贴出原始数据-利润表'!$A$5:$AK$193,MATCH($A$45&amp;"调整额",'用友贴出原始数据-利润表'!$A$6:$A$193,0)+1,MATCH(I36,'用友贴出原始数据-利润表'!$B$5:$AK$5,0)+1)</f>
        <v>4036608.45333333</v>
      </c>
      <c r="J45" s="374">
        <f>INDEX('用友贴出原始数据-利润表'!$A$5:$AK$193,MATCH($A$45&amp;"调整额",'用友贴出原始数据-利润表'!$A$6:$A$193,0)+1,MATCH(J36,'用友贴出原始数据-利润表'!$B$5:$AK$5,0)+1)</f>
        <v>-5920929.99333333</v>
      </c>
      <c r="K45" s="368">
        <f t="shared" si="8"/>
        <v>13559834.24</v>
      </c>
      <c r="L45" s="374">
        <f>INDEX('用友贴出原始数据-利润表'!$A$5:$AK$193,MATCH($A$45&amp;"调整额",'用友贴出原始数据-利润表'!$A$6:$A$193,0)+1,MATCH(L36,'用友贴出原始数据-利润表'!$B$5:$AK$5,0)+1)</f>
        <v>28296480.8933333</v>
      </c>
      <c r="M45" s="374">
        <f>INDEX('用友贴出原始数据-利润表'!$A$5:$AK$193,MATCH($A$45&amp;"调整额",'用友贴出原始数据-利润表'!$A$6:$A$193,0)+1,MATCH(M36,'用友贴出原始数据-利润表'!$B$5:$AK$5,0)+1)</f>
        <v>0</v>
      </c>
      <c r="N45" s="374">
        <f>INDEX('用友贴出原始数据-利润表'!$A$5:$AK$193,MATCH($A$45&amp;"调整额",'用友贴出原始数据-利润表'!$A$6:$A$193,0)+1,MATCH(N36,'用友贴出原始数据-利润表'!$B$5:$AK$5,0)+1)</f>
        <v>-672503.07333333</v>
      </c>
      <c r="O45" s="374">
        <f>INDEX('用友贴出原始数据-利润表'!$A$5:$AK$193,MATCH($A$45&amp;"调整额",'用友贴出原始数据-利润表'!$A$6:$A$193,0)+1,MATCH(O36,'用友贴出原始数据-利润表'!$B$5:$AK$5,0)+1)</f>
        <v>-14064143.58</v>
      </c>
      <c r="P45" s="401">
        <f t="shared" si="9"/>
        <v>50693938.26</v>
      </c>
      <c r="Q45" s="374">
        <f>INDEX('用友贴出原始数据-利润表'!$A$5:$AK$193,MATCH($A$45&amp;"调整额",'用友贴出原始数据-利润表'!$A$6:$A$193,0)+1,MATCH(Q36,'用友贴出原始数据-利润表'!$B$5:$AK$5,0)+1)</f>
        <v>50933008.26</v>
      </c>
      <c r="R45" s="374">
        <f>INDEX('用友贴出原始数据-利润表'!$A$5:$AK$193,MATCH($A$45&amp;"调整额",'用友贴出原始数据-利润表'!$A$6:$A$193,0)+1,MATCH(R36,'用友贴出原始数据-利润表'!$B$5:$AK$5,0)+1)</f>
        <v>-239070</v>
      </c>
      <c r="S45" s="374">
        <f>INDEX('用友贴出原始数据-利润表'!$A$5:$AK$193,MATCH($A$45&amp;"调整额",'用友贴出原始数据-利润表'!$A$6:$A$193,0)+1,MATCH(S36,'用友贴出原始数据-利润表'!$B$5:$AK$5,0)+1)</f>
        <v>0</v>
      </c>
      <c r="T45" s="408">
        <f t="shared" si="10"/>
        <v>-415865.4</v>
      </c>
      <c r="U45" s="374">
        <f>INDEX('用友贴出原始数据-利润表'!$A$5:$AK$193,MATCH($A$45&amp;"调整额",'用友贴出原始数据-利润表'!$A$6:$A$193,0)+1,MATCH(U36,'用友贴出原始数据-利润表'!$B$5:$AK$5,0)+1)</f>
        <v>0</v>
      </c>
      <c r="V45" s="374">
        <f>INDEX('用友贴出原始数据-利润表'!$A$5:$AK$193,MATCH($A$45&amp;"调整额",'用友贴出原始数据-利润表'!$A$6:$A$193,0)+1,MATCH(V36,'用友贴出原始数据-利润表'!$B$5:$AK$5,0)+1)</f>
        <v>0</v>
      </c>
      <c r="W45" s="374">
        <f>INDEX('用友贴出原始数据-利润表'!$A$5:$AK$193,MATCH($A$45&amp;"调整额",'用友贴出原始数据-利润表'!$A$6:$A$193,0)+1,MATCH(W36,'用友贴出原始数据-利润表'!$B$5:$AK$5,0)+1)</f>
        <v>134395.5</v>
      </c>
      <c r="X45" s="374">
        <f>INDEX('用友贴出原始数据-利润表'!$A$5:$AK$193,MATCH($A$45&amp;"调整额",'用友贴出原始数据-利润表'!$A$6:$A$193,0)+1,MATCH(X36,'用友贴出原始数据-利润表'!$B$5:$AK$5,0)+1)</f>
        <v>-550260.9</v>
      </c>
      <c r="Y45" s="374">
        <f>INDEX('用友贴出原始数据-利润表'!$A$5:$AK$193,MATCH($A$45&amp;"调整额",'用友贴出原始数据-利润表'!$A$6:$A$193,0)+1,MATCH(Y36,'用友贴出原始数据-利润表'!$B$5:$AK$5,0)+1)</f>
        <v>0</v>
      </c>
      <c r="Z45" s="374">
        <f>INDEX('用友贴出原始数据-利润表'!$A$5:$AK$193,MATCH($A$45&amp;"调整额",'用友贴出原始数据-利润表'!$A$6:$A$193,0)+1,MATCH(Z36,'用友贴出原始数据-利润表'!$B$5:$AK$5,0)+1)</f>
        <v>0</v>
      </c>
      <c r="AA45" s="374">
        <f>INDEX('用友贴出原始数据-利润表'!$A$5:$AK$193,MATCH($A$45&amp;"调整额",'用友贴出原始数据-利润表'!$A$6:$A$193,0)+1,MATCH(AA36,'用友贴出原始数据-利润表'!$B$5:$AK$5,0)+1)</f>
        <v>0</v>
      </c>
      <c r="AB45" s="374">
        <f>INDEX('用友贴出原始数据-利润表'!$A$5:$AK$193,MATCH($A$45&amp;"调整额",'用友贴出原始数据-利润表'!$A$6:$A$193,0)+1,MATCH(AB36,'用友贴出原始数据-利润表'!$B$5:$AK$5,0)+1)</f>
        <v>0</v>
      </c>
    </row>
    <row r="46" spans="1:28">
      <c r="A46" s="363" t="s">
        <v>66</v>
      </c>
      <c r="B46" s="373">
        <f t="shared" si="11"/>
        <v>0</v>
      </c>
      <c r="C46" s="373">
        <v>0</v>
      </c>
      <c r="D46" s="374">
        <f>INDEX('用友贴出原始数据-利润表'!$A$5:$AK$193,MATCH($A46&amp;"调整额",'用友贴出原始数据-利润表'!$A$6:$A$193,0)+1,MATCH($D$36,'用友贴出原始数据-利润表'!$B$5:$AK$5,0)+1)+S46+AA46+F46</f>
        <v>0</v>
      </c>
      <c r="E46" s="372">
        <f>INDEX('用友贴出原始数据-利润表'!$A$5:$AK$193,MATCH(A46&amp;"调整额",'用友贴出原始数据-利润表'!$A$6:$A$193,0)+1,MATCH($E$36,'用友贴出原始数据-利润表'!$B$5:$AK$5,0)+1)+INDEX('用友贴出原始数据-利润表'!$A$5:$AK$193,MATCH(A46&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6" s="374">
        <f>INDEX('用友贴出原始数据-利润表'!$A$5:$AK$193,MATCH($A$46&amp;"调整额",'用友贴出原始数据-利润表'!$A$6:$A$193,0)+1,MATCH(F36,'用友贴出原始数据-利润表'!$B$5:$AK$5,0)+1)</f>
        <v>0</v>
      </c>
      <c r="G46" s="368">
        <f t="shared" si="7"/>
        <v>0</v>
      </c>
      <c r="H46" s="374">
        <f>INDEX('用友贴出原始数据-利润表'!$A$5:$AK$193,MATCH($A$46&amp;"调整额",'用友贴出原始数据-利润表'!$A$6:$A$193,0)+1,MATCH(H36,'用友贴出原始数据-利润表'!$B$5:$AK$5,0)+1)</f>
        <v>0</v>
      </c>
      <c r="I46" s="374">
        <f>INDEX('用友贴出原始数据-利润表'!$A$5:$AK$193,MATCH($A$46&amp;"调整额",'用友贴出原始数据-利润表'!$A$6:$A$193,0)+1,MATCH(I36,'用友贴出原始数据-利润表'!$B$5:$AK$5,0)+1)</f>
        <v>0</v>
      </c>
      <c r="J46" s="374">
        <f>INDEX('用友贴出原始数据-利润表'!$A$5:$AK$193,MATCH($A$46&amp;"调整额",'用友贴出原始数据-利润表'!$A$6:$A$193,0)+1,MATCH(J36,'用友贴出原始数据-利润表'!$B$5:$AK$5,0)+1)</f>
        <v>0</v>
      </c>
      <c r="K46" s="368">
        <f t="shared" si="8"/>
        <v>0</v>
      </c>
      <c r="L46" s="374">
        <f>INDEX('用友贴出原始数据-利润表'!$A$5:$AK$193,MATCH($A$46&amp;"调整额",'用友贴出原始数据-利润表'!$A$6:$A$193,0)+1,MATCH(L36,'用友贴出原始数据-利润表'!$B$5:$AK$5,0)+1)</f>
        <v>0</v>
      </c>
      <c r="M46" s="374">
        <f>INDEX('用友贴出原始数据-利润表'!$A$5:$AK$193,MATCH($A$46&amp;"调整额",'用友贴出原始数据-利润表'!$A$6:$A$193,0)+1,MATCH(M36,'用友贴出原始数据-利润表'!$B$5:$AK$5,0)+1)</f>
        <v>0</v>
      </c>
      <c r="N46" s="374">
        <f>INDEX('用友贴出原始数据-利润表'!$A$5:$AK$193,MATCH($A$46&amp;"调整额",'用友贴出原始数据-利润表'!$A$6:$A$193,0)+1,MATCH(N36,'用友贴出原始数据-利润表'!$B$5:$AK$5,0)+1)</f>
        <v>0</v>
      </c>
      <c r="O46" s="374">
        <f>INDEX('用友贴出原始数据-利润表'!$A$5:$AK$193,MATCH($A$46&amp;"调整额",'用友贴出原始数据-利润表'!$A$6:$A$193,0)+1,MATCH(O36,'用友贴出原始数据-利润表'!$B$5:$AK$5,0)+1)</f>
        <v>0</v>
      </c>
      <c r="P46" s="401">
        <f t="shared" si="9"/>
        <v>0</v>
      </c>
      <c r="Q46" s="374">
        <f>INDEX('用友贴出原始数据-利润表'!$A$5:$AK$193,MATCH($A$46&amp;"调整额",'用友贴出原始数据-利润表'!$A$6:$A$193,0)+1,MATCH(Q36,'用友贴出原始数据-利润表'!$B$5:$AK$5,0)+1)</f>
        <v>0</v>
      </c>
      <c r="R46" s="374">
        <f>INDEX('用友贴出原始数据-利润表'!$A$5:$AK$193,MATCH($A$46&amp;"调整额",'用友贴出原始数据-利润表'!$A$6:$A$193,0)+1,MATCH(R36,'用友贴出原始数据-利润表'!$B$5:$AK$5,0)+1)</f>
        <v>0</v>
      </c>
      <c r="S46" s="374">
        <f>INDEX('用友贴出原始数据-利润表'!$A$5:$AK$193,MATCH($A$46&amp;"调整额",'用友贴出原始数据-利润表'!$A$6:$A$193,0)+1,MATCH(S36,'用友贴出原始数据-利润表'!$B$5:$AK$5,0)+1)</f>
        <v>0</v>
      </c>
      <c r="T46" s="408">
        <f t="shared" si="10"/>
        <v>0</v>
      </c>
      <c r="U46" s="374">
        <f>INDEX('用友贴出原始数据-利润表'!$A$5:$AK$193,MATCH($A$46&amp;"调整额",'用友贴出原始数据-利润表'!$A$6:$A$193,0)+1,MATCH(U36,'用友贴出原始数据-利润表'!$B$5:$AK$5,0)+1)</f>
        <v>0</v>
      </c>
      <c r="V46" s="374">
        <f>INDEX('用友贴出原始数据-利润表'!$A$5:$AK$193,MATCH($A$46&amp;"调整额",'用友贴出原始数据-利润表'!$A$6:$A$193,0)+1,MATCH(V36,'用友贴出原始数据-利润表'!$B$5:$AK$5,0)+1)</f>
        <v>0</v>
      </c>
      <c r="W46" s="374">
        <f>INDEX('用友贴出原始数据-利润表'!$A$5:$AK$193,MATCH($A$46&amp;"调整额",'用友贴出原始数据-利润表'!$A$6:$A$193,0)+1,MATCH(W36,'用友贴出原始数据-利润表'!$B$5:$AK$5,0)+1)</f>
        <v>0</v>
      </c>
      <c r="X46" s="374">
        <f>INDEX('用友贴出原始数据-利润表'!$A$5:$AK$193,MATCH($A$46&amp;"调整额",'用友贴出原始数据-利润表'!$A$6:$A$193,0)+1,MATCH(X36,'用友贴出原始数据-利润表'!$B$5:$AK$5,0)+1)</f>
        <v>0</v>
      </c>
      <c r="Y46" s="374">
        <f>INDEX('用友贴出原始数据-利润表'!$A$5:$AK$193,MATCH($A$46&amp;"调整额",'用友贴出原始数据-利润表'!$A$6:$A$193,0)+1,MATCH(Y36,'用友贴出原始数据-利润表'!$B$5:$AK$5,0)+1)</f>
        <v>0</v>
      </c>
      <c r="Z46" s="374">
        <f>INDEX('用友贴出原始数据-利润表'!$A$5:$AK$193,MATCH($A$46&amp;"调整额",'用友贴出原始数据-利润表'!$A$6:$A$193,0)+1,MATCH(Z36,'用友贴出原始数据-利润表'!$B$5:$AK$5,0)+1)</f>
        <v>0</v>
      </c>
      <c r="AA46" s="374">
        <f>INDEX('用友贴出原始数据-利润表'!$A$5:$AK$193,MATCH($A$46&amp;"调整额",'用友贴出原始数据-利润表'!$A$6:$A$193,0)+1,MATCH(AA36,'用友贴出原始数据-利润表'!$B$5:$AK$5,0)+1)</f>
        <v>0</v>
      </c>
      <c r="AB46" s="374">
        <f>INDEX('用友贴出原始数据-利润表'!$A$5:$AK$193,MATCH($A$46&amp;"调整额",'用友贴出原始数据-利润表'!$A$6:$A$193,0)+1,MATCH(AB36,'用友贴出原始数据-利润表'!$B$5:$AK$5,0)+1)</f>
        <v>0</v>
      </c>
    </row>
    <row r="47" spans="1:28">
      <c r="A47" s="363" t="s">
        <v>67</v>
      </c>
      <c r="B47" s="373">
        <f t="shared" si="11"/>
        <v>473008.39</v>
      </c>
      <c r="C47" s="373">
        <v>-7888719.2</v>
      </c>
      <c r="D47" s="374">
        <f>INDEX('用友贴出原始数据-利润表'!$A$5:$AK$193,MATCH($A47&amp;"调整额",'用友贴出原始数据-利润表'!$A$6:$A$193,0)+1,MATCH($D$36,'用友贴出原始数据-利润表'!$B$5:$AK$5,0)+1)+S47+AA47+F47</f>
        <v>0</v>
      </c>
      <c r="E47" s="372">
        <f>INDEX('用友贴出原始数据-利润表'!$A$5:$AK$193,MATCH(A47&amp;"调整额",'用友贴出原始数据-利润表'!$A$6:$A$193,0)+1,MATCH($E$36,'用友贴出原始数据-利润表'!$B$5:$AK$5,0)+1)+INDEX('用友贴出原始数据-利润表'!$A$5:$AK$193,MATCH(A47&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8361727.59</v>
      </c>
      <c r="F47" s="374">
        <f>INDEX('用友贴出原始数据-利润表'!$A$5:$AK$193,MATCH($A$47&amp;"调整额",'用友贴出原始数据-利润表'!$A$6:$A$193,0)+1,MATCH(F36,'用友贴出原始数据-利润表'!$B$5:$AK$5,0)+1)</f>
        <v>0</v>
      </c>
      <c r="G47" s="368">
        <f t="shared" si="7"/>
        <v>0</v>
      </c>
      <c r="H47" s="374">
        <f>INDEX('用友贴出原始数据-利润表'!$A$5:$AK$193,MATCH($A$47&amp;"调整额",'用友贴出原始数据-利润表'!$A$6:$A$193,0)+1,MATCH(H36,'用友贴出原始数据-利润表'!$B$5:$AK$5,0)+1)</f>
        <v>0</v>
      </c>
      <c r="I47" s="374">
        <f>INDEX('用友贴出原始数据-利润表'!$A$5:$AK$193,MATCH($A$47&amp;"调整额",'用友贴出原始数据-利润表'!$A$6:$A$193,0)+1,MATCH(I36,'用友贴出原始数据-利润表'!$B$5:$AK$5,0)+1)</f>
        <v>0</v>
      </c>
      <c r="J47" s="374">
        <f>INDEX('用友贴出原始数据-利润表'!$A$5:$AK$193,MATCH($A$47&amp;"调整额",'用友贴出原始数据-利润表'!$A$6:$A$193,0)+1,MATCH(J36,'用友贴出原始数据-利润表'!$B$5:$AK$5,0)+1)</f>
        <v>0</v>
      </c>
      <c r="K47" s="368">
        <f t="shared" si="8"/>
        <v>0</v>
      </c>
      <c r="L47" s="374">
        <f>INDEX('用友贴出原始数据-利润表'!$A$5:$AK$193,MATCH($A$47&amp;"调整额",'用友贴出原始数据-利润表'!$A$6:$A$193,0)+1,MATCH(L36,'用友贴出原始数据-利润表'!$B$5:$AK$5,0)+1)</f>
        <v>0</v>
      </c>
      <c r="M47" s="374">
        <f>INDEX('用友贴出原始数据-利润表'!$A$5:$AK$193,MATCH($A$47&amp;"调整额",'用友贴出原始数据-利润表'!$A$6:$A$193,0)+1,MATCH(M36,'用友贴出原始数据-利润表'!$B$5:$AK$5,0)+1)</f>
        <v>0</v>
      </c>
      <c r="N47" s="374">
        <f>INDEX('用友贴出原始数据-利润表'!$A$5:$AK$193,MATCH($A$47&amp;"调整额",'用友贴出原始数据-利润表'!$A$6:$A$193,0)+1,MATCH(N36,'用友贴出原始数据-利润表'!$B$5:$AK$5,0)+1)</f>
        <v>0</v>
      </c>
      <c r="O47" s="374">
        <f>INDEX('用友贴出原始数据-利润表'!$A$5:$AK$193,MATCH($A$47&amp;"调整额",'用友贴出原始数据-利润表'!$A$6:$A$193,0)+1,MATCH(O36,'用友贴出原始数据-利润表'!$B$5:$AK$5,0)+1)</f>
        <v>0</v>
      </c>
      <c r="P47" s="401">
        <f t="shared" si="9"/>
        <v>0</v>
      </c>
      <c r="Q47" s="374">
        <f>INDEX('用友贴出原始数据-利润表'!$A$5:$AK$193,MATCH($A$47&amp;"调整额",'用友贴出原始数据-利润表'!$A$6:$A$193,0)+1,MATCH(Q36,'用友贴出原始数据-利润表'!$B$5:$AK$5,0)+1)</f>
        <v>0</v>
      </c>
      <c r="R47" s="374">
        <f>INDEX('用友贴出原始数据-利润表'!$A$5:$AK$193,MATCH($A$47&amp;"调整额",'用友贴出原始数据-利润表'!$A$6:$A$193,0)+1,MATCH(R36,'用友贴出原始数据-利润表'!$B$5:$AK$5,0)+1)</f>
        <v>0</v>
      </c>
      <c r="S47" s="374">
        <f>INDEX('用友贴出原始数据-利润表'!$A$5:$AK$193,MATCH($A$47&amp;"调整额",'用友贴出原始数据-利润表'!$A$6:$A$193,0)+1,MATCH(S36,'用友贴出原始数据-利润表'!$B$5:$AK$5,0)+1)</f>
        <v>0</v>
      </c>
      <c r="T47" s="408">
        <f t="shared" si="10"/>
        <v>0</v>
      </c>
      <c r="U47" s="374">
        <f>INDEX('用友贴出原始数据-利润表'!$A$5:$AK$193,MATCH($A$47&amp;"调整额",'用友贴出原始数据-利润表'!$A$6:$A$193,0)+1,MATCH(U36,'用友贴出原始数据-利润表'!$B$5:$AK$5,0)+1)</f>
        <v>0</v>
      </c>
      <c r="V47" s="374">
        <f>INDEX('用友贴出原始数据-利润表'!$A$5:$AK$193,MATCH($A$47&amp;"调整额",'用友贴出原始数据-利润表'!$A$6:$A$193,0)+1,MATCH(V36,'用友贴出原始数据-利润表'!$B$5:$AK$5,0)+1)</f>
        <v>0</v>
      </c>
      <c r="W47" s="374">
        <f>INDEX('用友贴出原始数据-利润表'!$A$5:$AK$193,MATCH($A$47&amp;"调整额",'用友贴出原始数据-利润表'!$A$6:$A$193,0)+1,MATCH(W36,'用友贴出原始数据-利润表'!$B$5:$AK$5,0)+1)</f>
        <v>0</v>
      </c>
      <c r="X47" s="374">
        <f>INDEX('用友贴出原始数据-利润表'!$A$5:$AK$193,MATCH($A$47&amp;"调整额",'用友贴出原始数据-利润表'!$A$6:$A$193,0)+1,MATCH(X36,'用友贴出原始数据-利润表'!$B$5:$AK$5,0)+1)</f>
        <v>0</v>
      </c>
      <c r="Y47" s="374">
        <f>INDEX('用友贴出原始数据-利润表'!$A$5:$AK$193,MATCH($A$47&amp;"调整额",'用友贴出原始数据-利润表'!$A$6:$A$193,0)+1,MATCH(Y36,'用友贴出原始数据-利润表'!$B$5:$AK$5,0)+1)</f>
        <v>0</v>
      </c>
      <c r="Z47" s="374">
        <f>INDEX('用友贴出原始数据-利润表'!$A$5:$AK$193,MATCH($A$47&amp;"调整额",'用友贴出原始数据-利润表'!$A$6:$A$193,0)+1,MATCH(Z36,'用友贴出原始数据-利润表'!$B$5:$AK$5,0)+1)</f>
        <v>0</v>
      </c>
      <c r="AA47" s="374">
        <f>INDEX('用友贴出原始数据-利润表'!$A$5:$AK$193,MATCH($A$47&amp;"调整额",'用友贴出原始数据-利润表'!$A$6:$A$193,0)+1,MATCH(AA36,'用友贴出原始数据-利润表'!$B$5:$AK$5,0)+1)</f>
        <v>0</v>
      </c>
      <c r="AB47" s="374">
        <f>INDEX('用友贴出原始数据-利润表'!$A$5:$AK$193,MATCH($A$47&amp;"调整额",'用友贴出原始数据-利润表'!$A$6:$A$193,0)+1,MATCH(AB36,'用友贴出原始数据-利润表'!$B$5:$AK$5,0)+1)</f>
        <v>0</v>
      </c>
    </row>
    <row r="48" spans="1:28">
      <c r="A48" s="363" t="s">
        <v>68</v>
      </c>
      <c r="B48" s="376">
        <f t="shared" si="11"/>
        <v>0</v>
      </c>
      <c r="C48" s="376">
        <v>0</v>
      </c>
      <c r="D48" s="374">
        <f>INDEX('用友贴出原始数据-利润表'!$A$5:$AK$193,MATCH($A48&amp;"调整额",'用友贴出原始数据-利润表'!$A$6:$A$193,0)+1,MATCH($D$36,'用友贴出原始数据-利润表'!$B$5:$AK$5,0)+1)+S48+AA48+F48</f>
        <v>0</v>
      </c>
      <c r="E48" s="372">
        <f>INDEX('用友贴出原始数据-利润表'!$A$5:$AK$193,MATCH(A48&amp;"调整额",'用友贴出原始数据-利润表'!$A$6:$A$193,0)+1,MATCH($E$36,'用友贴出原始数据-利润表'!$B$5:$AK$5,0)+1)+INDEX('用友贴出原始数据-利润表'!$A$5:$AK$193,MATCH(A48&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8" s="377">
        <f>INDEX('用友贴出原始数据-利润表'!$A$5:$AK$193,MATCH($A$48&amp;"调整额",'用友贴出原始数据-利润表'!$A$6:$A$193,0)+1,MATCH(F36,'用友贴出原始数据-利润表'!$B$5:$AK$5,0)+1)</f>
        <v>0</v>
      </c>
      <c r="G48" s="368">
        <f t="shared" si="7"/>
        <v>0</v>
      </c>
      <c r="H48" s="377">
        <f>INDEX('用友贴出原始数据-利润表'!$A$5:$AK$193,MATCH($A$48&amp;"调整额",'用友贴出原始数据-利润表'!$A$6:$A$193,0)+1,MATCH(H36,'用友贴出原始数据-利润表'!$B$5:$AK$5,0)+1)</f>
        <v>0</v>
      </c>
      <c r="I48" s="377">
        <f>INDEX('用友贴出原始数据-利润表'!$A$5:$AK$193,MATCH($A$48&amp;"调整额",'用友贴出原始数据-利润表'!$A$6:$A$193,0)+1,MATCH(I36,'用友贴出原始数据-利润表'!$B$5:$AK$5,0)+1)</f>
        <v>0</v>
      </c>
      <c r="J48" s="377">
        <f>INDEX('用友贴出原始数据-利润表'!$A$5:$AK$193,MATCH($A$48&amp;"调整额",'用友贴出原始数据-利润表'!$A$6:$A$193,0)+1,MATCH(J36,'用友贴出原始数据-利润表'!$B$5:$AK$5,0)+1)</f>
        <v>0</v>
      </c>
      <c r="K48" s="368">
        <f t="shared" si="8"/>
        <v>0</v>
      </c>
      <c r="L48" s="377">
        <f>INDEX('用友贴出原始数据-利润表'!$A$5:$AK$193,MATCH($A$48&amp;"调整额",'用友贴出原始数据-利润表'!$A$6:$A$193,0)+1,MATCH(L36,'用友贴出原始数据-利润表'!$B$5:$AK$5,0)+1)</f>
        <v>0</v>
      </c>
      <c r="M48" s="377">
        <f>INDEX('用友贴出原始数据-利润表'!$A$5:$AK$193,MATCH($A$48&amp;"调整额",'用友贴出原始数据-利润表'!$A$6:$A$193,0)+1,MATCH(M36,'用友贴出原始数据-利润表'!$B$5:$AK$5,0)+1)</f>
        <v>0</v>
      </c>
      <c r="N48" s="377">
        <f>INDEX('用友贴出原始数据-利润表'!$A$5:$AK$193,MATCH($A$48&amp;"调整额",'用友贴出原始数据-利润表'!$A$6:$A$193,0)+1,MATCH(N36,'用友贴出原始数据-利润表'!$B$5:$AK$5,0)+1)</f>
        <v>0</v>
      </c>
      <c r="O48" s="377">
        <f>INDEX('用友贴出原始数据-利润表'!$A$5:$AK$193,MATCH($A$48&amp;"调整额",'用友贴出原始数据-利润表'!$A$6:$A$193,0)+1,MATCH(O36,'用友贴出原始数据-利润表'!$B$5:$AK$5,0)+1)</f>
        <v>0</v>
      </c>
      <c r="P48" s="403">
        <f t="shared" si="9"/>
        <v>0</v>
      </c>
      <c r="Q48" s="377">
        <f>INDEX('用友贴出原始数据-利润表'!$A$5:$AK$193,MATCH($A$48&amp;"调整额",'用友贴出原始数据-利润表'!$A$6:$A$193,0)+1,MATCH(Q36,'用友贴出原始数据-利润表'!$B$5:$AK$5,0)+1)</f>
        <v>0</v>
      </c>
      <c r="R48" s="377">
        <f>INDEX('用友贴出原始数据-利润表'!$A$5:$AK$193,MATCH($A$48&amp;"调整额",'用友贴出原始数据-利润表'!$A$6:$A$193,0)+1,MATCH(R36,'用友贴出原始数据-利润表'!$B$5:$AK$5,0)+1)</f>
        <v>0</v>
      </c>
      <c r="S48" s="377">
        <f>INDEX('用友贴出原始数据-利润表'!$A$5:$AK$193,MATCH($A$48&amp;"调整额",'用友贴出原始数据-利润表'!$A$6:$A$193,0)+1,MATCH(S36,'用友贴出原始数据-利润表'!$B$5:$AK$5,0)+1)</f>
        <v>0</v>
      </c>
      <c r="T48" s="408">
        <f t="shared" si="10"/>
        <v>0</v>
      </c>
      <c r="U48" s="377">
        <f>INDEX('用友贴出原始数据-利润表'!$A$5:$AK$193,MATCH($A$48&amp;"调整额",'用友贴出原始数据-利润表'!$A$6:$A$193,0)+1,MATCH(U36,'用友贴出原始数据-利润表'!$B$5:$AK$5,0)+1)</f>
        <v>0</v>
      </c>
      <c r="V48" s="377">
        <f>INDEX('用友贴出原始数据-利润表'!$A$5:$AK$193,MATCH($A$48&amp;"调整额",'用友贴出原始数据-利润表'!$A$6:$A$193,0)+1,MATCH(V36,'用友贴出原始数据-利润表'!$B$5:$AK$5,0)+1)</f>
        <v>0</v>
      </c>
      <c r="W48" s="377">
        <f>INDEX('用友贴出原始数据-利润表'!$A$5:$AK$193,MATCH($A$48&amp;"调整额",'用友贴出原始数据-利润表'!$A$6:$A$193,0)+1,MATCH(W36,'用友贴出原始数据-利润表'!$B$5:$AK$5,0)+1)</f>
        <v>0</v>
      </c>
      <c r="X48" s="377">
        <f>INDEX('用友贴出原始数据-利润表'!$A$5:$AK$193,MATCH($A$48&amp;"调整额",'用友贴出原始数据-利润表'!$A$6:$A$193,0)+1,MATCH(X36,'用友贴出原始数据-利润表'!$B$5:$AK$5,0)+1)</f>
        <v>0</v>
      </c>
      <c r="Y48" s="377">
        <f>INDEX('用友贴出原始数据-利润表'!$A$5:$AK$193,MATCH($A$48&amp;"调整额",'用友贴出原始数据-利润表'!$A$6:$A$193,0)+1,MATCH(Y36,'用友贴出原始数据-利润表'!$B$5:$AK$5,0)+1)</f>
        <v>0</v>
      </c>
      <c r="Z48" s="377">
        <f>INDEX('用友贴出原始数据-利润表'!$A$5:$AK$193,MATCH($A$48&amp;"调整额",'用友贴出原始数据-利润表'!$A$6:$A$193,0)+1,MATCH(Z36,'用友贴出原始数据-利润表'!$B$5:$AK$5,0)+1)</f>
        <v>0</v>
      </c>
      <c r="AA48" s="377">
        <f>INDEX('用友贴出原始数据-利润表'!$A$5:$AK$193,MATCH($A$48&amp;"调整额",'用友贴出原始数据-利润表'!$A$6:$A$193,0)+1,MATCH(AA36,'用友贴出原始数据-利润表'!$B$5:$AK$5,0)+1)</f>
        <v>0</v>
      </c>
      <c r="AB48" s="377">
        <f>INDEX('用友贴出原始数据-利润表'!$A$5:$AK$193,MATCH($A$48&amp;"调整额",'用友贴出原始数据-利润表'!$A$6:$A$193,0)+1,MATCH(AB36,'用友贴出原始数据-利润表'!$B$5:$AK$5,0)+1)</f>
        <v>0</v>
      </c>
    </row>
    <row r="49" spans="1:28">
      <c r="A49" s="363" t="s">
        <v>69</v>
      </c>
      <c r="B49" s="378">
        <f t="shared" si="11"/>
        <v>0</v>
      </c>
      <c r="C49" s="378">
        <v>0</v>
      </c>
      <c r="D49" s="374">
        <f>INDEX('用友贴出原始数据-利润表'!$A$5:$AK$193,MATCH($A49&amp;"调整额",'用友贴出原始数据-利润表'!$A$6:$A$193,0)+1,MATCH($D$36,'用友贴出原始数据-利润表'!$B$5:$AK$5,0)+1)+S49+AA49+F49</f>
        <v>0</v>
      </c>
      <c r="E49" s="372">
        <f>INDEX('用友贴出原始数据-利润表'!$A$5:$AK$193,MATCH(A49&amp;"调整额",'用友贴出原始数据-利润表'!$A$6:$A$193,0)+1,MATCH($E$36,'用友贴出原始数据-利润表'!$B$5:$AK$5,0)+1)+INDEX('用友贴出原始数据-利润表'!$A$5:$AK$193,MATCH(A49&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9" s="379">
        <f>INDEX('用友贴出原始数据-利润表'!$A$5:$AK$193,MATCH($A$49&amp;"调整额",'用友贴出原始数据-利润表'!$A$6:$A$193,0)+1,MATCH(F36,'用友贴出原始数据-利润表'!$B$5:$AK$5,0)+1)</f>
        <v>0</v>
      </c>
      <c r="G49" s="368">
        <f t="shared" si="7"/>
        <v>0</v>
      </c>
      <c r="H49" s="379">
        <f>INDEX('用友贴出原始数据-利润表'!$A$5:$AK$193,MATCH($A$49&amp;"调整额",'用友贴出原始数据-利润表'!$A$6:$A$193,0)+1,MATCH(H36,'用友贴出原始数据-利润表'!$B$5:$AK$5,0)+1)</f>
        <v>0</v>
      </c>
      <c r="I49" s="379">
        <f>INDEX('用友贴出原始数据-利润表'!$A$5:$AK$193,MATCH($A$49&amp;"调整额",'用友贴出原始数据-利润表'!$A$6:$A$193,0)+1,MATCH(I36,'用友贴出原始数据-利润表'!$B$5:$AK$5,0)+1)</f>
        <v>0</v>
      </c>
      <c r="J49" s="379">
        <f>INDEX('用友贴出原始数据-利润表'!$A$5:$AK$193,MATCH($A$49&amp;"调整额",'用友贴出原始数据-利润表'!$A$6:$A$193,0)+1,MATCH(J36,'用友贴出原始数据-利润表'!$B$5:$AK$5,0)+1)</f>
        <v>0</v>
      </c>
      <c r="K49" s="368">
        <f t="shared" si="8"/>
        <v>0</v>
      </c>
      <c r="L49" s="379">
        <f>INDEX('用友贴出原始数据-利润表'!$A$5:$AK$193,MATCH($A$49&amp;"调整额",'用友贴出原始数据-利润表'!$A$6:$A$193,0)+1,MATCH(L36,'用友贴出原始数据-利润表'!$B$5:$AK$5,0)+1)</f>
        <v>0</v>
      </c>
      <c r="M49" s="379">
        <f>INDEX('用友贴出原始数据-利润表'!$A$5:$AK$193,MATCH($A$49&amp;"调整额",'用友贴出原始数据-利润表'!$A$6:$A$193,0)+1,MATCH(M36,'用友贴出原始数据-利润表'!$B$5:$AK$5,0)+1)</f>
        <v>0</v>
      </c>
      <c r="N49" s="379">
        <f>INDEX('用友贴出原始数据-利润表'!$A$5:$AK$193,MATCH($A$49&amp;"调整额",'用友贴出原始数据-利润表'!$A$6:$A$193,0)+1,MATCH(N36,'用友贴出原始数据-利润表'!$B$5:$AK$5,0)+1)</f>
        <v>0</v>
      </c>
      <c r="O49" s="379">
        <f>INDEX('用友贴出原始数据-利润表'!$A$5:$AK$193,MATCH($A$49&amp;"调整额",'用友贴出原始数据-利润表'!$A$6:$A$193,0)+1,MATCH(O36,'用友贴出原始数据-利润表'!$B$5:$AK$5,0)+1)</f>
        <v>0</v>
      </c>
      <c r="P49" s="404">
        <f t="shared" si="9"/>
        <v>0</v>
      </c>
      <c r="Q49" s="379">
        <f>INDEX('用友贴出原始数据-利润表'!$A$5:$AK$193,MATCH($A$49&amp;"调整额",'用友贴出原始数据-利润表'!$A$6:$A$193,0)+1,MATCH(Q36,'用友贴出原始数据-利润表'!$B$5:$AK$5,0)+1)</f>
        <v>0</v>
      </c>
      <c r="R49" s="379">
        <f>INDEX('用友贴出原始数据-利润表'!$A$5:$AK$193,MATCH($A$49&amp;"调整额",'用友贴出原始数据-利润表'!$A$6:$A$193,0)+1,MATCH(R36,'用友贴出原始数据-利润表'!$B$5:$AK$5,0)+1)</f>
        <v>0</v>
      </c>
      <c r="S49" s="379">
        <f>INDEX('用友贴出原始数据-利润表'!$A$5:$AK$193,MATCH($A$49&amp;"调整额",'用友贴出原始数据-利润表'!$A$6:$A$193,0)+1,MATCH(S36,'用友贴出原始数据-利润表'!$B$5:$AK$5,0)+1)</f>
        <v>0</v>
      </c>
      <c r="T49" s="408">
        <f t="shared" si="10"/>
        <v>0</v>
      </c>
      <c r="U49" s="379">
        <f>INDEX('用友贴出原始数据-利润表'!$A$5:$AK$193,MATCH($A$49&amp;"调整额",'用友贴出原始数据-利润表'!$A$6:$A$193,0)+1,MATCH(U36,'用友贴出原始数据-利润表'!$B$5:$AK$5,0)+1)</f>
        <v>0</v>
      </c>
      <c r="V49" s="379">
        <f>INDEX('用友贴出原始数据-利润表'!$A$5:$AK$193,MATCH($A$49&amp;"调整额",'用友贴出原始数据-利润表'!$A$6:$A$193,0)+1,MATCH(V36,'用友贴出原始数据-利润表'!$B$5:$AK$5,0)+1)</f>
        <v>0</v>
      </c>
      <c r="W49" s="379">
        <f>INDEX('用友贴出原始数据-利润表'!$A$5:$AK$193,MATCH($A$49&amp;"调整额",'用友贴出原始数据-利润表'!$A$6:$A$193,0)+1,MATCH(W36,'用友贴出原始数据-利润表'!$B$5:$AK$5,0)+1)</f>
        <v>0</v>
      </c>
      <c r="X49" s="379">
        <f>INDEX('用友贴出原始数据-利润表'!$A$5:$AK$193,MATCH($A$49&amp;"调整额",'用友贴出原始数据-利润表'!$A$6:$A$193,0)+1,MATCH(X36,'用友贴出原始数据-利润表'!$B$5:$AK$5,0)+1)</f>
        <v>0</v>
      </c>
      <c r="Y49" s="379">
        <f>INDEX('用友贴出原始数据-利润表'!$A$5:$AK$193,MATCH($A$49&amp;"调整额",'用友贴出原始数据-利润表'!$A$6:$A$193,0)+1,MATCH(Y36,'用友贴出原始数据-利润表'!$B$5:$AK$5,0)+1)</f>
        <v>0</v>
      </c>
      <c r="Z49" s="379">
        <f>INDEX('用友贴出原始数据-利润表'!$A$5:$AK$193,MATCH($A$49&amp;"调整额",'用友贴出原始数据-利润表'!$A$6:$A$193,0)+1,MATCH(Z36,'用友贴出原始数据-利润表'!$B$5:$AK$5,0)+1)</f>
        <v>0</v>
      </c>
      <c r="AA49" s="379">
        <f>INDEX('用友贴出原始数据-利润表'!$A$5:$AK$193,MATCH($A$49&amp;"调整额",'用友贴出原始数据-利润表'!$A$6:$A$193,0)+1,MATCH(AA36,'用友贴出原始数据-利润表'!$B$5:$AK$5,0)+1)</f>
        <v>0</v>
      </c>
      <c r="AB49" s="379">
        <f>INDEX('用友贴出原始数据-利润表'!$A$5:$AK$193,MATCH($A$49&amp;"调整额",'用友贴出原始数据-利润表'!$A$6:$A$193,0)+1,MATCH(AB36,'用友贴出原始数据-利润表'!$B$5:$AK$5,0)+1)</f>
        <v>0</v>
      </c>
    </row>
    <row r="50" spans="1:28">
      <c r="A50" s="380" t="s">
        <v>70</v>
      </c>
      <c r="B50" s="381">
        <f>SUM(B51:B54)</f>
        <v>-0.00555000103224756</v>
      </c>
      <c r="C50" s="381">
        <v>-20153179.765984</v>
      </c>
      <c r="D50" s="381">
        <f>SUM(D51:D54)</f>
        <v>-960168.16634</v>
      </c>
      <c r="E50" s="381">
        <f>E52+E51</f>
        <v>9608234.907224</v>
      </c>
      <c r="F50" s="367">
        <f>INDEX('用友贴出原始数据-利润表'!$A$5:$AK$193,MATCH($A$50&amp;"调整额",'用友贴出原始数据-利润表'!$A$6:$A$193,0)+1,MATCH(F36,'用友贴出原始数据-利润表'!$B$5:$AK$5,0)+1)</f>
        <v>-686191.295584</v>
      </c>
      <c r="G50" s="368">
        <f t="shared" si="7"/>
        <v>1480196.69403</v>
      </c>
      <c r="H50" s="367">
        <f>INDEX('用友贴出原始数据-利润表'!$A$5:$AK$193,MATCH($A$50&amp;"调整额",'用友贴出原始数据-利润表'!$A$6:$A$193,0)+1,MATCH(H36,'用友贴出原始数据-利润表'!$B$5:$AK$5,0)+1)</f>
        <v>576976.560366</v>
      </c>
      <c r="I50" s="367">
        <f>INDEX('用友贴出原始数据-利润表'!$A$5:$AK$193,MATCH($A$50&amp;"调整额",'用友贴出原始数据-利润表'!$A$6:$A$193,0)+1,MATCH(I36,'用友贴出原始数据-利润表'!$B$5:$AK$5,0)+1)</f>
        <v>563675.01368</v>
      </c>
      <c r="J50" s="367">
        <f>INDEX('用友贴出原始数据-利润表'!$A$5:$AK$193,MATCH($A$50&amp;"调整额",'用友贴出原始数据-利润表'!$A$6:$A$193,0)+1,MATCH(J36,'用友贴出原始数据-利润表'!$B$5:$AK$5,0)+1)</f>
        <v>339545.119984</v>
      </c>
      <c r="K50" s="368">
        <f t="shared" si="8"/>
        <v>7063014.621362</v>
      </c>
      <c r="L50" s="367">
        <f>INDEX('用友贴出原始数据-利润表'!$A$5:$AK$193,MATCH($A$50&amp;"调整额",'用友贴出原始数据-利润表'!$A$6:$A$193,0)+1,MATCH(L36,'用友贴出原始数据-利润表'!$B$5:$AK$5,0)+1)</f>
        <v>697946.545944</v>
      </c>
      <c r="M50" s="367">
        <f>INDEX('用友贴出原始数据-利润表'!$A$5:$AK$193,MATCH($A$50&amp;"调整额",'用友贴出原始数据-利润表'!$A$6:$A$193,0)+1,MATCH(M36,'用友贴出原始数据-利润表'!$B$5:$AK$5,0)+1)</f>
        <v>667954.886166</v>
      </c>
      <c r="N50" s="367">
        <f>INDEX('用友贴出原始数据-利润表'!$A$5:$AK$193,MATCH($A$50&amp;"调整额",'用友贴出原始数据-利润表'!$A$6:$A$193,0)+1,MATCH(N36,'用友贴出原始数据-利润表'!$B$5:$AK$5,0)+1)</f>
        <v>4648071.96569</v>
      </c>
      <c r="O50" s="367">
        <f>INDEX('用友贴出原始数据-利润表'!$A$5:$AK$193,MATCH($A$50&amp;"调整额",'用友贴出原始数据-利润表'!$A$6:$A$193,0)+1,MATCH(O36,'用友贴出原始数据-利润表'!$B$5:$AK$5,0)+1)</f>
        <v>1049041.223562</v>
      </c>
      <c r="P50" s="401">
        <f t="shared" si="9"/>
        <v>1517542.460842</v>
      </c>
      <c r="Q50" s="367">
        <f>SUM(Q51:Q54)</f>
        <v>1165307.4028</v>
      </c>
      <c r="R50" s="367">
        <f t="shared" ref="R50:AB50" si="12">SUM(R51:R54)</f>
        <v>352235.058042</v>
      </c>
      <c r="S50" s="367">
        <f t="shared" si="12"/>
        <v>206407.67</v>
      </c>
      <c r="T50" s="367">
        <f t="shared" si="12"/>
        <v>1444359.243316</v>
      </c>
      <c r="U50" s="367">
        <f t="shared" si="12"/>
        <v>802245.314444</v>
      </c>
      <c r="V50" s="367">
        <f t="shared" si="12"/>
        <v>279448</v>
      </c>
      <c r="W50" s="367">
        <f t="shared" si="12"/>
        <v>-149046.573368</v>
      </c>
      <c r="X50" s="367">
        <f t="shared" si="12"/>
        <v>223080.50224</v>
      </c>
      <c r="Y50" s="367">
        <f t="shared" si="12"/>
        <v>220109</v>
      </c>
      <c r="Z50" s="367">
        <f t="shared" si="12"/>
        <v>68523</v>
      </c>
      <c r="AA50" s="367">
        <f t="shared" si="12"/>
        <v>549701</v>
      </c>
      <c r="AB50" s="367">
        <f t="shared" si="12"/>
        <v>134333.16</v>
      </c>
    </row>
    <row r="51" spans="1:28">
      <c r="A51" s="375" t="s">
        <v>43</v>
      </c>
      <c r="B51" s="378">
        <f t="shared" si="11"/>
        <v>1.7166712495964e-11</v>
      </c>
      <c r="C51" s="378">
        <v>-36564.420584</v>
      </c>
      <c r="D51" s="374">
        <f>INDEX('用友贴出原始数据-利润表'!$A$5:$AK$193,MATCH($A51&amp;"调整额",'用友贴出原始数据-利润表'!$A$6:$A$193,0)+1,MATCH($D$36,'用友贴出原始数据-利润表'!$B$5:$AK$5,0)+1)+S51+AA51+F51</f>
        <v>160077.53736</v>
      </c>
      <c r="E51" s="372">
        <f>INDEX('用友贴出原始数据-利润表'!$A$5:$AK$193,MATCH(A51&amp;"调整额",'用友贴出原始数据-利润表'!$A$6:$A$193,0)+1,MATCH($E$36,'用友贴出原始数据-利润表'!$B$5:$AK$5,0)+1)+INDEX('用友贴出原始数据-利润表'!$A$5:$AK$193,MATCH(A51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68755.602224</v>
      </c>
      <c r="F51" s="379">
        <f>INDEX('用友贴出原始数据-利润表'!$A$5:$AK$193,MATCH($A$51&amp;"调整额",'用友贴出原始数据-利润表'!$A$6:$A$193,0)+1,MATCH(F36,'用友贴出原始数据-利润表'!$B$5:$AK$5,0)+1)</f>
        <v>47011.185216</v>
      </c>
      <c r="G51" s="368">
        <f t="shared" si="7"/>
        <v>-33152.85612</v>
      </c>
      <c r="H51" s="379">
        <f>INDEX('用友贴出原始数据-利润表'!$A$5:$AK$193,MATCH($A$51&amp;"调整额",'用友贴出原始数据-利润表'!$A$6:$A$193,0)+1,MATCH(H36,'用友贴出原始数据-利润表'!$B$5:$AK$5,0)+1)</f>
        <v>-33615.622584</v>
      </c>
      <c r="I51" s="379">
        <f>INDEX('用友贴出原始数据-利润表'!$A$5:$AK$193,MATCH($A$51&amp;"调整额",'用友贴出原始数据-利润表'!$A$6:$A$193,0)+1,MATCH(I36,'用友贴出原始数据-利润表'!$B$5:$AK$5,0)+1)</f>
        <v>-6599.27232</v>
      </c>
      <c r="J51" s="379">
        <f>INDEX('用友贴出原始数据-利润表'!$A$5:$AK$193,MATCH($A$51&amp;"调整额",'用友贴出原始数据-利润表'!$A$6:$A$193,0)+1,MATCH(J36,'用友贴出原始数据-利润表'!$B$5:$AK$5,0)+1)</f>
        <v>7062.038784</v>
      </c>
      <c r="K51" s="368">
        <f t="shared" si="8"/>
        <v>-135204.489288</v>
      </c>
      <c r="L51" s="379">
        <f>INDEX('用友贴出原始数据-利润表'!$A$5:$AK$193,MATCH($A$51&amp;"调整额",'用友贴出原始数据-利润表'!$A$6:$A$193,0)+1,MATCH(L36,'用友贴出原始数据-利润表'!$B$5:$AK$5,0)+1)</f>
        <v>-199826.621856</v>
      </c>
      <c r="M51" s="379">
        <f>INDEX('用友贴出原始数据-利润表'!$A$5:$AK$193,MATCH($A$51&amp;"调整额",'用友贴出原始数据-利润表'!$A$6:$A$193,0)+1,MATCH(M36,'用友贴出原始数据-利润表'!$B$5:$AK$5,0)+1)</f>
        <v>82086.858216</v>
      </c>
      <c r="N51" s="379">
        <f>INDEX('用友贴出原始数据-利润表'!$A$5:$AK$193,MATCH($A$51&amp;"调整额",'用友贴出原始数据-利润表'!$A$6:$A$193,0)+1,MATCH(N36,'用友贴出原始数据-利润表'!$B$5:$AK$5,0)+1)</f>
        <v>-48652.24356</v>
      </c>
      <c r="O51" s="379">
        <f>INDEX('用友贴出原始数据-利润表'!$A$5:$AK$193,MATCH($A$51&amp;"调整额",'用友贴出原始数据-利润表'!$A$6:$A$193,0)+1,MATCH(O36,'用友贴出原始数据-利润表'!$B$5:$AK$5,0)+1)</f>
        <v>31187.517912</v>
      </c>
      <c r="P51" s="404">
        <f t="shared" si="9"/>
        <v>-24522.680808</v>
      </c>
      <c r="Q51" s="379">
        <f>INDEX('用友贴出原始数据-利润表'!$A$5:$AK$193,MATCH($A$51&amp;"调整额",'用友贴出原始数据-利润表'!$A$6:$A$193,0)+1,MATCH(Q36,'用友贴出原始数据-利润表'!$B$5:$AK$5,0)+1)</f>
        <v>-3774.0672</v>
      </c>
      <c r="R51" s="379">
        <f>INDEX('用友贴出原始数据-利润表'!$A$5:$AK$193,MATCH($A$51&amp;"调整额",'用友贴出原始数据-利润表'!$A$6:$A$193,0)+1,MATCH(R36,'用友贴出原始数据-利润表'!$B$5:$AK$5,0)+1)</f>
        <v>-20748.613608</v>
      </c>
      <c r="S51" s="379">
        <f>INDEX('用友贴出原始数据-利润表'!$A$5:$AK$193,MATCH($A$51&amp;"调整额",'用友贴出原始数据-利润表'!$A$6:$A$193,0)+1,MATCH(S36,'用友贴出原始数据-利润表'!$B$5:$AK$5,0)+1)</f>
        <v>0</v>
      </c>
      <c r="T51" s="408">
        <f t="shared" si="10"/>
        <v>611.307216</v>
      </c>
      <c r="U51" s="379">
        <f>INDEX('用友贴出原始数据-利润表'!$A$5:$AK$193,MATCH($A$51&amp;"调整额",'用友贴出原始数据-利润表'!$A$6:$A$193,0)+1,MATCH(U36,'用友贴出原始数据-利润表'!$B$5:$AK$5,0)+1)</f>
        <v>-1195.471656</v>
      </c>
      <c r="V51" s="379">
        <f>INDEX('用友贴出原始数据-利润表'!$A$5:$AK$193,MATCH($A$51&amp;"调整额",'用友贴出原始数据-利润表'!$A$6:$A$193,0)+1,MATCH(V36,'用友贴出原始数据-利润表'!$B$5:$AK$5,0)+1)</f>
        <v>-288</v>
      </c>
      <c r="W51" s="379">
        <f>INDEX('用友贴出原始数据-利润表'!$A$5:$AK$193,MATCH($A$51&amp;"调整额",'用友贴出原始数据-利润表'!$A$6:$A$193,0)+1,MATCH(W36,'用友贴出原始数据-利润表'!$B$5:$AK$5,0)+1)</f>
        <v>2574.646632</v>
      </c>
      <c r="X51" s="379">
        <f>INDEX('用友贴出原始数据-利润表'!$A$5:$AK$193,MATCH($A$51&amp;"调整额",'用友贴出原始数据-利润表'!$A$6:$A$193,0)+1,MATCH(X36,'用友贴出原始数据-利润表'!$B$5:$AK$5,0)+1)</f>
        <v>-479.86776</v>
      </c>
      <c r="Y51" s="379">
        <f>INDEX('用友贴出原始数据-利润表'!$A$5:$AK$193,MATCH($A$51&amp;"调整额",'用友贴出原始数据-利润表'!$A$6:$A$193,0)+1,MATCH(Y36,'用友贴出原始数据-利润表'!$B$5:$AK$5,0)+1)</f>
        <v>0</v>
      </c>
      <c r="Z51" s="379">
        <f>INDEX('用友贴出原始数据-利润表'!$A$5:$AK$193,MATCH($A$51&amp;"调整额",'用友贴出原始数据-利润表'!$A$6:$A$193,0)+1,MATCH(Z36,'用友贴出原始数据-利润表'!$B$5:$AK$5,0)+1)</f>
        <v>0</v>
      </c>
      <c r="AA51" s="379">
        <f>INDEX('用友贴出原始数据-利润表'!$A$5:$AK$193,MATCH($A$51&amp;"调整额",'用友贴出原始数据-利润表'!$A$6:$A$193,0)+1,MATCH(AA36,'用友贴出原始数据-利润表'!$B$5:$AK$5,0)+1)</f>
        <v>0</v>
      </c>
      <c r="AB51" s="379">
        <f>INDEX('用友贴出原始数据-利润表'!$A$5:$AK$193,MATCH($A$51&amp;"调整额",'用友贴出原始数据-利润表'!$A$6:$A$193,0)+1,MATCH(AB36,'用友贴出原始数据-利润表'!$B$5:$AK$5,0)+1)</f>
        <v>0</v>
      </c>
    </row>
    <row r="52" spans="1:29">
      <c r="A52" s="375" t="s">
        <v>44</v>
      </c>
      <c r="B52" s="378">
        <f t="shared" si="11"/>
        <v>-0.00555000104941428</v>
      </c>
      <c r="C52" s="378">
        <v>-20116615.3454</v>
      </c>
      <c r="D52" s="382">
        <f>INDEX('用友贴出原始数据-利润表'!$A$5:$AK$193,MATCH($A52&amp;"调整额",'用友贴出原始数据-利润表'!$A$6:$A$193,0)+1,MATCH($D$36,'用友贴出原始数据-利润表'!$B$5:$AK$5,0)+1)+S52+AA52+F52-1419517.3</f>
        <v>-1120245.7037</v>
      </c>
      <c r="E52" s="383">
        <f>INDEX('用友贴出原始数据-利润表'!$A$5:$AK$193,MATCH(A52&amp;"调整额",'用友贴出原始数据-利润表'!$A$6:$A$193,0)+1,MATCH($E$36,'用友贴出原始数据-利润表'!$B$5:$AK$5,0)+1)+INDEX('用友贴出原始数据-利润表'!$A$5:$AK$193,MATCH(A52&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9539479.305</v>
      </c>
      <c r="F52" s="379">
        <f>INDEX('用友贴出原始数据-利润表'!$A$5:$AK$193,MATCH($A$52&amp;"调整额",'用友贴出原始数据-利润表'!$A$6:$A$193,0)+1,MATCH(F36,'用友贴出原始数据-利润表'!$B$5:$AK$5,0)+1)</f>
        <v>-733202.4808</v>
      </c>
      <c r="G52" s="368">
        <f t="shared" si="7"/>
        <v>1513349.55015</v>
      </c>
      <c r="H52" s="379">
        <f>INDEX('用友贴出原始数据-利润表'!$A$5:$AK$193,MATCH($A$52&amp;"调整额",'用友贴出原始数据-利润表'!$A$6:$A$193,0)+1,MATCH(H36,'用友贴出原始数据-利润表'!$B$5:$AK$5,0)+1)</f>
        <v>610592.18295</v>
      </c>
      <c r="I52" s="379">
        <f>INDEX('用友贴出原始数据-利润表'!$A$5:$AK$193,MATCH($A$52&amp;"调整额",'用友贴出原始数据-利润表'!$A$6:$A$193,0)+1,MATCH(I36,'用友贴出原始数据-利润表'!$B$5:$AK$5,0)+1)</f>
        <v>570274.286</v>
      </c>
      <c r="J52" s="379">
        <f>INDEX('用友贴出原始数据-利润表'!$A$5:$AK$193,MATCH($A$52&amp;"调整额",'用友贴出原始数据-利润表'!$A$6:$A$193,0)+1,MATCH(J36,'用友贴出原始数据-利润表'!$B$5:$AK$5,0)+1)</f>
        <v>332483.0812</v>
      </c>
      <c r="K52" s="368">
        <f t="shared" si="8"/>
        <v>7198219.11065</v>
      </c>
      <c r="L52" s="379">
        <f>INDEX('用友贴出原始数据-利润表'!$A$5:$AK$193,MATCH($A$52&amp;"调整额",'用友贴出原始数据-利润表'!$A$6:$A$193,0)+1,MATCH(L36,'用友贴出原始数据-利润表'!$B$5:$AK$5,0)+1)</f>
        <v>897773.1678</v>
      </c>
      <c r="M52" s="379">
        <f>INDEX('用友贴出原始数据-利润表'!$A$5:$AK$193,MATCH($A$52&amp;"调整额",'用友贴出原始数据-利润表'!$A$6:$A$193,0)+1,MATCH(M36,'用友贴出原始数据-利润表'!$B$5:$AK$5,0)+1)</f>
        <v>585868.02795</v>
      </c>
      <c r="N52" s="379">
        <f>INDEX('用友贴出原始数据-利润表'!$A$5:$AK$193,MATCH($A$52&amp;"调整额",'用友贴出原始数据-利润表'!$A$6:$A$193,0)+1,MATCH(N36,'用友贴出原始数据-利润表'!$B$5:$AK$5,0)+1)</f>
        <v>4696724.20925</v>
      </c>
      <c r="O52" s="379">
        <f>INDEX('用友贴出原始数据-利润表'!$A$5:$AK$193,MATCH($A$52&amp;"调整额",'用友贴出原始数据-利润表'!$A$6:$A$193,0)+1,MATCH(O36,'用友贴出原始数据-利润表'!$B$5:$AK$5,0)+1)</f>
        <v>1017853.70565</v>
      </c>
      <c r="P52" s="404">
        <f t="shared" ref="P52:P61" si="13">Q52+R52</f>
        <v>1542065.14165</v>
      </c>
      <c r="Q52" s="379">
        <f>INDEX('用友贴出原始数据-利润表'!$A$5:$AK$193,MATCH($A$52&amp;"调整额",'用友贴出原始数据-利润表'!$A$6:$A$193,0)+1,MATCH(Q36,'用友贴出原始数据-利润表'!$B$5:$AK$5,0)+1)</f>
        <v>1169081.47</v>
      </c>
      <c r="R52" s="379">
        <f>INDEX('用友贴出原始数据-利润表'!$A$5:$AK$193,MATCH($A$52&amp;"调整额",'用友贴出原始数据-利润表'!$A$6:$A$193,0)+1,MATCH(R36,'用友贴出原始数据-利润表'!$B$5:$AK$5,0)+1)</f>
        <v>372983.67165</v>
      </c>
      <c r="S52" s="379">
        <f>INDEX('用友贴出原始数据-利润表'!$A$5:$AK$193,MATCH($A$52&amp;"调整额",'用友贴出原始数据-利润表'!$A$6:$A$193,0)+1,MATCH(S36,'用友贴出原始数据-利润表'!$B$5:$AK$5,0)+1)</f>
        <v>206407.67</v>
      </c>
      <c r="T52" s="408">
        <f t="shared" si="10"/>
        <v>1443747.9361</v>
      </c>
      <c r="U52" s="379">
        <f>INDEX('用友贴出原始数据-利润表'!$A$5:$AK$193,MATCH($A$52&amp;"调整额",'用友贴出原始数据-利润表'!$A$6:$A$193,0)+1,MATCH(U36,'用友贴出原始数据-利润表'!$B$5:$AK$5,0)+1)</f>
        <v>803440.7861</v>
      </c>
      <c r="V52" s="379">
        <f>INDEX('用友贴出原始数据-利润表'!$A$5:$AK$193,MATCH($A$52&amp;"调整额",'用友贴出原始数据-利润表'!$A$6:$A$193,0)+1,MATCH(V36,'用友贴出原始数据-利润表'!$B$5:$AK$5,0)+1)</f>
        <v>279736</v>
      </c>
      <c r="W52" s="379">
        <f>INDEX('用友贴出原始数据-利润表'!$A$5:$AK$193,MATCH($A$52&amp;"调整额",'用友贴出原始数据-利润表'!$A$6:$A$193,0)+1,MATCH(W36,'用友贴出原始数据-利润表'!$B$5:$AK$5,0)+1)</f>
        <v>-151621.22</v>
      </c>
      <c r="X52" s="379">
        <f>INDEX('用友贴出原始数据-利润表'!$A$5:$AK$193,MATCH($A$52&amp;"调整额",'用友贴出原始数据-利润表'!$A$6:$A$193,0)+1,MATCH(X36,'用友贴出原始数据-利润表'!$B$5:$AK$5,0)+1)</f>
        <v>223560.37</v>
      </c>
      <c r="Y52" s="379">
        <f>INDEX('用友贴出原始数据-利润表'!$A$5:$AK$193,MATCH($A$52&amp;"调整额",'用友贴出原始数据-利润表'!$A$6:$A$193,0)+1,MATCH(Y36,'用友贴出原始数据-利润表'!$B$5:$AK$5,0)+1)</f>
        <v>220109</v>
      </c>
      <c r="Z52" s="379">
        <f>INDEX('用友贴出原始数据-利润表'!$A$5:$AK$193,MATCH($A$52&amp;"调整额",'用友贴出原始数据-利润表'!$A$6:$A$193,0)+1,MATCH(Z36,'用友贴出原始数据-利润表'!$B$5:$AK$5,0)+1)</f>
        <v>68523</v>
      </c>
      <c r="AA52" s="379">
        <f>INDEX('用友贴出原始数据-利润表'!$A$5:$AK$193,MATCH($A$52&amp;"调整额",'用友贴出原始数据-利润表'!$A$6:$A$193,0)+1,MATCH(AA36,'用友贴出原始数据-利润表'!$B$5:$AK$5,0)+1)</f>
        <v>549701</v>
      </c>
      <c r="AB52" s="379">
        <f>INDEX('用友贴出原始数据-利润表'!$A$5:$AK$193,MATCH($A$52&amp;"调整额",'用友贴出原始数据-利润表'!$A$6:$A$193,0)+1,MATCH(AB36,'用友贴出原始数据-利润表'!$B$5:$AK$5,0)+1)</f>
        <v>134333.16</v>
      </c>
      <c r="AC52" s="411"/>
    </row>
    <row r="53" spans="1:28">
      <c r="A53" s="375" t="s">
        <v>45</v>
      </c>
      <c r="B53" s="376">
        <f t="shared" si="11"/>
        <v>0</v>
      </c>
      <c r="C53" s="376">
        <v>0</v>
      </c>
      <c r="D53" s="374">
        <f>INDEX('用友贴出原始数据-利润表'!$A$5:$AK$193,MATCH($A53&amp;"调整额",'用友贴出原始数据-利润表'!$A$6:$A$193,0)+1,MATCH($D$36,'用友贴出原始数据-利润表'!$B$5:$AK$5,0)+1)+S53+AA53+F53</f>
        <v>0</v>
      </c>
      <c r="E53" s="372">
        <f>INDEX('用友贴出原始数据-利润表'!$A$5:$AK$193,MATCH(A53&amp;"调整额",'用友贴出原始数据-利润表'!$A$6:$A$193,0)+1,MATCH($E$36,'用友贴出原始数据-利润表'!$B$5:$AK$5,0)+1)+INDEX('用友贴出原始数据-利润表'!$A$5:$AK$193,MATCH(A53&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3" s="377">
        <f>INDEX('用友贴出原始数据-利润表'!$A$5:$AK$193,MATCH($A$53&amp;"调整额",'用友贴出原始数据-利润表'!$A$6:$A$193,0)+1,MATCH(F36,'用友贴出原始数据-利润表'!$B$5:$AK$5,0)+1)</f>
        <v>0</v>
      </c>
      <c r="G53" s="368">
        <f t="shared" si="7"/>
        <v>0</v>
      </c>
      <c r="H53" s="377">
        <f>INDEX('用友贴出原始数据-利润表'!$A$5:$AK$193,MATCH($A$53&amp;"调整额",'用友贴出原始数据-利润表'!$A$6:$A$193,0)+1,MATCH(H36,'用友贴出原始数据-利润表'!$B$5:$AK$5,0)+1)</f>
        <v>0</v>
      </c>
      <c r="I53" s="377">
        <f>INDEX('用友贴出原始数据-利润表'!$A$5:$AK$193,MATCH($A$53&amp;"调整额",'用友贴出原始数据-利润表'!$A$6:$A$193,0)+1,MATCH(I36,'用友贴出原始数据-利润表'!$B$5:$AK$5,0)+1)</f>
        <v>0</v>
      </c>
      <c r="J53" s="377">
        <f>INDEX('用友贴出原始数据-利润表'!$A$5:$AK$193,MATCH($A$53&amp;"调整额",'用友贴出原始数据-利润表'!$A$6:$A$193,0)+1,MATCH(J36,'用友贴出原始数据-利润表'!$B$5:$AK$5,0)+1)</f>
        <v>0</v>
      </c>
      <c r="K53" s="368">
        <f t="shared" si="8"/>
        <v>0</v>
      </c>
      <c r="L53" s="377">
        <f>INDEX('用友贴出原始数据-利润表'!$A$5:$AK$193,MATCH($A$53&amp;"调整额",'用友贴出原始数据-利润表'!$A$6:$A$193,0)+1,MATCH(L36,'用友贴出原始数据-利润表'!$B$5:$AK$5,0)+1)</f>
        <v>0</v>
      </c>
      <c r="M53" s="377">
        <f>INDEX('用友贴出原始数据-利润表'!$A$5:$AK$193,MATCH($A$53&amp;"调整额",'用友贴出原始数据-利润表'!$A$6:$A$193,0)+1,MATCH(M36,'用友贴出原始数据-利润表'!$B$5:$AK$5,0)+1)</f>
        <v>0</v>
      </c>
      <c r="N53" s="377">
        <f>INDEX('用友贴出原始数据-利润表'!$A$5:$AK$193,MATCH($A$53&amp;"调整额",'用友贴出原始数据-利润表'!$A$6:$A$193,0)+1,MATCH(N36,'用友贴出原始数据-利润表'!$B$5:$AK$5,0)+1)</f>
        <v>0</v>
      </c>
      <c r="O53" s="377">
        <f>INDEX('用友贴出原始数据-利润表'!$A$5:$AK$193,MATCH($A$53&amp;"调整额",'用友贴出原始数据-利润表'!$A$6:$A$193,0)+1,MATCH(O36,'用友贴出原始数据-利润表'!$B$5:$AK$5,0)+1)</f>
        <v>0</v>
      </c>
      <c r="P53" s="403">
        <f t="shared" si="13"/>
        <v>0</v>
      </c>
      <c r="Q53" s="377">
        <f>INDEX('用友贴出原始数据-利润表'!$A$5:$AK$193,MATCH($A$53&amp;"调整额",'用友贴出原始数据-利润表'!$A$6:$A$193,0)+1,MATCH(Q36,'用友贴出原始数据-利润表'!$B$5:$AK$5,0)+1)</f>
        <v>0</v>
      </c>
      <c r="R53" s="377">
        <f>INDEX('用友贴出原始数据-利润表'!$A$5:$AK$193,MATCH($A$53&amp;"调整额",'用友贴出原始数据-利润表'!$A$6:$A$193,0)+1,MATCH(R36,'用友贴出原始数据-利润表'!$B$5:$AK$5,0)+1)</f>
        <v>0</v>
      </c>
      <c r="S53" s="377">
        <f>INDEX('用友贴出原始数据-利润表'!$A$5:$AK$193,MATCH($A$53&amp;"调整额",'用友贴出原始数据-利润表'!$A$6:$A$193,0)+1,MATCH(S36,'用友贴出原始数据-利润表'!$B$5:$AK$5,0)+1)</f>
        <v>0</v>
      </c>
      <c r="T53" s="408">
        <f t="shared" si="10"/>
        <v>0</v>
      </c>
      <c r="U53" s="377">
        <f>INDEX('用友贴出原始数据-利润表'!$A$5:$AK$193,MATCH($A$53&amp;"调整额",'用友贴出原始数据-利润表'!$A$6:$A$193,0)+1,MATCH(U36,'用友贴出原始数据-利润表'!$B$5:$AK$5,0)+1)</f>
        <v>0</v>
      </c>
      <c r="V53" s="377">
        <f>INDEX('用友贴出原始数据-利润表'!$A$5:$AK$193,MATCH($A$53&amp;"调整额",'用友贴出原始数据-利润表'!$A$6:$A$193,0)+1,MATCH(V36,'用友贴出原始数据-利润表'!$B$5:$AK$5,0)+1)</f>
        <v>0</v>
      </c>
      <c r="W53" s="377">
        <f>INDEX('用友贴出原始数据-利润表'!$A$5:$AK$193,MATCH($A$53&amp;"调整额",'用友贴出原始数据-利润表'!$A$6:$A$193,0)+1,MATCH(W36,'用友贴出原始数据-利润表'!$B$5:$AK$5,0)+1)</f>
        <v>0</v>
      </c>
      <c r="X53" s="377">
        <f>INDEX('用友贴出原始数据-利润表'!$A$5:$AK$193,MATCH($A$53&amp;"调整额",'用友贴出原始数据-利润表'!$A$6:$A$193,0)+1,MATCH(X36,'用友贴出原始数据-利润表'!$B$5:$AK$5,0)+1)</f>
        <v>0</v>
      </c>
      <c r="Y53" s="377">
        <f>INDEX('用友贴出原始数据-利润表'!$A$5:$AK$193,MATCH($A$53&amp;"调整额",'用友贴出原始数据-利润表'!$A$6:$A$193,0)+1,MATCH(Y36,'用友贴出原始数据-利润表'!$B$5:$AK$5,0)+1)</f>
        <v>0</v>
      </c>
      <c r="Z53" s="377">
        <f>INDEX('用友贴出原始数据-利润表'!$A$5:$AK$193,MATCH($A$53&amp;"调整额",'用友贴出原始数据-利润表'!$A$6:$A$193,0)+1,MATCH(Z36,'用友贴出原始数据-利润表'!$B$5:$AK$5,0)+1)</f>
        <v>0</v>
      </c>
      <c r="AA53" s="377">
        <f>INDEX('用友贴出原始数据-利润表'!$A$5:$AK$193,MATCH($A$53&amp;"调整额",'用友贴出原始数据-利润表'!$A$6:$A$193,0)+1,MATCH(AA36,'用友贴出原始数据-利润表'!$B$5:$AK$5,0)+1)</f>
        <v>0</v>
      </c>
      <c r="AB53" s="377">
        <f>INDEX('用友贴出原始数据-利润表'!$A$5:$AK$193,MATCH($A$53&amp;"调整额",'用友贴出原始数据-利润表'!$A$6:$A$193,0)+1,MATCH(AB36,'用友贴出原始数据-利润表'!$B$5:$AK$5,0)+1)</f>
        <v>0</v>
      </c>
    </row>
    <row r="54" spans="1:28">
      <c r="A54" s="375" t="s">
        <v>71</v>
      </c>
      <c r="B54" s="378">
        <f t="shared" si="11"/>
        <v>0</v>
      </c>
      <c r="C54" s="378">
        <v>0</v>
      </c>
      <c r="D54" s="374">
        <f>INDEX('用友贴出原始数据-利润表'!$A$5:$AK$193,MATCH($A54&amp;"调整额",'用友贴出原始数据-利润表'!$A$6:$A$193,0)+1,MATCH($D$36,'用友贴出原始数据-利润表'!$B$5:$AK$5,0)+1)+S54+AA54+F54</f>
        <v>0</v>
      </c>
      <c r="E54" s="372">
        <f>INDEX('用友贴出原始数据-利润表'!$A$5:$AK$193,MATCH(A54&amp;"调整额",'用友贴出原始数据-利润表'!$A$6:$A$193,0)+1,MATCH($E$36,'用友贴出原始数据-利润表'!$B$5:$AK$5,0)+1)+INDEX('用友贴出原始数据-利润表'!$A$5:$AK$193,MATCH(A54&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4" s="379">
        <f>INDEX('用友贴出原始数据-利润表'!$A$5:$AK$193,MATCH($A$54&amp;"调整额",'用友贴出原始数据-利润表'!$A$6:$A$193,0)+1,MATCH(F36,'用友贴出原始数据-利润表'!$B$5:$AK$5,0)+1)</f>
        <v>0</v>
      </c>
      <c r="G54" s="368">
        <f t="shared" si="7"/>
        <v>0</v>
      </c>
      <c r="H54" s="379">
        <f>INDEX('用友贴出原始数据-利润表'!$A$5:$AK$193,MATCH($A$54&amp;"调整额",'用友贴出原始数据-利润表'!$A$6:$A$193,0)+1,MATCH(H36,'用友贴出原始数据-利润表'!$B$5:$AK$5,0)+1)</f>
        <v>0</v>
      </c>
      <c r="I54" s="379">
        <f>INDEX('用友贴出原始数据-利润表'!$A$5:$AK$193,MATCH($A$54&amp;"调整额",'用友贴出原始数据-利润表'!$A$6:$A$193,0)+1,MATCH(I36,'用友贴出原始数据-利润表'!$B$5:$AK$5,0)+1)</f>
        <v>0</v>
      </c>
      <c r="J54" s="379">
        <f>INDEX('用友贴出原始数据-利润表'!$A$5:$AK$193,MATCH($A$54&amp;"调整额",'用友贴出原始数据-利润表'!$A$6:$A$193,0)+1,MATCH(J36,'用友贴出原始数据-利润表'!$B$5:$AK$5,0)+1)</f>
        <v>0</v>
      </c>
      <c r="K54" s="368">
        <f t="shared" si="8"/>
        <v>0</v>
      </c>
      <c r="L54" s="379">
        <f>INDEX('用友贴出原始数据-利润表'!$A$5:$AK$193,MATCH($A$54&amp;"调整额",'用友贴出原始数据-利润表'!$A$6:$A$193,0)+1,MATCH(L36,'用友贴出原始数据-利润表'!$B$5:$AK$5,0)+1)</f>
        <v>0</v>
      </c>
      <c r="M54" s="379">
        <f>INDEX('用友贴出原始数据-利润表'!$A$5:$AK$193,MATCH($A$54&amp;"调整额",'用友贴出原始数据-利润表'!$A$6:$A$193,0)+1,MATCH(M36,'用友贴出原始数据-利润表'!$B$5:$AK$5,0)+1)</f>
        <v>0</v>
      </c>
      <c r="N54" s="379">
        <f>INDEX('用友贴出原始数据-利润表'!$A$5:$AK$193,MATCH($A$54&amp;"调整额",'用友贴出原始数据-利润表'!$A$6:$A$193,0)+1,MATCH(N36,'用友贴出原始数据-利润表'!$B$5:$AK$5,0)+1)</f>
        <v>0</v>
      </c>
      <c r="O54" s="379">
        <f>INDEX('用友贴出原始数据-利润表'!$A$5:$AK$193,MATCH($A$54&amp;"调整额",'用友贴出原始数据-利润表'!$A$6:$A$193,0)+1,MATCH(O36,'用友贴出原始数据-利润表'!$B$5:$AK$5,0)+1)</f>
        <v>0</v>
      </c>
      <c r="P54" s="404">
        <f t="shared" si="13"/>
        <v>0</v>
      </c>
      <c r="Q54" s="379">
        <f>INDEX('用友贴出原始数据-利润表'!$A$5:$AK$193,MATCH($A$54&amp;"调整额",'用友贴出原始数据-利润表'!$A$6:$A$193,0)+1,MATCH(Q36,'用友贴出原始数据-利润表'!$B$5:$AK$5,0)+1)</f>
        <v>0</v>
      </c>
      <c r="R54" s="379">
        <f>INDEX('用友贴出原始数据-利润表'!$A$5:$AK$193,MATCH($A$54&amp;"调整额",'用友贴出原始数据-利润表'!$A$6:$A$193,0)+1,MATCH(R36,'用友贴出原始数据-利润表'!$B$5:$AK$5,0)+1)</f>
        <v>0</v>
      </c>
      <c r="S54" s="379">
        <f>INDEX('用友贴出原始数据-利润表'!$A$5:$AK$193,MATCH($A$54&amp;"调整额",'用友贴出原始数据-利润表'!$A$6:$A$193,0)+1,MATCH(S36,'用友贴出原始数据-利润表'!$B$5:$AK$5,0)+1)</f>
        <v>0</v>
      </c>
      <c r="T54" s="408">
        <f t="shared" si="10"/>
        <v>0</v>
      </c>
      <c r="U54" s="379">
        <f>INDEX('用友贴出原始数据-利润表'!$A$5:$AK$193,MATCH($A$54&amp;"调整额",'用友贴出原始数据-利润表'!$A$6:$A$193,0)+1,MATCH(U36,'用友贴出原始数据-利润表'!$B$5:$AK$5,0)+1)</f>
        <v>0</v>
      </c>
      <c r="V54" s="379">
        <f>INDEX('用友贴出原始数据-利润表'!$A$5:$AK$193,MATCH($A$54&amp;"调整额",'用友贴出原始数据-利润表'!$A$6:$A$193,0)+1,MATCH(V36,'用友贴出原始数据-利润表'!$B$5:$AK$5,0)+1)</f>
        <v>0</v>
      </c>
      <c r="W54" s="379">
        <f>INDEX('用友贴出原始数据-利润表'!$A$5:$AK$193,MATCH($A$54&amp;"调整额",'用友贴出原始数据-利润表'!$A$6:$A$193,0)+1,MATCH(W36,'用友贴出原始数据-利润表'!$B$5:$AK$5,0)+1)</f>
        <v>0</v>
      </c>
      <c r="X54" s="379">
        <f>INDEX('用友贴出原始数据-利润表'!$A$5:$AK$193,MATCH($A$54&amp;"调整额",'用友贴出原始数据-利润表'!$A$6:$A$193,0)+1,MATCH(X36,'用友贴出原始数据-利润表'!$B$5:$AK$5,0)+1)</f>
        <v>0</v>
      </c>
      <c r="Y54" s="379">
        <f>INDEX('用友贴出原始数据-利润表'!$A$5:$AK$193,MATCH($A$54&amp;"调整额",'用友贴出原始数据-利润表'!$A$6:$A$193,0)+1,MATCH(Y36,'用友贴出原始数据-利润表'!$B$5:$AK$5,0)+1)</f>
        <v>0</v>
      </c>
      <c r="Z54" s="379">
        <f>INDEX('用友贴出原始数据-利润表'!$A$5:$AK$193,MATCH($A$54&amp;"调整额",'用友贴出原始数据-利润表'!$A$6:$A$193,0)+1,MATCH(Z36,'用友贴出原始数据-利润表'!$B$5:$AK$5,0)+1)</f>
        <v>0</v>
      </c>
      <c r="AA54" s="379">
        <f>INDEX('用友贴出原始数据-利润表'!$A$5:$AK$193,MATCH($A$54&amp;"调整额",'用友贴出原始数据-利润表'!$A$6:$A$193,0)+1,MATCH(AA36,'用友贴出原始数据-利润表'!$B$5:$AK$5,0)+1)</f>
        <v>0</v>
      </c>
      <c r="AB54" s="379">
        <f>INDEX('用友贴出原始数据-利润表'!$A$5:$AK$193,MATCH($A$54&amp;"调整额",'用友贴出原始数据-利润表'!$A$6:$A$193,0)+1,MATCH(AB36,'用友贴出原始数据-利润表'!$B$5:$AK$5,0)+1)</f>
        <v>0</v>
      </c>
    </row>
    <row r="55" spans="1:28">
      <c r="A55" s="380" t="s">
        <v>72</v>
      </c>
      <c r="B55" s="373">
        <f t="shared" si="11"/>
        <v>198835145.178883</v>
      </c>
      <c r="C55" s="381">
        <f>C37-C50</f>
        <v>-60859684.594016</v>
      </c>
      <c r="D55" s="381">
        <f>D37-D50</f>
        <v>32895356.14634</v>
      </c>
      <c r="E55" s="384">
        <f>E37-E50</f>
        <v>24013173.602776</v>
      </c>
      <c r="F55" s="384">
        <f>F37-F50</f>
        <v>7173702.135584</v>
      </c>
      <c r="G55" s="368">
        <f t="shared" si="7"/>
        <v>169530111.179303</v>
      </c>
      <c r="H55" s="384">
        <f>H37-H50</f>
        <v>183311370.322967</v>
      </c>
      <c r="I55" s="384">
        <f t="shared" ref="I55:AB55" si="14">I37-I50</f>
        <v>2556367.83965333</v>
      </c>
      <c r="J55" s="384">
        <f t="shared" si="14"/>
        <v>-16337626.9833173</v>
      </c>
      <c r="K55" s="384">
        <f t="shared" si="14"/>
        <v>-12281581.671362</v>
      </c>
      <c r="L55" s="384">
        <f t="shared" si="14"/>
        <v>-155163.1326107</v>
      </c>
      <c r="M55" s="384">
        <f t="shared" si="14"/>
        <v>10732997.643834</v>
      </c>
      <c r="N55" s="384">
        <f t="shared" si="14"/>
        <v>-12077831.0890233</v>
      </c>
      <c r="O55" s="384">
        <f t="shared" si="14"/>
        <v>-10781585.093562</v>
      </c>
      <c r="P55" s="384">
        <f t="shared" si="14"/>
        <v>45770467.909158</v>
      </c>
      <c r="Q55" s="384">
        <f t="shared" si="14"/>
        <v>49243524.8572</v>
      </c>
      <c r="R55" s="384">
        <f t="shared" si="14"/>
        <v>-3473056.948042</v>
      </c>
      <c r="S55" s="384">
        <f t="shared" si="14"/>
        <v>-206407.67</v>
      </c>
      <c r="T55" s="384">
        <f t="shared" si="14"/>
        <v>-232697.393316</v>
      </c>
      <c r="U55" s="384">
        <f t="shared" si="14"/>
        <v>574340.425556</v>
      </c>
      <c r="V55" s="384">
        <f t="shared" si="14"/>
        <v>-319448</v>
      </c>
      <c r="W55" s="384">
        <f t="shared" si="14"/>
        <v>641031.883368</v>
      </c>
      <c r="X55" s="384">
        <f t="shared" si="14"/>
        <v>-839989.70224</v>
      </c>
      <c r="Y55" s="384">
        <f t="shared" si="14"/>
        <v>-220109</v>
      </c>
      <c r="Z55" s="384">
        <f t="shared" si="14"/>
        <v>-68523</v>
      </c>
      <c r="AA55" s="384">
        <f t="shared" si="14"/>
        <v>-549701</v>
      </c>
      <c r="AB55" s="384">
        <f t="shared" si="14"/>
        <v>-134333.16</v>
      </c>
    </row>
    <row r="56" spans="1:28">
      <c r="A56" s="375" t="s">
        <v>48</v>
      </c>
      <c r="B56" s="373">
        <f t="shared" si="11"/>
        <v>0</v>
      </c>
      <c r="C56" s="385">
        <v>0</v>
      </c>
      <c r="D56" s="374">
        <f>INDEX('用友贴出原始数据-利润表'!$A$5:$AK$193,MATCH($A56&amp;"调整额",'用友贴出原始数据-利润表'!$A$6:$A$193,0)+1,MATCH($D$36,'用友贴出原始数据-利润表'!$B$5:$AK$5,0)+1)+S56+AA56+F56</f>
        <v>0</v>
      </c>
      <c r="E56" s="386">
        <f>INDEX('用友贴出原始数据-利润表'!$A$5:$AK$193,MATCH(A56&amp;"调整额",'用友贴出原始数据-利润表'!$A$6:$A$193,0)+1,MATCH($E$36,'用友贴出原始数据-利润表'!$B$5:$AK$5,0)+1)+INDEX('用友贴出原始数据-利润表'!$A$5:$AK$193,MATCH(A56&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6" s="387">
        <f>INDEX('用友贴出原始数据-利润表'!$A$5:$AK$193,MATCH($A$56&amp;"调整额",'用友贴出原始数据-利润表'!$A$6:$A$193,0)+1,MATCH(F36,'用友贴出原始数据-利润表'!$B$5:$AK$5,0)+1)</f>
        <v>0</v>
      </c>
      <c r="G56" s="368">
        <f t="shared" si="7"/>
        <v>0</v>
      </c>
      <c r="H56" s="387">
        <f>INDEX('用友贴出原始数据-利润表'!$A$5:$AK$193,MATCH($A$56&amp;"调整额",'用友贴出原始数据-利润表'!$A$6:$A$193,0)+1,MATCH(H36,'用友贴出原始数据-利润表'!$B$5:$AK$5,0)+1)</f>
        <v>0</v>
      </c>
      <c r="I56" s="387">
        <f>INDEX('用友贴出原始数据-利润表'!$A$5:$AK$193,MATCH($A$56&amp;"调整额",'用友贴出原始数据-利润表'!$A$6:$A$193,0)+1,MATCH(I36,'用友贴出原始数据-利润表'!$B$5:$AK$5,0)+1)</f>
        <v>0</v>
      </c>
      <c r="J56" s="387">
        <f>INDEX('用友贴出原始数据-利润表'!$A$5:$AK$193,MATCH($A$56&amp;"调整额",'用友贴出原始数据-利润表'!$A$6:$A$193,0)+1,MATCH(J36,'用友贴出原始数据-利润表'!$B$5:$AK$5,0)+1)</f>
        <v>0</v>
      </c>
      <c r="K56" s="368">
        <f t="shared" si="8"/>
        <v>0</v>
      </c>
      <c r="L56" s="387">
        <f>INDEX('用友贴出原始数据-利润表'!$A$5:$AK$193,MATCH($A$56&amp;"调整额",'用友贴出原始数据-利润表'!$A$6:$A$193,0)+1,MATCH(L36,'用友贴出原始数据-利润表'!$B$5:$AK$5,0)+1)</f>
        <v>0</v>
      </c>
      <c r="M56" s="387">
        <f>INDEX('用友贴出原始数据-利润表'!$A$5:$AK$193,MATCH($A$56&amp;"调整额",'用友贴出原始数据-利润表'!$A$6:$A$193,0)+1,MATCH(M36,'用友贴出原始数据-利润表'!$B$5:$AK$5,0)+1)</f>
        <v>0</v>
      </c>
      <c r="N56" s="387">
        <f>INDEX('用友贴出原始数据-利润表'!$A$5:$AK$193,MATCH($A$56&amp;"调整额",'用友贴出原始数据-利润表'!$A$6:$A$193,0)+1,MATCH(N36,'用友贴出原始数据-利润表'!$B$5:$AK$5,0)+1)</f>
        <v>0</v>
      </c>
      <c r="O56" s="387">
        <f>INDEX('用友贴出原始数据-利润表'!$A$5:$AK$193,MATCH($A$56&amp;"调整额",'用友贴出原始数据-利润表'!$A$6:$A$193,0)+1,MATCH(O36,'用友贴出原始数据-利润表'!$B$5:$AK$5,0)+1)</f>
        <v>0</v>
      </c>
      <c r="P56" s="405">
        <f t="shared" si="13"/>
        <v>0</v>
      </c>
      <c r="Q56" s="387">
        <f>INDEX('用友贴出原始数据-利润表'!$A$5:$AK$193,MATCH($A$56&amp;"调整额",'用友贴出原始数据-利润表'!$A$6:$A$193,0)+1,MATCH(Q36,'用友贴出原始数据-利润表'!$B$5:$AK$5,0)+1)</f>
        <v>0</v>
      </c>
      <c r="R56" s="387">
        <f>INDEX('用友贴出原始数据-利润表'!$A$5:$AK$193,MATCH($A$56&amp;"调整额",'用友贴出原始数据-利润表'!$A$6:$A$193,0)+1,MATCH(R36,'用友贴出原始数据-利润表'!$B$5:$AK$5,0)+1)</f>
        <v>0</v>
      </c>
      <c r="S56" s="387">
        <f>INDEX('用友贴出原始数据-利润表'!$A$5:$AK$193,MATCH($A$56&amp;"调整额",'用友贴出原始数据-利润表'!$A$6:$A$193,0)+1,MATCH(S36,'用友贴出原始数据-利润表'!$B$5:$AK$5,0)+1)</f>
        <v>0</v>
      </c>
      <c r="T56" s="408">
        <f t="shared" si="10"/>
        <v>0</v>
      </c>
      <c r="U56" s="387">
        <f>INDEX('用友贴出原始数据-利润表'!$A$5:$AK$193,MATCH($A$56&amp;"调整额",'用友贴出原始数据-利润表'!$A$6:$A$193,0)+1,MATCH(U36,'用友贴出原始数据-利润表'!$B$5:$AK$5,0)+1)</f>
        <v>0</v>
      </c>
      <c r="V56" s="387">
        <f>INDEX('用友贴出原始数据-利润表'!$A$5:$AK$193,MATCH($A$56&amp;"调整额",'用友贴出原始数据-利润表'!$A$6:$A$193,0)+1,MATCH(V36,'用友贴出原始数据-利润表'!$B$5:$AK$5,0)+1)</f>
        <v>0</v>
      </c>
      <c r="W56" s="387">
        <f>INDEX('用友贴出原始数据-利润表'!$A$5:$AK$193,MATCH($A$56&amp;"调整额",'用友贴出原始数据-利润表'!$A$6:$A$193,0)+1,MATCH(W36,'用友贴出原始数据-利润表'!$B$5:$AK$5,0)+1)</f>
        <v>0</v>
      </c>
      <c r="X56" s="387">
        <f>INDEX('用友贴出原始数据-利润表'!$A$5:$AK$193,MATCH($A$56&amp;"调整额",'用友贴出原始数据-利润表'!$A$6:$A$193,0)+1,MATCH(X36,'用友贴出原始数据-利润表'!$B$5:$AK$5,0)+1)</f>
        <v>0</v>
      </c>
      <c r="Y56" s="387">
        <f>INDEX('用友贴出原始数据-利润表'!$A$5:$AK$193,MATCH($A$56&amp;"调整额",'用友贴出原始数据-利润表'!$A$6:$A$193,0)+1,MATCH(Y36,'用友贴出原始数据-利润表'!$B$5:$AK$5,0)+1)</f>
        <v>0</v>
      </c>
      <c r="Z56" s="387">
        <f>INDEX('用友贴出原始数据-利润表'!$A$5:$AK$193,MATCH($A$56&amp;"调整额",'用友贴出原始数据-利润表'!$A$6:$A$193,0)+1,MATCH(Z36,'用友贴出原始数据-利润表'!$B$5:$AK$5,0)+1)</f>
        <v>0</v>
      </c>
      <c r="AA56" s="387">
        <f>INDEX('用友贴出原始数据-利润表'!$A$5:$AK$193,MATCH($A$56&amp;"调整额",'用友贴出原始数据-利润表'!$A$6:$A$193,0)+1,MATCH(AA36,'用友贴出原始数据-利润表'!$B$5:$AK$5,0)+1)</f>
        <v>0</v>
      </c>
      <c r="AB56" s="387">
        <f>INDEX('用友贴出原始数据-利润表'!$A$5:$AK$193,MATCH($A$56&amp;"调整额",'用友贴出原始数据-利润表'!$A$6:$A$193,0)+1,MATCH(AB36,'用友贴出原始数据-利润表'!$B$5:$AK$5,0)+1)</f>
        <v>0</v>
      </c>
    </row>
    <row r="57" spans="1:28">
      <c r="A57" s="375" t="s">
        <v>49</v>
      </c>
      <c r="B57" s="373">
        <f t="shared" si="11"/>
        <v>0</v>
      </c>
      <c r="C57" s="378">
        <v>0</v>
      </c>
      <c r="D57" s="374">
        <f>INDEX('用友贴出原始数据-利润表'!$A$5:$AK$193,MATCH($A57&amp;"调整额",'用友贴出原始数据-利润表'!$A$6:$A$193,0)+1,MATCH($D$36,'用友贴出原始数据-利润表'!$B$5:$AK$5,0)+1)+S57+AA57+F57</f>
        <v>0</v>
      </c>
      <c r="E57" s="372">
        <f>INDEX('用友贴出原始数据-利润表'!$A$5:$AK$193,MATCH(A57&amp;"调整额",'用友贴出原始数据-利润表'!$A$6:$A$193,0)+1,MATCH($E$36,'用友贴出原始数据-利润表'!$B$5:$AK$5,0)+1)+INDEX('用友贴出原始数据-利润表'!$A$5:$AK$193,MATCH(A57&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7" s="379">
        <f>INDEX('用友贴出原始数据-利润表'!$A$5:$AK$193,MATCH($A$57&amp;"调整额",'用友贴出原始数据-利润表'!$A$6:$A$193,0)+1,MATCH(F36,'用友贴出原始数据-利润表'!$B$5:$AK$5,0)+1)</f>
        <v>0</v>
      </c>
      <c r="G57" s="368">
        <f t="shared" si="7"/>
        <v>0</v>
      </c>
      <c r="H57" s="379">
        <f>INDEX('用友贴出原始数据-利润表'!$A$5:$AK$193,MATCH($A$57&amp;"调整额",'用友贴出原始数据-利润表'!$A$6:$A$193,0)+1,MATCH(H36,'用友贴出原始数据-利润表'!$B$5:$AK$5,0)+1)</f>
        <v>0</v>
      </c>
      <c r="I57" s="379">
        <f>INDEX('用友贴出原始数据-利润表'!$A$5:$AK$193,MATCH($A$57&amp;"调整额",'用友贴出原始数据-利润表'!$A$6:$A$193,0)+1,MATCH(I36,'用友贴出原始数据-利润表'!$B$5:$AK$5,0)+1)</f>
        <v>0</v>
      </c>
      <c r="J57" s="379">
        <f>INDEX('用友贴出原始数据-利润表'!$A$5:$AK$193,MATCH($A$57&amp;"调整额",'用友贴出原始数据-利润表'!$A$6:$A$193,0)+1,MATCH(J36,'用友贴出原始数据-利润表'!$B$5:$AK$5,0)+1)</f>
        <v>0</v>
      </c>
      <c r="K57" s="368">
        <f t="shared" si="8"/>
        <v>0</v>
      </c>
      <c r="L57" s="379">
        <f>INDEX('用友贴出原始数据-利润表'!$A$5:$AK$193,MATCH($A$57&amp;"调整额",'用友贴出原始数据-利润表'!$A$6:$A$193,0)+1,MATCH(L36,'用友贴出原始数据-利润表'!$B$5:$AK$5,0)+1)</f>
        <v>0</v>
      </c>
      <c r="M57" s="379">
        <f>INDEX('用友贴出原始数据-利润表'!$A$5:$AK$193,MATCH($A$57&amp;"调整额",'用友贴出原始数据-利润表'!$A$6:$A$193,0)+1,MATCH(M36,'用友贴出原始数据-利润表'!$B$5:$AK$5,0)+1)</f>
        <v>0</v>
      </c>
      <c r="N57" s="379">
        <f>INDEX('用友贴出原始数据-利润表'!$A$5:$AK$193,MATCH($A$57&amp;"调整额",'用友贴出原始数据-利润表'!$A$6:$A$193,0)+1,MATCH(N36,'用友贴出原始数据-利润表'!$B$5:$AK$5,0)+1)</f>
        <v>0</v>
      </c>
      <c r="O57" s="379">
        <f>INDEX('用友贴出原始数据-利润表'!$A$5:$AK$193,MATCH($A$57&amp;"调整额",'用友贴出原始数据-利润表'!$A$6:$A$193,0)+1,MATCH(O36,'用友贴出原始数据-利润表'!$B$5:$AK$5,0)+1)</f>
        <v>0</v>
      </c>
      <c r="P57" s="404">
        <f t="shared" si="13"/>
        <v>0</v>
      </c>
      <c r="Q57" s="379">
        <f>INDEX('用友贴出原始数据-利润表'!$A$5:$AK$193,MATCH($A$57&amp;"调整额",'用友贴出原始数据-利润表'!$A$6:$A$193,0)+1,MATCH(Q36,'用友贴出原始数据-利润表'!$B$5:$AK$5,0)+1)</f>
        <v>0</v>
      </c>
      <c r="R57" s="379">
        <f>INDEX('用友贴出原始数据-利润表'!$A$5:$AK$193,MATCH($A$57&amp;"调整额",'用友贴出原始数据-利润表'!$A$6:$A$193,0)+1,MATCH(R36,'用友贴出原始数据-利润表'!$B$5:$AK$5,0)+1)</f>
        <v>0</v>
      </c>
      <c r="S57" s="379">
        <f>INDEX('用友贴出原始数据-利润表'!$A$5:$AK$193,MATCH($A$57&amp;"调整额",'用友贴出原始数据-利润表'!$A$6:$A$193,0)+1,MATCH(S36,'用友贴出原始数据-利润表'!$B$5:$AK$5,0)+1)</f>
        <v>0</v>
      </c>
      <c r="T57" s="408">
        <f t="shared" si="10"/>
        <v>0</v>
      </c>
      <c r="U57" s="379">
        <f>INDEX('用友贴出原始数据-利润表'!$A$5:$AK$193,MATCH($A$57&amp;"调整额",'用友贴出原始数据-利润表'!$A$6:$A$193,0)+1,MATCH(U36,'用友贴出原始数据-利润表'!$B$5:$AK$5,0)+1)</f>
        <v>0</v>
      </c>
      <c r="V57" s="379">
        <f>INDEX('用友贴出原始数据-利润表'!$A$5:$AK$193,MATCH($A$57&amp;"调整额",'用友贴出原始数据-利润表'!$A$6:$A$193,0)+1,MATCH(V36,'用友贴出原始数据-利润表'!$B$5:$AK$5,0)+1)</f>
        <v>0</v>
      </c>
      <c r="W57" s="379">
        <f>INDEX('用友贴出原始数据-利润表'!$A$5:$AK$193,MATCH($A$57&amp;"调整额",'用友贴出原始数据-利润表'!$A$6:$A$193,0)+1,MATCH(W36,'用友贴出原始数据-利润表'!$B$5:$AK$5,0)+1)</f>
        <v>0</v>
      </c>
      <c r="X57" s="379">
        <f>INDEX('用友贴出原始数据-利润表'!$A$5:$AK$193,MATCH($A$57&amp;"调整额",'用友贴出原始数据-利润表'!$A$6:$A$193,0)+1,MATCH(X36,'用友贴出原始数据-利润表'!$B$5:$AK$5,0)+1)</f>
        <v>0</v>
      </c>
      <c r="Y57" s="379">
        <f>INDEX('用友贴出原始数据-利润表'!$A$5:$AK$193,MATCH($A$57&amp;"调整额",'用友贴出原始数据-利润表'!$A$6:$A$193,0)+1,MATCH(Y36,'用友贴出原始数据-利润表'!$B$5:$AK$5,0)+1)</f>
        <v>0</v>
      </c>
      <c r="Z57" s="379">
        <f>INDEX('用友贴出原始数据-利润表'!$A$5:$AK$193,MATCH($A$57&amp;"调整额",'用友贴出原始数据-利润表'!$A$6:$A$193,0)+1,MATCH(Z36,'用友贴出原始数据-利润表'!$B$5:$AK$5,0)+1)</f>
        <v>0</v>
      </c>
      <c r="AA57" s="379">
        <f>INDEX('用友贴出原始数据-利润表'!$A$5:$AK$193,MATCH($A$57&amp;"调整额",'用友贴出原始数据-利润表'!$A$6:$A$193,0)+1,MATCH(AA36,'用友贴出原始数据-利润表'!$B$5:$AK$5,0)+1)</f>
        <v>0</v>
      </c>
      <c r="AB57" s="379">
        <f>INDEX('用友贴出原始数据-利润表'!$A$5:$AK$193,MATCH($A$57&amp;"调整额",'用友贴出原始数据-利润表'!$A$6:$A$193,0)+1,MATCH(AB36,'用友贴出原始数据-利润表'!$B$5:$AK$5,0)+1)</f>
        <v>0</v>
      </c>
    </row>
    <row r="58" spans="1:28">
      <c r="A58" s="380" t="s">
        <v>73</v>
      </c>
      <c r="B58" s="373">
        <f t="shared" si="11"/>
        <v>198835145.178883</v>
      </c>
      <c r="C58" s="381">
        <v>-60859684.594016</v>
      </c>
      <c r="D58" s="381">
        <f>D55+D56-D57</f>
        <v>32895356.14634</v>
      </c>
      <c r="E58" s="381">
        <f t="shared" ref="E58:AB58" si="15">E55+E56-E57</f>
        <v>24013173.602776</v>
      </c>
      <c r="F58" s="381">
        <f t="shared" si="15"/>
        <v>7173702.135584</v>
      </c>
      <c r="G58" s="381">
        <f t="shared" si="15"/>
        <v>169530111.179303</v>
      </c>
      <c r="H58" s="381">
        <f t="shared" si="15"/>
        <v>183311370.322967</v>
      </c>
      <c r="I58" s="381">
        <f t="shared" si="15"/>
        <v>2556367.83965333</v>
      </c>
      <c r="J58" s="381">
        <f t="shared" si="15"/>
        <v>-16337626.9833173</v>
      </c>
      <c r="K58" s="381">
        <f t="shared" si="15"/>
        <v>-12281581.671362</v>
      </c>
      <c r="L58" s="381">
        <f t="shared" si="15"/>
        <v>-155163.1326107</v>
      </c>
      <c r="M58" s="381">
        <f t="shared" si="15"/>
        <v>10732997.643834</v>
      </c>
      <c r="N58" s="381">
        <f t="shared" si="15"/>
        <v>-12077831.0890233</v>
      </c>
      <c r="O58" s="381">
        <f t="shared" si="15"/>
        <v>-10781585.093562</v>
      </c>
      <c r="P58" s="381">
        <f t="shared" si="15"/>
        <v>45770467.909158</v>
      </c>
      <c r="Q58" s="381">
        <f t="shared" si="15"/>
        <v>49243524.8572</v>
      </c>
      <c r="R58" s="381">
        <f t="shared" si="15"/>
        <v>-3473056.948042</v>
      </c>
      <c r="S58" s="381">
        <f t="shared" si="15"/>
        <v>-206407.67</v>
      </c>
      <c r="T58" s="381">
        <f t="shared" si="15"/>
        <v>-232697.393316</v>
      </c>
      <c r="U58" s="381">
        <f t="shared" si="15"/>
        <v>574340.425556</v>
      </c>
      <c r="V58" s="381">
        <f t="shared" si="15"/>
        <v>-319448</v>
      </c>
      <c r="W58" s="381">
        <f t="shared" si="15"/>
        <v>641031.883368</v>
      </c>
      <c r="X58" s="381">
        <f t="shared" si="15"/>
        <v>-839989.70224</v>
      </c>
      <c r="Y58" s="381">
        <f t="shared" si="15"/>
        <v>-220109</v>
      </c>
      <c r="Z58" s="381">
        <f t="shared" si="15"/>
        <v>-68523</v>
      </c>
      <c r="AA58" s="381">
        <f t="shared" si="15"/>
        <v>-549701</v>
      </c>
      <c r="AB58" s="381">
        <f t="shared" si="15"/>
        <v>-134333.16</v>
      </c>
    </row>
    <row r="59" spans="1:28">
      <c r="A59" s="375" t="s">
        <v>74</v>
      </c>
      <c r="B59" s="373">
        <f t="shared" si="11"/>
        <v>49708786.2933333</v>
      </c>
      <c r="C59" s="388">
        <f>B28/0.75*0.25</f>
        <v>49708786.2933333</v>
      </c>
      <c r="D59" s="377">
        <f>INDEX('用友贴出原始数据-利润表'!$A$5:$AK$193,MATCH($A59&amp;"调整额",'用友贴出原始数据-利润表'!$A$6:$A$193,0)+1,MATCH($D$36,'用友贴出原始数据-利润表'!$B$5:$AK$5,0)+1)+S59+AA59+F59</f>
        <v>0</v>
      </c>
      <c r="E59" s="389">
        <v>0</v>
      </c>
      <c r="F59" s="377">
        <f>INDEX('用友贴出原始数据-利润表'!$A$5:$AK$193,MATCH($A$59&amp;"调整额",'用友贴出原始数据-利润表'!$A$6:$A$193,0)+1,MATCH(F36,'用友贴出原始数据-利润表'!$B$5:$AK$5,0)+1)</f>
        <v>0</v>
      </c>
      <c r="G59" s="368">
        <f t="shared" si="7"/>
        <v>0</v>
      </c>
      <c r="H59" s="377">
        <f>INDEX('用友贴出原始数据-利润表'!$A$5:$AK$193,MATCH($A$59&amp;"调整额",'用友贴出原始数据-利润表'!$A$6:$A$193,0)+1,MATCH(H36,'用友贴出原始数据-利润表'!$B$5:$AK$5,0)+1)</f>
        <v>0</v>
      </c>
      <c r="I59" s="377">
        <f>INDEX('用友贴出原始数据-利润表'!$A$5:$AK$193,MATCH($A$59&amp;"调整额",'用友贴出原始数据-利润表'!$A$6:$A$193,0)+1,MATCH(I36,'用友贴出原始数据-利润表'!$B$5:$AK$5,0)+1)</f>
        <v>0</v>
      </c>
      <c r="J59" s="377">
        <f>INDEX('用友贴出原始数据-利润表'!$A$5:$AK$193,MATCH($A$59&amp;"调整额",'用友贴出原始数据-利润表'!$A$6:$A$193,0)+1,MATCH(J36,'用友贴出原始数据-利润表'!$B$5:$AK$5,0)+1)</f>
        <v>0</v>
      </c>
      <c r="K59" s="368">
        <f t="shared" si="8"/>
        <v>0</v>
      </c>
      <c r="L59" s="377">
        <f>INDEX('用友贴出原始数据-利润表'!$A$5:$AK$193,MATCH($A$59&amp;"调整额",'用友贴出原始数据-利润表'!$A$6:$A$193,0)+1,MATCH(L36,'用友贴出原始数据-利润表'!$B$5:$AK$5,0)+1)</f>
        <v>0</v>
      </c>
      <c r="M59" s="377">
        <f>INDEX('用友贴出原始数据-利润表'!$A$5:$AK$193,MATCH($A$59&amp;"调整额",'用友贴出原始数据-利润表'!$A$6:$A$193,0)+1,MATCH(M36,'用友贴出原始数据-利润表'!$B$5:$AK$5,0)+1)</f>
        <v>0</v>
      </c>
      <c r="N59" s="377">
        <f>INDEX('用友贴出原始数据-利润表'!$A$5:$AK$193,MATCH($A$59&amp;"调整额",'用友贴出原始数据-利润表'!$A$6:$A$193,0)+1,MATCH(N36,'用友贴出原始数据-利润表'!$B$5:$AK$5,0)+1)</f>
        <v>0</v>
      </c>
      <c r="O59" s="377">
        <f>INDEX('用友贴出原始数据-利润表'!$A$5:$AK$193,MATCH($A$59&amp;"调整额",'用友贴出原始数据-利润表'!$A$6:$A$193,0)+1,MATCH(O36,'用友贴出原始数据-利润表'!$B$5:$AK$5,0)+1)</f>
        <v>0</v>
      </c>
      <c r="P59" s="403">
        <f t="shared" si="13"/>
        <v>0</v>
      </c>
      <c r="Q59" s="377">
        <f>INDEX('用友贴出原始数据-利润表'!$A$5:$AK$193,MATCH($A$59&amp;"调整额",'用友贴出原始数据-利润表'!$A$6:$A$193,0)+1,MATCH(Q36,'用友贴出原始数据-利润表'!$B$5:$AK$5,0)+1)</f>
        <v>0</v>
      </c>
      <c r="R59" s="377">
        <f>INDEX('用友贴出原始数据-利润表'!$A$5:$AK$193,MATCH($A$59&amp;"调整额",'用友贴出原始数据-利润表'!$A$6:$A$193,0)+1,MATCH(R36,'用友贴出原始数据-利润表'!$B$5:$AK$5,0)+1)</f>
        <v>0</v>
      </c>
      <c r="S59" s="377">
        <f>INDEX('用友贴出原始数据-利润表'!$A$5:$AK$193,MATCH($A$59&amp;"调整额",'用友贴出原始数据-利润表'!$A$6:$A$193,0)+1,MATCH(S36,'用友贴出原始数据-利润表'!$B$5:$AK$5,0)+1)</f>
        <v>0</v>
      </c>
      <c r="T59" s="408">
        <f t="shared" si="10"/>
        <v>0</v>
      </c>
      <c r="U59" s="377">
        <f>INDEX('用友贴出原始数据-利润表'!$A$5:$AK$193,MATCH($A$59&amp;"调整额",'用友贴出原始数据-利润表'!$A$6:$A$193,0)+1,MATCH(U36,'用友贴出原始数据-利润表'!$B$5:$AK$5,0)+1)</f>
        <v>0</v>
      </c>
      <c r="V59" s="377">
        <f>INDEX('用友贴出原始数据-利润表'!$A$5:$AK$193,MATCH($A$59&amp;"调整额",'用友贴出原始数据-利润表'!$A$6:$A$193,0)+1,MATCH(V36,'用友贴出原始数据-利润表'!$B$5:$AK$5,0)+1)</f>
        <v>0</v>
      </c>
      <c r="W59" s="377">
        <f>INDEX('用友贴出原始数据-利润表'!$A$5:$AK$193,MATCH($A$59&amp;"调整额",'用友贴出原始数据-利润表'!$A$6:$A$193,0)+1,MATCH(W36,'用友贴出原始数据-利润表'!$B$5:$AK$5,0)+1)</f>
        <v>0</v>
      </c>
      <c r="X59" s="377">
        <f>INDEX('用友贴出原始数据-利润表'!$A$5:$AK$193,MATCH($A$59&amp;"调整额",'用友贴出原始数据-利润表'!$A$6:$A$193,0)+1,MATCH(X36,'用友贴出原始数据-利润表'!$B$5:$AK$5,0)+1)</f>
        <v>0</v>
      </c>
      <c r="Y59" s="377">
        <f>INDEX('用友贴出原始数据-利润表'!$A$5:$AK$193,MATCH($A$59&amp;"调整额",'用友贴出原始数据-利润表'!$A$6:$A$193,0)+1,MATCH(Y36,'用友贴出原始数据-利润表'!$B$5:$AK$5,0)+1)</f>
        <v>0</v>
      </c>
      <c r="Z59" s="377">
        <f>INDEX('用友贴出原始数据-利润表'!$A$5:$AK$193,MATCH($A$59&amp;"调整额",'用友贴出原始数据-利润表'!$A$6:$A$193,0)+1,MATCH(Z36,'用友贴出原始数据-利润表'!$B$5:$AK$5,0)+1)</f>
        <v>0</v>
      </c>
      <c r="AA59" s="377">
        <f>INDEX('用友贴出原始数据-利润表'!$A$5:$AK$193,MATCH($A$59&amp;"调整额",'用友贴出原始数据-利润表'!$A$6:$A$193,0)+1,MATCH(AA36,'用友贴出原始数据-利润表'!$B$5:$AK$5,0)+1)</f>
        <v>0</v>
      </c>
      <c r="AB59" s="377">
        <f>INDEX('用友贴出原始数据-利润表'!$A$5:$AK$193,MATCH($A$59&amp;"调整额",'用友贴出原始数据-利润表'!$A$6:$A$193,0)+1,MATCH(AB36,'用友贴出原始数据-利润表'!$B$5:$AK$5,0)+1)</f>
        <v>0</v>
      </c>
    </row>
    <row r="60" spans="1:28">
      <c r="A60" s="380" t="s">
        <v>75</v>
      </c>
      <c r="B60" s="373">
        <f t="shared" si="11"/>
        <v>149126358.88555</v>
      </c>
      <c r="C60" s="390">
        <f>C58-C59</f>
        <v>-110568470.887349</v>
      </c>
      <c r="D60" s="381">
        <f>D58-D59</f>
        <v>32895356.14634</v>
      </c>
      <c r="E60" s="381">
        <f t="shared" ref="E60:AB60" si="16">E58-E59</f>
        <v>24013173.602776</v>
      </c>
      <c r="F60" s="381">
        <f t="shared" si="16"/>
        <v>7173702.135584</v>
      </c>
      <c r="G60" s="381">
        <f t="shared" si="16"/>
        <v>169530111.179303</v>
      </c>
      <c r="H60" s="381">
        <f t="shared" si="16"/>
        <v>183311370.322967</v>
      </c>
      <c r="I60" s="381">
        <f t="shared" si="16"/>
        <v>2556367.83965333</v>
      </c>
      <c r="J60" s="381">
        <f t="shared" si="16"/>
        <v>-16337626.9833173</v>
      </c>
      <c r="K60" s="381">
        <f t="shared" si="16"/>
        <v>-12281581.671362</v>
      </c>
      <c r="L60" s="381">
        <f t="shared" si="16"/>
        <v>-155163.1326107</v>
      </c>
      <c r="M60" s="381">
        <f t="shared" si="16"/>
        <v>10732997.643834</v>
      </c>
      <c r="N60" s="381">
        <f t="shared" si="16"/>
        <v>-12077831.0890233</v>
      </c>
      <c r="O60" s="381">
        <f t="shared" si="16"/>
        <v>-10781585.093562</v>
      </c>
      <c r="P60" s="381">
        <f t="shared" si="16"/>
        <v>45770467.909158</v>
      </c>
      <c r="Q60" s="381">
        <f t="shared" si="16"/>
        <v>49243524.8572</v>
      </c>
      <c r="R60" s="381">
        <f t="shared" si="16"/>
        <v>-3473056.948042</v>
      </c>
      <c r="S60" s="381">
        <f t="shared" si="16"/>
        <v>-206407.67</v>
      </c>
      <c r="T60" s="381">
        <f t="shared" si="16"/>
        <v>-232697.393316</v>
      </c>
      <c r="U60" s="381">
        <f t="shared" si="16"/>
        <v>574340.425556</v>
      </c>
      <c r="V60" s="381">
        <f t="shared" si="16"/>
        <v>-319448</v>
      </c>
      <c r="W60" s="381">
        <f t="shared" si="16"/>
        <v>641031.883368</v>
      </c>
      <c r="X60" s="381">
        <f t="shared" si="16"/>
        <v>-839989.70224</v>
      </c>
      <c r="Y60" s="381">
        <f t="shared" si="16"/>
        <v>-220109</v>
      </c>
      <c r="Z60" s="381">
        <f t="shared" si="16"/>
        <v>-68523</v>
      </c>
      <c r="AA60" s="381">
        <f t="shared" si="16"/>
        <v>-549701</v>
      </c>
      <c r="AB60" s="381">
        <f t="shared" si="16"/>
        <v>-134333.16</v>
      </c>
    </row>
    <row r="61" spans="1:28">
      <c r="A61" s="391" t="s">
        <v>76</v>
      </c>
      <c r="B61" s="373">
        <f t="shared" si="11"/>
        <v>-149126358.88</v>
      </c>
      <c r="C61" s="390"/>
      <c r="D61" s="381">
        <f>INDEX('用友贴出原始数据-利润表'!$A$5:$AK$193,MATCH($A61&amp;"调整额",'用友贴出原始数据-利润表'!$A$6:$A$193,0)+1,MATCH($D$36,'用友贴出原始数据-利润表'!$B$5:$AK$5,0)+1)+S61+AA61+AB61+F61</f>
        <v>31365.33</v>
      </c>
      <c r="E61" s="366">
        <f>INDEX('用友贴出原始数据-利润表'!$A$5:$AK$193,MATCH(A61&amp;"调整额",'用友贴出原始数据-利润表'!$A$6:$A$193,0)+1,MATCH($E$36,'用友贴出原始数据-利润表'!$B$5:$AK$5,0)+1)+INDEX('用友贴出原始数据-利润表'!$A$5:$AK$193,MATCH(A61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1830600</v>
      </c>
      <c r="F61" s="392">
        <f>INDEX('用友贴出原始数据-利润表'!$A$5:$AK$193,MATCH($A$61&amp;"调整额",'用友贴出原始数据-利润表'!$A$6:$A$193,0)+1,MATCH(F36,'用友贴出原始数据-利润表'!$B$5:$AK$5,0)+1)</f>
        <v>31365.33</v>
      </c>
      <c r="G61" s="368">
        <f t="shared" si="7"/>
        <v>-140646961.03</v>
      </c>
      <c r="H61" s="392">
        <f>INDEX('用友贴出原始数据-利润表'!$A$5:$AK$193,MATCH($A$61&amp;"调整额",'用友贴出原始数据-利润表'!$A$6:$A$193,0)+1,MATCH(H36,'用友贴出原始数据-利润表'!$B$5:$AK$5,0)+1)</f>
        <v>-144758064.64</v>
      </c>
      <c r="I61" s="392">
        <f>INDEX('用友贴出原始数据-利润表'!$A$5:$AK$193,MATCH($A$61&amp;"调整额",'用友贴出原始数据-利润表'!$A$6:$A$193,0)+1,MATCH(I36,'用友贴出原始数据-利润表'!$B$5:$AK$5,0)+1)</f>
        <v>-3027456.34</v>
      </c>
      <c r="J61" s="392">
        <f>INDEX('用友贴出原始数据-利润表'!$A$5:$AK$193,MATCH($A$61&amp;"调整额",'用友贴出原始数据-利润表'!$A$6:$A$193,0)+1,MATCH(J36,'用友贴出原始数据-利润表'!$B$5:$AK$5,0)+1)</f>
        <v>7138559.95</v>
      </c>
      <c r="K61" s="368">
        <f t="shared" si="8"/>
        <v>-10341363.18</v>
      </c>
      <c r="L61" s="392">
        <f>INDEX('用友贴出原始数据-利润表'!$A$5:$AK$193,MATCH($A$61&amp;"调整额",'用友贴出原始数据-利润表'!$A$6:$A$193,0)+1,MATCH(L36,'用友贴出原始数据-利润表'!$B$5:$AK$5,0)+1)</f>
        <v>-11176270.15</v>
      </c>
      <c r="M61" s="392">
        <f>INDEX('用友贴出原始数据-利润表'!$A$5:$AK$193,MATCH($A$61&amp;"调整额",'用友贴出原始数据-利润表'!$A$6:$A$193,0)+1,MATCH(M36,'用友贴出原始数据-利润表'!$B$5:$AK$5,0)+1)</f>
        <v>0</v>
      </c>
      <c r="N61" s="392">
        <f>INDEX('用友贴出原始数据-利润表'!$A$5:$AK$193,MATCH($A$61&amp;"调整额",'用友贴出原始数据-利润表'!$A$6:$A$193,0)+1,MATCH(N36,'用友贴出原始数据-利润表'!$B$5:$AK$5,0)+1)</f>
        <v>834906.97</v>
      </c>
      <c r="O61" s="392">
        <f>INDEX('用友贴出原始数据-利润表'!$A$5:$AK$193,MATCH($A$61&amp;"调整额",'用友贴出原始数据-利润表'!$A$6:$A$193,0)+1,MATCH(O36,'用友贴出原始数据-利润表'!$B$5:$AK$5,0)+1)</f>
        <v>0</v>
      </c>
      <c r="P61" s="403">
        <f t="shared" si="13"/>
        <v>0</v>
      </c>
      <c r="Q61" s="392">
        <f>INDEX('用友贴出原始数据-利润表'!$A$5:$AK$193,MATCH($A$61&amp;"调整额",'用友贴出原始数据-利润表'!$A$6:$A$193,0)+1,MATCH(Q36,'用友贴出原始数据-利润表'!$B$5:$AK$5,0)+1)</f>
        <v>0</v>
      </c>
      <c r="R61" s="392">
        <f>INDEX('用友贴出原始数据-利润表'!$A$5:$AK$193,MATCH($A$61&amp;"调整额",'用友贴出原始数据-利润表'!$A$6:$A$193,0)+1,MATCH(R36,'用友贴出原始数据-利润表'!$B$5:$AK$5,0)+1)</f>
        <v>0</v>
      </c>
      <c r="S61" s="392">
        <f>INDEX('用友贴出原始数据-利润表'!$A$5:$AK$193,MATCH($A$61&amp;"调整额",'用友贴出原始数据-利润表'!$A$6:$A$193,0)+1,MATCH(S36,'用友贴出原始数据-利润表'!$B$5:$AK$5,0)+1)</f>
        <v>0</v>
      </c>
      <c r="T61" s="408">
        <f t="shared" si="10"/>
        <v>0</v>
      </c>
      <c r="U61" s="392">
        <f>INDEX('用友贴出原始数据-利润表'!$A$5:$AK$193,MATCH($A$61&amp;"调整额",'用友贴出原始数据-利润表'!$A$6:$A$193,0)+1,MATCH(U36,'用友贴出原始数据-利润表'!$B$5:$AK$5,0)+1)</f>
        <v>0</v>
      </c>
      <c r="V61" s="392">
        <f>INDEX('用友贴出原始数据-利润表'!$A$5:$AK$193,MATCH($A$61&amp;"调整额",'用友贴出原始数据-利润表'!$A$6:$A$193,0)+1,MATCH(V36,'用友贴出原始数据-利润表'!$B$5:$AK$5,0)+1)</f>
        <v>0</v>
      </c>
      <c r="W61" s="392">
        <f>INDEX('用友贴出原始数据-利润表'!$A$5:$AK$193,MATCH($A$61&amp;"调整额",'用友贴出原始数据-利润表'!$A$6:$A$193,0)+1,MATCH(W36,'用友贴出原始数据-利润表'!$B$5:$AK$5,0)+1)</f>
        <v>0</v>
      </c>
      <c r="X61" s="392">
        <f>INDEX('用友贴出原始数据-利润表'!$A$5:$AK$193,MATCH($A$61&amp;"调整额",'用友贴出原始数据-利润表'!$A$6:$A$193,0)+1,MATCH(X36,'用友贴出原始数据-利润表'!$B$5:$AK$5,0)+1)</f>
        <v>0</v>
      </c>
      <c r="Y61" s="392">
        <f>INDEX('用友贴出原始数据-利润表'!$A$5:$AK$193,MATCH($A$61&amp;"调整额",'用友贴出原始数据-利润表'!$A$6:$A$193,0)+1,MATCH(Y36,'用友贴出原始数据-利润表'!$B$5:$AK$5,0)+1)</f>
        <v>0</v>
      </c>
      <c r="Z61" s="392">
        <f>INDEX('用友贴出原始数据-利润表'!$A$5:$AK$193,MATCH($A$61&amp;"调整额",'用友贴出原始数据-利润表'!$A$6:$A$193,0)+1,MATCH(Z36,'用友贴出原始数据-利润表'!$B$5:$AK$5,0)+1)</f>
        <v>0</v>
      </c>
      <c r="AA61" s="392">
        <f>INDEX('用友贴出原始数据-利润表'!$A$5:$AK$193,MATCH($A$61&amp;"调整额",'用友贴出原始数据-利润表'!$A$6:$A$193,0)+1,MATCH(AA36,'用友贴出原始数据-利润表'!$B$5:$AK$5,0)+1)</f>
        <v>0</v>
      </c>
      <c r="AB61" s="392">
        <f>INDEX('用友贴出原始数据-利润表'!$A$5:$AK$193,MATCH($A$61&amp;"调整额",'用友贴出原始数据-利润表'!$A$6:$A$193,0)+1,MATCH(AB36,'用友贴出原始数据-利润表'!$B$5:$AK$5,0)+1)</f>
        <v>0</v>
      </c>
    </row>
    <row r="62" spans="1:28">
      <c r="A62" s="391" t="s">
        <v>77</v>
      </c>
      <c r="B62" s="373">
        <f t="shared" si="11"/>
        <v>0.00554961781017482</v>
      </c>
      <c r="C62" s="390">
        <f>C60-C61</f>
        <v>-110568470.887349</v>
      </c>
      <c r="D62" s="381">
        <f>D60+D61</f>
        <v>32926721.47634</v>
      </c>
      <c r="E62" s="381">
        <f t="shared" ref="E62:AB62" si="17">E60+E61</f>
        <v>25843773.602776</v>
      </c>
      <c r="F62" s="381">
        <f t="shared" si="17"/>
        <v>7205067.465584</v>
      </c>
      <c r="G62" s="381">
        <f t="shared" si="17"/>
        <v>28883150.149303</v>
      </c>
      <c r="H62" s="381">
        <f t="shared" si="17"/>
        <v>38553305.682967</v>
      </c>
      <c r="I62" s="381">
        <f t="shared" si="17"/>
        <v>-471088.50034667</v>
      </c>
      <c r="J62" s="381">
        <f t="shared" si="17"/>
        <v>-9199067.03331733</v>
      </c>
      <c r="K62" s="381">
        <f t="shared" si="17"/>
        <v>-22622944.851362</v>
      </c>
      <c r="L62" s="381">
        <f t="shared" si="17"/>
        <v>-11331433.2826107</v>
      </c>
      <c r="M62" s="381">
        <f t="shared" si="17"/>
        <v>10732997.643834</v>
      </c>
      <c r="N62" s="381">
        <f t="shared" si="17"/>
        <v>-11242924.1190233</v>
      </c>
      <c r="O62" s="381">
        <f t="shared" si="17"/>
        <v>-10781585.093562</v>
      </c>
      <c r="P62" s="381">
        <f t="shared" si="17"/>
        <v>45770467.909158</v>
      </c>
      <c r="Q62" s="381">
        <f t="shared" si="17"/>
        <v>49243524.8572</v>
      </c>
      <c r="R62" s="381">
        <f t="shared" si="17"/>
        <v>-3473056.948042</v>
      </c>
      <c r="S62" s="381">
        <f t="shared" si="17"/>
        <v>-206407.67</v>
      </c>
      <c r="T62" s="381">
        <f t="shared" si="17"/>
        <v>-232697.393316</v>
      </c>
      <c r="U62" s="381">
        <f t="shared" si="17"/>
        <v>574340.425556</v>
      </c>
      <c r="V62" s="381">
        <f t="shared" si="17"/>
        <v>-319448</v>
      </c>
      <c r="W62" s="381">
        <f t="shared" si="17"/>
        <v>641031.883368</v>
      </c>
      <c r="X62" s="381">
        <f t="shared" si="17"/>
        <v>-839989.70224</v>
      </c>
      <c r="Y62" s="381">
        <f t="shared" si="17"/>
        <v>-220109</v>
      </c>
      <c r="Z62" s="381">
        <f t="shared" si="17"/>
        <v>-68523</v>
      </c>
      <c r="AA62" s="381">
        <f t="shared" si="17"/>
        <v>-549701</v>
      </c>
      <c r="AB62" s="381">
        <f t="shared" si="17"/>
        <v>-134333.16</v>
      </c>
    </row>
    <row r="63" spans="1:24">
      <c r="A63" s="393"/>
      <c r="O63" s="406"/>
      <c r="P63" s="406"/>
      <c r="Q63" s="406"/>
      <c r="R63" s="406"/>
      <c r="S63" s="406"/>
      <c r="T63" s="406"/>
      <c r="U63" s="406"/>
      <c r="V63" s="406"/>
      <c r="W63" s="406"/>
      <c r="X63" s="406"/>
    </row>
    <row r="64" spans="1:23">
      <c r="A64" s="394"/>
      <c r="B64" s="395" t="s">
        <v>78</v>
      </c>
      <c r="C64" s="354"/>
      <c r="Q64" s="406">
        <f>Q63+X63</f>
        <v>0</v>
      </c>
      <c r="W64" s="406">
        <f>W37-W50</f>
        <v>641031.883368</v>
      </c>
    </row>
    <row r="65" spans="1:28">
      <c r="A65" s="359" t="s">
        <v>79</v>
      </c>
      <c r="B65" s="413">
        <f>B4+B28/0.75-B67</f>
        <v>198835145.173334</v>
      </c>
      <c r="C65" s="354"/>
      <c r="E65" s="406"/>
      <c r="J65">
        <f>B4+B28/0.75</f>
        <v>568178744.523333</v>
      </c>
      <c r="K65">
        <f>K67/J65</f>
        <v>0.480996935426149</v>
      </c>
      <c r="Q65">
        <v>0</v>
      </c>
      <c r="R65">
        <v>0</v>
      </c>
      <c r="T65" s="406">
        <f>T94-[2]累计利润调整表!T94</f>
        <v>66086708.516684</v>
      </c>
      <c r="U65" s="406"/>
      <c r="V65" s="406">
        <f>[2]累计利润调整表!W94-V94</f>
        <v>4955210.06</v>
      </c>
      <c r="W65" s="406">
        <f>[2]累计利润调整表!X94-W94</f>
        <v>-5009123.923368</v>
      </c>
      <c r="X65" s="406">
        <f>[2]累计利润调整表!Y94-X94</f>
        <v>1928173.41224</v>
      </c>
      <c r="Y65" s="406">
        <f>[2]累计利润调整表!Z94-Y94</f>
        <v>-784339.5</v>
      </c>
      <c r="Z65" s="406">
        <f>[2]累计利润调整表!AA94-Z94</f>
        <v>-2210203.2</v>
      </c>
      <c r="AA65" s="406">
        <f>[2]累计利润调整表!AC94-AA94</f>
        <v>6779228.22</v>
      </c>
      <c r="AB65" s="406">
        <f>AB94-[2]累计利润调整表!AC94</f>
        <v>-10700381.41</v>
      </c>
    </row>
    <row r="66" s="13" customFormat="1" ht="16.35" customHeight="1" spans="1:79">
      <c r="A66" s="249" t="s">
        <v>1</v>
      </c>
      <c r="B66" s="265" t="str">
        <f>B36</f>
        <v>合计</v>
      </c>
      <c r="C66" s="265" t="str">
        <f t="shared" ref="C66:AB66" si="18">C36</f>
        <v>其他</v>
      </c>
      <c r="D66" s="265" t="str">
        <f t="shared" si="18"/>
        <v>财富证券总部</v>
      </c>
      <c r="E66" s="265" t="str">
        <f t="shared" si="18"/>
        <v>经纪业务</v>
      </c>
      <c r="F66" s="265" t="str">
        <f t="shared" si="18"/>
        <v>资产管理部</v>
      </c>
      <c r="G66" s="265" t="str">
        <f t="shared" si="18"/>
        <v>权益投资小计</v>
      </c>
      <c r="H66" s="265" t="str">
        <f t="shared" si="18"/>
        <v>权益产品投资部</v>
      </c>
      <c r="I66" s="265" t="str">
        <f t="shared" si="18"/>
        <v>量化产品投资部</v>
      </c>
      <c r="J66" s="265" t="str">
        <f t="shared" si="18"/>
        <v>证券投资部</v>
      </c>
      <c r="K66" s="265" t="str">
        <f t="shared" si="18"/>
        <v>固收投资小计</v>
      </c>
      <c r="L66" s="265" t="str">
        <f t="shared" si="18"/>
        <v>固定收益投资部</v>
      </c>
      <c r="M66" s="265" t="str">
        <f t="shared" si="18"/>
        <v>固定收益市场部</v>
      </c>
      <c r="N66" s="265" t="str">
        <f t="shared" si="18"/>
        <v>固收产品投资部</v>
      </c>
      <c r="O66" s="265" t="str">
        <f t="shared" si="18"/>
        <v>投顾业务部</v>
      </c>
      <c r="P66" s="265" t="str">
        <f t="shared" si="18"/>
        <v>深分投资小计</v>
      </c>
      <c r="Q66" s="265" t="str">
        <f t="shared" si="18"/>
        <v>做市业务部</v>
      </c>
      <c r="R66" s="265" t="str">
        <f t="shared" si="18"/>
        <v>金融衍生品部</v>
      </c>
      <c r="S66" s="265" t="str">
        <f t="shared" si="18"/>
        <v>深圳管理总部</v>
      </c>
      <c r="T66" s="265" t="str">
        <f t="shared" si="18"/>
        <v>投资银行合计</v>
      </c>
      <c r="U66" s="265" t="str">
        <f t="shared" si="18"/>
        <v>投资银行一部</v>
      </c>
      <c r="V66" s="265" t="str">
        <f t="shared" si="18"/>
        <v>投资银行二部</v>
      </c>
      <c r="W66" s="265" t="str">
        <f t="shared" si="18"/>
        <v>投资银行三部</v>
      </c>
      <c r="X66" s="265" t="str">
        <f t="shared" si="18"/>
        <v>投资银行四部</v>
      </c>
      <c r="Y66" s="265" t="str">
        <f t="shared" si="18"/>
        <v>投资银行北京一部</v>
      </c>
      <c r="Z66" s="265" t="str">
        <f t="shared" si="18"/>
        <v>投资银行北京二部</v>
      </c>
      <c r="AA66" s="265" t="str">
        <f t="shared" si="18"/>
        <v>投资银行管理部</v>
      </c>
      <c r="AB66" s="265" t="str">
        <f t="shared" si="18"/>
        <v>运营支持部</v>
      </c>
      <c r="AC66" s="409"/>
      <c r="AD66" s="409"/>
      <c r="AE66" s="409"/>
      <c r="AF66" s="409"/>
      <c r="AG66" s="409"/>
      <c r="AH66" s="409"/>
      <c r="AI66" s="409"/>
      <c r="AJ66" s="409"/>
      <c r="AK66" s="412"/>
      <c r="AL66" s="412"/>
      <c r="AM66" s="412"/>
      <c r="AN66" s="412"/>
      <c r="AO66" s="412"/>
      <c r="AP66" s="412"/>
      <c r="AQ66" s="412"/>
      <c r="AR66" s="412"/>
      <c r="AS66" s="412"/>
      <c r="AT66" s="412"/>
      <c r="AU66" s="412"/>
      <c r="AV66" s="412"/>
      <c r="AW66" s="412"/>
      <c r="AX66" s="412"/>
      <c r="AY66" s="412"/>
      <c r="AZ66" s="412"/>
      <c r="BA66" s="412"/>
      <c r="BB66" s="412"/>
      <c r="BC66" s="412"/>
      <c r="BD66" s="412"/>
      <c r="BE66" s="412"/>
      <c r="BF66" s="412"/>
      <c r="BG66" s="412"/>
      <c r="BH66" s="412"/>
      <c r="BI66" s="412"/>
      <c r="BJ66" s="412"/>
      <c r="BK66" s="412"/>
      <c r="BL66" s="412"/>
      <c r="BM66" s="412"/>
      <c r="BN66" s="412"/>
      <c r="BO66" s="412"/>
      <c r="BP66" s="412"/>
      <c r="BQ66" s="412"/>
      <c r="BR66" s="412"/>
      <c r="BS66" s="412"/>
      <c r="BT66" s="412"/>
      <c r="BU66" s="412"/>
      <c r="BV66" s="412"/>
      <c r="BW66" s="412"/>
      <c r="BX66" s="412"/>
      <c r="BY66" s="412"/>
      <c r="BZ66" s="412"/>
      <c r="CA66" s="412"/>
    </row>
    <row r="67" spans="1:28">
      <c r="A67" s="414" t="s">
        <v>29</v>
      </c>
      <c r="B67" s="415">
        <f>B68+B72+B73+B75+B76+B77+B78+B79</f>
        <v>369343599.35</v>
      </c>
      <c r="C67" s="415">
        <f>C68+C72+C73+C75+C76+C77+C78+C79</f>
        <v>-276484498.743333</v>
      </c>
      <c r="D67" s="415">
        <f>D68+D72+D73+D75+D76+D77+D78+D79</f>
        <v>-190242988.57</v>
      </c>
      <c r="E67" s="415">
        <f t="shared" ref="E67:AB67" si="19">E68+E72+E73+E75+E76+E77+E78+E79</f>
        <v>876301042.54</v>
      </c>
      <c r="F67" s="415">
        <f t="shared" si="19"/>
        <v>17037225.54</v>
      </c>
      <c r="G67" s="415">
        <f t="shared" si="19"/>
        <v>-397616034.696667</v>
      </c>
      <c r="H67" s="415">
        <f t="shared" si="19"/>
        <v>-288431241.366667</v>
      </c>
      <c r="I67" s="415">
        <f t="shared" si="19"/>
        <v>-616272.01666667</v>
      </c>
      <c r="J67" s="415">
        <f t="shared" si="19"/>
        <v>-108568521.313333</v>
      </c>
      <c r="K67" s="415">
        <f t="shared" si="19"/>
        <v>273292234.89</v>
      </c>
      <c r="L67" s="415">
        <f t="shared" si="19"/>
        <v>139433650.713333</v>
      </c>
      <c r="M67" s="415">
        <f t="shared" si="19"/>
        <v>96623494</v>
      </c>
      <c r="N67" s="415">
        <f t="shared" si="19"/>
        <v>44879222.3466667</v>
      </c>
      <c r="O67" s="415">
        <f t="shared" si="19"/>
        <v>-7644132.17</v>
      </c>
      <c r="P67" s="415">
        <f t="shared" si="19"/>
        <v>-63716510.95</v>
      </c>
      <c r="Q67" s="415">
        <f t="shared" si="19"/>
        <v>-54515384.5</v>
      </c>
      <c r="R67" s="430">
        <f t="shared" si="19"/>
        <v>-9201126.45</v>
      </c>
      <c r="S67" s="415">
        <f t="shared" si="19"/>
        <v>168817.22</v>
      </c>
      <c r="T67" s="415">
        <f t="shared" ref="T67:T93" si="20">SUM(U67:Z67)</f>
        <v>147810354.88</v>
      </c>
      <c r="U67" s="415">
        <f t="shared" si="19"/>
        <v>109184522.23</v>
      </c>
      <c r="V67" s="415">
        <f t="shared" si="19"/>
        <v>7256981.13</v>
      </c>
      <c r="W67" s="415">
        <f t="shared" si="19"/>
        <v>14647163.52</v>
      </c>
      <c r="X67" s="415">
        <f t="shared" si="19"/>
        <v>711436.39</v>
      </c>
      <c r="Y67" s="415">
        <f t="shared" si="19"/>
        <v>9196570.76</v>
      </c>
      <c r="Z67" s="415">
        <f t="shared" si="19"/>
        <v>6813680.85</v>
      </c>
      <c r="AA67" s="415">
        <f t="shared" si="19"/>
        <v>0</v>
      </c>
      <c r="AB67" s="415">
        <f t="shared" si="19"/>
        <v>0</v>
      </c>
    </row>
    <row r="68" spans="1:28">
      <c r="A68" s="416" t="s">
        <v>80</v>
      </c>
      <c r="B68" s="417">
        <f>B5+B38</f>
        <v>577874604.5</v>
      </c>
      <c r="C68" s="417">
        <f t="shared" ref="C68:AB77" si="21">C5+C38</f>
        <v>-381116.97</v>
      </c>
      <c r="D68" s="417">
        <f>D5+D38</f>
        <v>14549924.68</v>
      </c>
      <c r="E68" s="417">
        <f t="shared" si="21"/>
        <v>356049086.29</v>
      </c>
      <c r="F68" s="417">
        <f t="shared" si="21"/>
        <v>16276778.58</v>
      </c>
      <c r="G68" s="417">
        <f t="shared" si="21"/>
        <v>18215487.62</v>
      </c>
      <c r="H68" s="417">
        <f t="shared" si="21"/>
        <v>19948854.76</v>
      </c>
      <c r="I68" s="417">
        <f t="shared" si="21"/>
        <v>2284219.55</v>
      </c>
      <c r="J68" s="417">
        <f t="shared" si="21"/>
        <v>-4017586.69</v>
      </c>
      <c r="K68" s="417">
        <f t="shared" si="21"/>
        <v>43604413.05</v>
      </c>
      <c r="L68" s="417">
        <f t="shared" si="21"/>
        <v>-1495107.94</v>
      </c>
      <c r="M68" s="417">
        <f t="shared" si="21"/>
        <v>-123522.04</v>
      </c>
      <c r="N68" s="417">
        <f t="shared" si="21"/>
        <v>40673760.64</v>
      </c>
      <c r="O68" s="417">
        <f t="shared" si="21"/>
        <v>4549282.39</v>
      </c>
      <c r="P68" s="417">
        <f t="shared" si="21"/>
        <v>-945495.74</v>
      </c>
      <c r="Q68" s="417">
        <f t="shared" si="21"/>
        <v>-623045.8</v>
      </c>
      <c r="R68" s="431">
        <f t="shared" si="21"/>
        <v>-322449.94</v>
      </c>
      <c r="S68" s="417">
        <f t="shared" si="21"/>
        <v>-4262</v>
      </c>
      <c r="T68" s="417">
        <f t="shared" si="20"/>
        <v>146782305.57</v>
      </c>
      <c r="U68" s="417">
        <f t="shared" si="21"/>
        <v>107641739.32</v>
      </c>
      <c r="V68" s="417">
        <f t="shared" si="21"/>
        <v>7256981.13</v>
      </c>
      <c r="W68" s="417">
        <f t="shared" si="21"/>
        <v>14544989.52</v>
      </c>
      <c r="X68" s="417">
        <f t="shared" si="21"/>
        <v>1328345.59</v>
      </c>
      <c r="Y68" s="417">
        <f t="shared" si="21"/>
        <v>9196570.76</v>
      </c>
      <c r="Z68" s="417">
        <f t="shared" si="21"/>
        <v>6813679.25</v>
      </c>
      <c r="AA68" s="417">
        <f t="shared" si="21"/>
        <v>0</v>
      </c>
      <c r="AB68" s="417">
        <f t="shared" si="21"/>
        <v>0</v>
      </c>
    </row>
    <row r="69" spans="1:28">
      <c r="A69" s="369" t="s">
        <v>31</v>
      </c>
      <c r="B69" s="417">
        <f t="shared" ref="B69:B70" si="22">B6+B39</f>
        <v>346490930.2</v>
      </c>
      <c r="C69" s="417">
        <f t="shared" si="21"/>
        <v>0</v>
      </c>
      <c r="D69" s="417">
        <f t="shared" si="21"/>
        <v>-1179369.19</v>
      </c>
      <c r="E69" s="417">
        <f>E6+E39</f>
        <v>347604008.71</v>
      </c>
      <c r="F69" s="417">
        <f t="shared" si="21"/>
        <v>134116.1</v>
      </c>
      <c r="G69" s="417">
        <f t="shared" si="21"/>
        <v>76911.43</v>
      </c>
      <c r="H69" s="417">
        <f t="shared" si="21"/>
        <v>0</v>
      </c>
      <c r="I69" s="417">
        <f t="shared" si="21"/>
        <v>76911.43</v>
      </c>
      <c r="J69" s="417">
        <f t="shared" si="21"/>
        <v>0</v>
      </c>
      <c r="K69" s="417">
        <f t="shared" si="21"/>
        <v>0</v>
      </c>
      <c r="L69" s="417">
        <f t="shared" si="21"/>
        <v>0</v>
      </c>
      <c r="M69" s="417">
        <f t="shared" si="21"/>
        <v>0</v>
      </c>
      <c r="N69" s="417">
        <f t="shared" si="21"/>
        <v>0</v>
      </c>
      <c r="O69" s="417">
        <f t="shared" si="21"/>
        <v>0</v>
      </c>
      <c r="P69" s="417">
        <f t="shared" si="21"/>
        <v>-10620.75</v>
      </c>
      <c r="Q69" s="417">
        <f t="shared" si="21"/>
        <v>0</v>
      </c>
      <c r="R69" s="431">
        <f t="shared" si="21"/>
        <v>-10620.75</v>
      </c>
      <c r="S69" s="417">
        <f t="shared" si="21"/>
        <v>0</v>
      </c>
      <c r="T69" s="417">
        <f t="shared" si="20"/>
        <v>0</v>
      </c>
      <c r="U69" s="417">
        <f t="shared" si="21"/>
        <v>0</v>
      </c>
      <c r="V69" s="417">
        <f t="shared" si="21"/>
        <v>0</v>
      </c>
      <c r="W69" s="417">
        <f t="shared" si="21"/>
        <v>0</v>
      </c>
      <c r="X69" s="417">
        <f t="shared" si="21"/>
        <v>0</v>
      </c>
      <c r="Y69" s="417">
        <f t="shared" si="21"/>
        <v>0</v>
      </c>
      <c r="Z69" s="417">
        <f t="shared" si="21"/>
        <v>0</v>
      </c>
      <c r="AA69" s="417">
        <f t="shared" si="21"/>
        <v>0</v>
      </c>
      <c r="AB69" s="417">
        <f t="shared" si="21"/>
        <v>0</v>
      </c>
    </row>
    <row r="70" spans="1:28">
      <c r="A70" s="369" t="s">
        <v>32</v>
      </c>
      <c r="B70" s="417">
        <f t="shared" si="22"/>
        <v>146948343.3</v>
      </c>
      <c r="C70" s="417">
        <f t="shared" si="21"/>
        <v>-31305.66</v>
      </c>
      <c r="D70" s="417">
        <f>D7+D40</f>
        <v>122641.51</v>
      </c>
      <c r="E70" s="417">
        <f t="shared" si="21"/>
        <v>31305.66</v>
      </c>
      <c r="F70" s="417">
        <f t="shared" si="21"/>
        <v>0</v>
      </c>
      <c r="G70" s="417">
        <f t="shared" si="21"/>
        <v>0</v>
      </c>
      <c r="H70" s="417">
        <f t="shared" si="21"/>
        <v>0</v>
      </c>
      <c r="I70" s="417">
        <f t="shared" si="21"/>
        <v>0</v>
      </c>
      <c r="J70" s="417">
        <f t="shared" si="21"/>
        <v>0</v>
      </c>
      <c r="K70" s="417">
        <f t="shared" si="21"/>
        <v>471698.11</v>
      </c>
      <c r="L70" s="417">
        <f t="shared" si="21"/>
        <v>0</v>
      </c>
      <c r="M70" s="417">
        <f t="shared" si="21"/>
        <v>471698.11</v>
      </c>
      <c r="N70" s="417">
        <f t="shared" si="21"/>
        <v>0</v>
      </c>
      <c r="O70" s="417">
        <f t="shared" si="21"/>
        <v>0</v>
      </c>
      <c r="P70" s="417">
        <f t="shared" si="21"/>
        <v>0</v>
      </c>
      <c r="Q70" s="417">
        <f t="shared" si="21"/>
        <v>0</v>
      </c>
      <c r="R70" s="431">
        <f t="shared" si="21"/>
        <v>0</v>
      </c>
      <c r="S70" s="417">
        <f t="shared" si="21"/>
        <v>0</v>
      </c>
      <c r="T70" s="417">
        <f t="shared" si="20"/>
        <v>146354003.68</v>
      </c>
      <c r="U70" s="417">
        <f t="shared" si="21"/>
        <v>107213437.43</v>
      </c>
      <c r="V70" s="417">
        <f t="shared" si="21"/>
        <v>7256981.13</v>
      </c>
      <c r="W70" s="417">
        <f t="shared" si="21"/>
        <v>14544989.52</v>
      </c>
      <c r="X70" s="417">
        <f t="shared" si="21"/>
        <v>1328345.59</v>
      </c>
      <c r="Y70" s="417">
        <f t="shared" si="21"/>
        <v>9196570.76</v>
      </c>
      <c r="Z70" s="417">
        <f t="shared" si="21"/>
        <v>6813679.25</v>
      </c>
      <c r="AA70" s="417">
        <f t="shared" si="21"/>
        <v>0</v>
      </c>
      <c r="AB70" s="417">
        <f t="shared" si="21"/>
        <v>0</v>
      </c>
    </row>
    <row r="71" spans="1:28">
      <c r="A71" s="369" t="s">
        <v>33</v>
      </c>
      <c r="B71" s="417">
        <f t="shared" ref="B71" si="23">B8+B41</f>
        <v>81078248.16</v>
      </c>
      <c r="C71" s="417">
        <f t="shared" si="21"/>
        <v>0</v>
      </c>
      <c r="D71" s="417">
        <f>D8+D41</f>
        <v>16145575.59</v>
      </c>
      <c r="E71" s="417">
        <f t="shared" si="21"/>
        <v>4234764.21</v>
      </c>
      <c r="F71" s="417">
        <f t="shared" si="21"/>
        <v>16145575.59</v>
      </c>
      <c r="G71" s="417">
        <f t="shared" si="21"/>
        <v>18138581.18</v>
      </c>
      <c r="H71" s="417">
        <f>H8+H41</f>
        <v>19948854.76</v>
      </c>
      <c r="I71" s="417">
        <f t="shared" si="21"/>
        <v>2207313.11</v>
      </c>
      <c r="J71" s="417">
        <f t="shared" si="21"/>
        <v>-4017586.69</v>
      </c>
      <c r="K71" s="417">
        <f>K8+K41</f>
        <v>43065900.28</v>
      </c>
      <c r="L71" s="417">
        <f t="shared" si="21"/>
        <v>-136498.85</v>
      </c>
      <c r="M71" s="417">
        <f t="shared" si="21"/>
        <v>-57693.47</v>
      </c>
      <c r="N71" s="417">
        <f t="shared" si="21"/>
        <v>40673760.64</v>
      </c>
      <c r="O71" s="417">
        <f t="shared" si="21"/>
        <v>2586331.96</v>
      </c>
      <c r="P71" s="417">
        <f t="shared" si="21"/>
        <v>-934874.99</v>
      </c>
      <c r="Q71" s="417">
        <f t="shared" si="21"/>
        <v>-623045.8</v>
      </c>
      <c r="R71" s="431">
        <f t="shared" si="21"/>
        <v>-311829.19</v>
      </c>
      <c r="S71" s="417">
        <f t="shared" si="21"/>
        <v>0</v>
      </c>
      <c r="T71" s="417">
        <f t="shared" si="20"/>
        <v>428301.89</v>
      </c>
      <c r="U71" s="417">
        <f t="shared" si="21"/>
        <v>428301.89</v>
      </c>
      <c r="V71" s="417">
        <f t="shared" si="21"/>
        <v>0</v>
      </c>
      <c r="W71" s="417">
        <f t="shared" si="21"/>
        <v>0</v>
      </c>
      <c r="X71" s="417">
        <f t="shared" si="21"/>
        <v>0</v>
      </c>
      <c r="Y71" s="417">
        <f t="shared" si="21"/>
        <v>0</v>
      </c>
      <c r="Z71" s="417">
        <f t="shared" si="21"/>
        <v>0</v>
      </c>
      <c r="AA71" s="417">
        <f t="shared" si="21"/>
        <v>0</v>
      </c>
      <c r="AB71" s="417">
        <f t="shared" si="21"/>
        <v>0</v>
      </c>
    </row>
    <row r="72" spans="1:28">
      <c r="A72" s="416" t="s">
        <v>81</v>
      </c>
      <c r="B72" s="418">
        <f t="shared" ref="B72:D72" si="24">B9+B42</f>
        <v>207811459.95</v>
      </c>
      <c r="C72" s="418">
        <f t="shared" si="24"/>
        <v>-18894799.79</v>
      </c>
      <c r="D72" s="418">
        <f t="shared" si="24"/>
        <v>-281028261.82</v>
      </c>
      <c r="E72" s="418">
        <f t="shared" si="21"/>
        <v>495162761.31</v>
      </c>
      <c r="F72" s="418">
        <f t="shared" si="21"/>
        <v>248989.32</v>
      </c>
      <c r="G72" s="418">
        <f t="shared" si="21"/>
        <v>17077297.65</v>
      </c>
      <c r="H72" s="418">
        <f t="shared" si="21"/>
        <v>0</v>
      </c>
      <c r="I72" s="418">
        <f t="shared" si="21"/>
        <v>12166.99</v>
      </c>
      <c r="J72" s="418">
        <f t="shared" si="21"/>
        <v>17065130.66</v>
      </c>
      <c r="K72" s="418">
        <f t="shared" si="21"/>
        <v>-7875469</v>
      </c>
      <c r="L72" s="418">
        <f t="shared" si="21"/>
        <v>-1589340.89</v>
      </c>
      <c r="M72" s="418">
        <f t="shared" si="21"/>
        <v>-6286128.11</v>
      </c>
      <c r="N72" s="418">
        <f t="shared" si="21"/>
        <v>0</v>
      </c>
      <c r="O72" s="418">
        <f t="shared" si="21"/>
        <v>0</v>
      </c>
      <c r="P72" s="418">
        <f t="shared" si="21"/>
        <v>1827147.09</v>
      </c>
      <c r="Q72" s="418">
        <f t="shared" si="21"/>
        <v>0</v>
      </c>
      <c r="R72" s="432">
        <f t="shared" si="21"/>
        <v>1827147.09</v>
      </c>
      <c r="S72" s="418">
        <f t="shared" si="21"/>
        <v>6752.93</v>
      </c>
      <c r="T72" s="418">
        <f t="shared" si="20"/>
        <v>1542784.51</v>
      </c>
      <c r="U72" s="418">
        <f t="shared" si="21"/>
        <v>1542782.91</v>
      </c>
      <c r="V72" s="418">
        <f t="shared" si="21"/>
        <v>0</v>
      </c>
      <c r="W72" s="418">
        <f t="shared" si="21"/>
        <v>0</v>
      </c>
      <c r="X72" s="418">
        <f t="shared" si="21"/>
        <v>0</v>
      </c>
      <c r="Y72" s="418">
        <f t="shared" si="21"/>
        <v>0</v>
      </c>
      <c r="Z72" s="418">
        <f t="shared" si="21"/>
        <v>1.6</v>
      </c>
      <c r="AA72" s="418">
        <f t="shared" si="21"/>
        <v>0</v>
      </c>
      <c r="AB72" s="418">
        <f t="shared" si="21"/>
        <v>0</v>
      </c>
    </row>
    <row r="73" spans="1:28">
      <c r="A73" s="416" t="s">
        <v>35</v>
      </c>
      <c r="B73" s="418">
        <f t="shared" ref="B73" si="25">B10+B43</f>
        <v>-424885406.87</v>
      </c>
      <c r="C73" s="418">
        <f t="shared" si="21"/>
        <v>-540420.8</v>
      </c>
      <c r="D73" s="418">
        <f t="shared" si="21"/>
        <v>72393695.5</v>
      </c>
      <c r="E73" s="418">
        <f t="shared" si="21"/>
        <v>643237.26</v>
      </c>
      <c r="F73" s="418">
        <f t="shared" si="21"/>
        <v>553278.08</v>
      </c>
      <c r="G73" s="418">
        <f t="shared" si="21"/>
        <v>-626470581.91</v>
      </c>
      <c r="H73" s="418">
        <f>H10+H43</f>
        <v>-496937279.48</v>
      </c>
      <c r="I73" s="418">
        <f>I10+I43</f>
        <v>-6949267.01</v>
      </c>
      <c r="J73" s="418">
        <f t="shared" si="21"/>
        <v>-122584035.42</v>
      </c>
      <c r="K73" s="418">
        <f t="shared" si="21"/>
        <v>147115848.43</v>
      </c>
      <c r="L73" s="418">
        <f t="shared" si="21"/>
        <v>98913350.65</v>
      </c>
      <c r="M73" s="418">
        <f t="shared" si="21"/>
        <v>41453803.98</v>
      </c>
      <c r="N73" s="418">
        <f t="shared" si="21"/>
        <v>4877964.78</v>
      </c>
      <c r="O73" s="418">
        <f t="shared" si="21"/>
        <v>1870729.02</v>
      </c>
      <c r="P73" s="418">
        <f t="shared" si="21"/>
        <v>-17928315.55</v>
      </c>
      <c r="Q73" s="418">
        <f t="shared" si="21"/>
        <v>-12726480.31</v>
      </c>
      <c r="R73" s="432">
        <f t="shared" si="21"/>
        <v>-5201835.24</v>
      </c>
      <c r="S73" s="418">
        <f t="shared" si="21"/>
        <v>0</v>
      </c>
      <c r="T73" s="418">
        <f t="shared" si="20"/>
        <v>-98869.8</v>
      </c>
      <c r="U73" s="418">
        <f t="shared" si="21"/>
        <v>0</v>
      </c>
      <c r="V73" s="418">
        <f t="shared" si="21"/>
        <v>0</v>
      </c>
      <c r="W73" s="418">
        <f t="shared" si="21"/>
        <v>-32221.5</v>
      </c>
      <c r="X73" s="418">
        <f t="shared" si="21"/>
        <v>-66648.3</v>
      </c>
      <c r="Y73" s="418">
        <f t="shared" si="21"/>
        <v>0</v>
      </c>
      <c r="Z73" s="418">
        <f t="shared" si="21"/>
        <v>0</v>
      </c>
      <c r="AA73" s="418">
        <f t="shared" si="21"/>
        <v>0</v>
      </c>
      <c r="AB73" s="418">
        <f t="shared" si="21"/>
        <v>0</v>
      </c>
    </row>
    <row r="74" spans="1:28">
      <c r="A74" s="416" t="s">
        <v>82</v>
      </c>
      <c r="B74" s="418">
        <f t="shared" ref="B74" si="26">B11+B44</f>
        <v>0</v>
      </c>
      <c r="C74" s="418">
        <f t="shared" si="21"/>
        <v>0</v>
      </c>
      <c r="D74" s="418">
        <f t="shared" si="21"/>
        <v>0</v>
      </c>
      <c r="E74" s="418">
        <f t="shared" si="21"/>
        <v>0</v>
      </c>
      <c r="F74" s="418">
        <f t="shared" si="21"/>
        <v>0</v>
      </c>
      <c r="G74" s="418">
        <f t="shared" si="21"/>
        <v>0</v>
      </c>
      <c r="H74" s="418">
        <f t="shared" si="21"/>
        <v>0</v>
      </c>
      <c r="I74" s="418">
        <f t="shared" si="21"/>
        <v>0</v>
      </c>
      <c r="J74" s="418">
        <f t="shared" si="21"/>
        <v>0</v>
      </c>
      <c r="K74" s="418">
        <f t="shared" si="21"/>
        <v>0</v>
      </c>
      <c r="L74" s="418">
        <f t="shared" si="21"/>
        <v>0</v>
      </c>
      <c r="M74" s="418">
        <f t="shared" si="21"/>
        <v>0</v>
      </c>
      <c r="N74" s="418">
        <f t="shared" si="21"/>
        <v>0</v>
      </c>
      <c r="O74" s="418">
        <f t="shared" si="21"/>
        <v>0</v>
      </c>
      <c r="P74" s="418">
        <f t="shared" si="21"/>
        <v>0</v>
      </c>
      <c r="Q74" s="418">
        <f t="shared" si="21"/>
        <v>0</v>
      </c>
      <c r="R74" s="432">
        <f t="shared" si="21"/>
        <v>0</v>
      </c>
      <c r="S74" s="418">
        <f t="shared" si="21"/>
        <v>0</v>
      </c>
      <c r="T74" s="418">
        <f t="shared" si="20"/>
        <v>0</v>
      </c>
      <c r="U74" s="418">
        <f t="shared" si="21"/>
        <v>0</v>
      </c>
      <c r="V74" s="418">
        <f t="shared" si="21"/>
        <v>0</v>
      </c>
      <c r="W74" s="418">
        <f t="shared" si="21"/>
        <v>0</v>
      </c>
      <c r="X74" s="418">
        <f t="shared" si="21"/>
        <v>0</v>
      </c>
      <c r="Y74" s="418">
        <f t="shared" si="21"/>
        <v>0</v>
      </c>
      <c r="Z74" s="418">
        <f t="shared" si="21"/>
        <v>0</v>
      </c>
      <c r="AA74" s="418">
        <f t="shared" si="21"/>
        <v>0</v>
      </c>
      <c r="AB74" s="418">
        <f t="shared" si="21"/>
        <v>0</v>
      </c>
    </row>
    <row r="75" spans="1:28">
      <c r="A75" s="416" t="s">
        <v>37</v>
      </c>
      <c r="B75" s="418">
        <f t="shared" ref="B75" si="27">B12+B45</f>
        <v>-13587276.7100004</v>
      </c>
      <c r="C75" s="418">
        <f t="shared" si="21"/>
        <v>-248779441.983333</v>
      </c>
      <c r="D75" s="418">
        <f t="shared" si="21"/>
        <v>186829.56</v>
      </c>
      <c r="E75" s="418">
        <f t="shared" si="21"/>
        <v>-1918156.49</v>
      </c>
      <c r="F75" s="418">
        <f t="shared" si="21"/>
        <v>-41820.44</v>
      </c>
      <c r="G75" s="418">
        <f t="shared" si="21"/>
        <v>193561761.943333</v>
      </c>
      <c r="H75" s="418">
        <f>H12+H45</f>
        <v>188557183.353333</v>
      </c>
      <c r="I75" s="418">
        <f>I12+I45</f>
        <v>4036608.45333333</v>
      </c>
      <c r="J75" s="418">
        <f t="shared" si="21"/>
        <v>967970.13666667</v>
      </c>
      <c r="K75" s="418">
        <f>K12+K45</f>
        <v>90447442.41</v>
      </c>
      <c r="L75" s="418">
        <f t="shared" si="21"/>
        <v>43604748.8933333</v>
      </c>
      <c r="M75" s="418">
        <f t="shared" si="21"/>
        <v>61579340.17</v>
      </c>
      <c r="N75" s="418">
        <f t="shared" si="21"/>
        <v>-672503.07333333</v>
      </c>
      <c r="O75" s="418">
        <f t="shared" si="21"/>
        <v>-14064143.58</v>
      </c>
      <c r="P75" s="418">
        <f t="shared" si="21"/>
        <v>-46669846.75</v>
      </c>
      <c r="Q75" s="418">
        <f t="shared" si="21"/>
        <v>-41165858.39</v>
      </c>
      <c r="R75" s="432">
        <f t="shared" si="21"/>
        <v>-5503988.36</v>
      </c>
      <c r="S75" s="418">
        <f t="shared" si="21"/>
        <v>0</v>
      </c>
      <c r="T75" s="418">
        <f t="shared" si="20"/>
        <v>-415865.4</v>
      </c>
      <c r="U75" s="418">
        <f t="shared" si="21"/>
        <v>0</v>
      </c>
      <c r="V75" s="418">
        <f t="shared" si="21"/>
        <v>0</v>
      </c>
      <c r="W75" s="418">
        <f t="shared" si="21"/>
        <v>134395.5</v>
      </c>
      <c r="X75" s="418">
        <f t="shared" si="21"/>
        <v>-550260.9</v>
      </c>
      <c r="Y75" s="418">
        <f t="shared" si="21"/>
        <v>0</v>
      </c>
      <c r="Z75" s="418">
        <f t="shared" si="21"/>
        <v>0</v>
      </c>
      <c r="AA75" s="418">
        <f t="shared" si="21"/>
        <v>0</v>
      </c>
      <c r="AB75" s="418">
        <f t="shared" si="21"/>
        <v>0</v>
      </c>
    </row>
    <row r="76" spans="1:28">
      <c r="A76" s="416" t="s">
        <v>83</v>
      </c>
      <c r="B76" s="418">
        <f t="shared" ref="B76" si="28">B13+B46</f>
        <v>680885.97</v>
      </c>
      <c r="C76" s="418">
        <f t="shared" si="21"/>
        <v>0</v>
      </c>
      <c r="D76" s="418">
        <f t="shared" si="21"/>
        <v>-75614.53</v>
      </c>
      <c r="E76" s="418">
        <f t="shared" si="21"/>
        <v>756500.5</v>
      </c>
      <c r="F76" s="418">
        <f t="shared" si="21"/>
        <v>0</v>
      </c>
      <c r="G76" s="418">
        <f t="shared" si="21"/>
        <v>0</v>
      </c>
      <c r="H76" s="418">
        <f t="shared" si="21"/>
        <v>0</v>
      </c>
      <c r="I76" s="418">
        <f t="shared" si="21"/>
        <v>0</v>
      </c>
      <c r="J76" s="418">
        <f t="shared" si="21"/>
        <v>0</v>
      </c>
      <c r="K76" s="418">
        <f t="shared" si="21"/>
        <v>0</v>
      </c>
      <c r="L76" s="418">
        <f t="shared" si="21"/>
        <v>0</v>
      </c>
      <c r="M76" s="418">
        <f t="shared" si="21"/>
        <v>0</v>
      </c>
      <c r="N76" s="418">
        <f t="shared" si="21"/>
        <v>0</v>
      </c>
      <c r="O76" s="418">
        <f t="shared" si="21"/>
        <v>0</v>
      </c>
      <c r="P76" s="418">
        <f t="shared" si="21"/>
        <v>0</v>
      </c>
      <c r="Q76" s="418">
        <f t="shared" si="21"/>
        <v>0</v>
      </c>
      <c r="R76" s="432">
        <f t="shared" si="21"/>
        <v>0</v>
      </c>
      <c r="S76" s="418">
        <f t="shared" si="21"/>
        <v>0</v>
      </c>
      <c r="T76" s="418">
        <f t="shared" si="20"/>
        <v>0</v>
      </c>
      <c r="U76" s="418">
        <f t="shared" si="21"/>
        <v>0</v>
      </c>
      <c r="V76" s="418">
        <f t="shared" si="21"/>
        <v>0</v>
      </c>
      <c r="W76" s="418">
        <f t="shared" si="21"/>
        <v>0</v>
      </c>
      <c r="X76" s="418">
        <f t="shared" si="21"/>
        <v>0</v>
      </c>
      <c r="Y76" s="418">
        <f t="shared" si="21"/>
        <v>0</v>
      </c>
      <c r="Z76" s="418">
        <f t="shared" si="21"/>
        <v>0</v>
      </c>
      <c r="AA76" s="418">
        <f t="shared" si="21"/>
        <v>0</v>
      </c>
      <c r="AB76" s="418">
        <f t="shared" si="21"/>
        <v>0</v>
      </c>
    </row>
    <row r="77" spans="1:28">
      <c r="A77" s="416" t="s">
        <v>84</v>
      </c>
      <c r="B77" s="419">
        <f t="shared" ref="B77" si="29">B14+B47</f>
        <v>18390531.92</v>
      </c>
      <c r="C77" s="419">
        <f t="shared" si="21"/>
        <v>-7888719.2</v>
      </c>
      <c r="D77" s="419">
        <f t="shared" si="21"/>
        <v>700000</v>
      </c>
      <c r="E77" s="419">
        <f t="shared" si="21"/>
        <v>25579251.12</v>
      </c>
      <c r="F77" s="419">
        <f t="shared" si="21"/>
        <v>0</v>
      </c>
      <c r="G77" s="419">
        <f t="shared" si="21"/>
        <v>0</v>
      </c>
      <c r="H77" s="419">
        <f t="shared" si="21"/>
        <v>0</v>
      </c>
      <c r="I77" s="419">
        <f t="shared" si="21"/>
        <v>0</v>
      </c>
      <c r="J77" s="419">
        <f t="shared" si="21"/>
        <v>0</v>
      </c>
      <c r="K77" s="419">
        <f t="shared" si="21"/>
        <v>0</v>
      </c>
      <c r="L77" s="419">
        <f t="shared" si="21"/>
        <v>0</v>
      </c>
      <c r="M77" s="419">
        <f t="shared" si="21"/>
        <v>0</v>
      </c>
      <c r="N77" s="419">
        <f t="shared" si="21"/>
        <v>0</v>
      </c>
      <c r="O77" s="419">
        <f t="shared" si="21"/>
        <v>0</v>
      </c>
      <c r="P77" s="419">
        <f t="shared" si="21"/>
        <v>0</v>
      </c>
      <c r="Q77" s="419">
        <f t="shared" si="21"/>
        <v>0</v>
      </c>
      <c r="R77" s="433">
        <f t="shared" si="21"/>
        <v>0</v>
      </c>
      <c r="S77" s="419">
        <f t="shared" si="21"/>
        <v>0</v>
      </c>
      <c r="T77" s="419">
        <f t="shared" si="20"/>
        <v>0</v>
      </c>
      <c r="U77" s="419">
        <f t="shared" si="21"/>
        <v>0</v>
      </c>
      <c r="V77" s="419">
        <f t="shared" si="21"/>
        <v>0</v>
      </c>
      <c r="W77" s="419">
        <f t="shared" si="21"/>
        <v>0</v>
      </c>
      <c r="X77" s="419">
        <f t="shared" si="21"/>
        <v>0</v>
      </c>
      <c r="Y77" s="419">
        <f t="shared" si="21"/>
        <v>0</v>
      </c>
      <c r="Z77" s="419">
        <f t="shared" si="21"/>
        <v>0</v>
      </c>
      <c r="AA77" s="419">
        <f t="shared" ref="AA77:AB77" si="30">AA14+AA47</f>
        <v>0</v>
      </c>
      <c r="AB77" s="419">
        <f t="shared" si="30"/>
        <v>0</v>
      </c>
    </row>
    <row r="78" spans="1:28">
      <c r="A78" s="416" t="s">
        <v>85</v>
      </c>
      <c r="B78" s="419">
        <f t="shared" ref="B78" si="31">B15+B48</f>
        <v>498483.92</v>
      </c>
      <c r="C78" s="419">
        <f t="shared" ref="C78:AB87" si="32">C15+C48</f>
        <v>0</v>
      </c>
      <c r="D78" s="419">
        <f t="shared" si="32"/>
        <v>491658.45</v>
      </c>
      <c r="E78" s="419">
        <f t="shared" si="32"/>
        <v>6825.47</v>
      </c>
      <c r="F78" s="419">
        <f t="shared" si="32"/>
        <v>0</v>
      </c>
      <c r="G78" s="419">
        <f t="shared" si="32"/>
        <v>0</v>
      </c>
      <c r="H78" s="419">
        <f t="shared" si="32"/>
        <v>0</v>
      </c>
      <c r="I78" s="419">
        <f t="shared" si="32"/>
        <v>0</v>
      </c>
      <c r="J78" s="419">
        <f t="shared" si="32"/>
        <v>0</v>
      </c>
      <c r="K78" s="419">
        <f t="shared" si="32"/>
        <v>0</v>
      </c>
      <c r="L78" s="419">
        <f t="shared" si="32"/>
        <v>0</v>
      </c>
      <c r="M78" s="419">
        <f t="shared" si="32"/>
        <v>0</v>
      </c>
      <c r="N78" s="419">
        <f t="shared" si="32"/>
        <v>0</v>
      </c>
      <c r="O78" s="419">
        <f t="shared" si="32"/>
        <v>0</v>
      </c>
      <c r="P78" s="419">
        <f t="shared" si="32"/>
        <v>0</v>
      </c>
      <c r="Q78" s="419">
        <f t="shared" si="32"/>
        <v>0</v>
      </c>
      <c r="R78" s="433">
        <f t="shared" si="32"/>
        <v>0</v>
      </c>
      <c r="S78" s="419">
        <f t="shared" si="32"/>
        <v>166326.29</v>
      </c>
      <c r="T78" s="419">
        <f t="shared" si="20"/>
        <v>0</v>
      </c>
      <c r="U78" s="419">
        <f t="shared" si="32"/>
        <v>0</v>
      </c>
      <c r="V78" s="419">
        <f t="shared" si="32"/>
        <v>0</v>
      </c>
      <c r="W78" s="419">
        <f t="shared" si="32"/>
        <v>0</v>
      </c>
      <c r="X78" s="419">
        <f t="shared" si="32"/>
        <v>0</v>
      </c>
      <c r="Y78" s="419">
        <f t="shared" si="32"/>
        <v>0</v>
      </c>
      <c r="Z78" s="419">
        <f t="shared" si="32"/>
        <v>0</v>
      </c>
      <c r="AA78" s="419">
        <f t="shared" si="32"/>
        <v>0</v>
      </c>
      <c r="AB78" s="419">
        <f t="shared" si="32"/>
        <v>0</v>
      </c>
    </row>
    <row r="79" spans="1:28">
      <c r="A79" s="416" t="s">
        <v>86</v>
      </c>
      <c r="B79" s="419">
        <f t="shared" ref="B79" si="33">B16+B49</f>
        <v>2560316.67</v>
      </c>
      <c r="C79" s="419">
        <f t="shared" si="32"/>
        <v>0</v>
      </c>
      <c r="D79" s="419">
        <f t="shared" si="32"/>
        <v>2538779.59</v>
      </c>
      <c r="E79" s="419">
        <f t="shared" si="32"/>
        <v>21537.08</v>
      </c>
      <c r="F79" s="419">
        <f t="shared" si="32"/>
        <v>0</v>
      </c>
      <c r="G79" s="419">
        <f t="shared" si="32"/>
        <v>0</v>
      </c>
      <c r="H79" s="419">
        <f t="shared" si="32"/>
        <v>0</v>
      </c>
      <c r="I79" s="419">
        <f t="shared" si="32"/>
        <v>0</v>
      </c>
      <c r="J79" s="419">
        <f t="shared" si="32"/>
        <v>0</v>
      </c>
      <c r="K79" s="419">
        <f t="shared" si="32"/>
        <v>0</v>
      </c>
      <c r="L79" s="419">
        <f t="shared" si="32"/>
        <v>0</v>
      </c>
      <c r="M79" s="419">
        <f t="shared" si="32"/>
        <v>0</v>
      </c>
      <c r="N79" s="419">
        <f t="shared" si="32"/>
        <v>0</v>
      </c>
      <c r="O79" s="419">
        <f t="shared" si="32"/>
        <v>0</v>
      </c>
      <c r="P79" s="419">
        <f t="shared" si="32"/>
        <v>0</v>
      </c>
      <c r="Q79" s="419">
        <f t="shared" si="32"/>
        <v>0</v>
      </c>
      <c r="R79" s="433">
        <f t="shared" si="32"/>
        <v>0</v>
      </c>
      <c r="S79" s="419">
        <f t="shared" si="32"/>
        <v>0</v>
      </c>
      <c r="T79" s="419">
        <f t="shared" si="20"/>
        <v>0</v>
      </c>
      <c r="U79" s="419">
        <f t="shared" si="32"/>
        <v>0</v>
      </c>
      <c r="V79" s="419">
        <f t="shared" si="32"/>
        <v>0</v>
      </c>
      <c r="W79" s="419">
        <f t="shared" si="32"/>
        <v>0</v>
      </c>
      <c r="X79" s="419">
        <f t="shared" si="32"/>
        <v>0</v>
      </c>
      <c r="Y79" s="419">
        <f t="shared" si="32"/>
        <v>0</v>
      </c>
      <c r="Z79" s="419">
        <f t="shared" si="32"/>
        <v>0</v>
      </c>
      <c r="AA79" s="419">
        <f t="shared" si="32"/>
        <v>0</v>
      </c>
      <c r="AB79" s="419">
        <f t="shared" si="32"/>
        <v>0</v>
      </c>
    </row>
    <row r="80" spans="1:28">
      <c r="A80" s="380" t="s">
        <v>42</v>
      </c>
      <c r="B80" s="420">
        <f t="shared" ref="B80" si="34">B17+B50</f>
        <v>813671545.29445</v>
      </c>
      <c r="C80" s="420">
        <f t="shared" si="32"/>
        <v>-20105582.915984</v>
      </c>
      <c r="D80" s="420">
        <f>D17+D50</f>
        <v>248690843.30366</v>
      </c>
      <c r="E80" s="420">
        <f t="shared" si="32"/>
        <v>408501438.977224</v>
      </c>
      <c r="F80" s="420">
        <f t="shared" si="32"/>
        <v>5990695.614416</v>
      </c>
      <c r="G80" s="420">
        <f t="shared" si="32"/>
        <v>14991832.20403</v>
      </c>
      <c r="H80" s="420">
        <f>H17+H50</f>
        <v>4900963.470366</v>
      </c>
      <c r="I80" s="420">
        <f t="shared" si="32"/>
        <v>4580168.00368</v>
      </c>
      <c r="J80" s="420">
        <f t="shared" si="32"/>
        <v>5510700.729984</v>
      </c>
      <c r="K80" s="420">
        <f t="shared" si="32"/>
        <v>64921484.381362</v>
      </c>
      <c r="L80" s="420">
        <f t="shared" si="32"/>
        <v>39854218.705944</v>
      </c>
      <c r="M80" s="420">
        <f t="shared" si="32"/>
        <v>6817378.976166</v>
      </c>
      <c r="N80" s="420">
        <f t="shared" si="32"/>
        <v>14845156.48569</v>
      </c>
      <c r="O80" s="420">
        <f t="shared" si="32"/>
        <v>3404730.213562</v>
      </c>
      <c r="P80" s="420">
        <f t="shared" si="32"/>
        <v>8497793.790842</v>
      </c>
      <c r="Q80" s="420">
        <f t="shared" si="32"/>
        <v>3606087.6328</v>
      </c>
      <c r="R80" s="434">
        <f t="shared" si="32"/>
        <v>4891706.158042</v>
      </c>
      <c r="S80" s="420">
        <f t="shared" si="32"/>
        <v>13417593.17</v>
      </c>
      <c r="T80" s="420">
        <f t="shared" si="20"/>
        <v>88173735.553316</v>
      </c>
      <c r="U80" s="420">
        <f t="shared" si="32"/>
        <v>45223128.234444</v>
      </c>
      <c r="V80" s="420">
        <f t="shared" si="32"/>
        <v>15056652.89</v>
      </c>
      <c r="W80" s="420">
        <f>W17+W50</f>
        <v>10500812.596632</v>
      </c>
      <c r="X80" s="420">
        <f t="shared" si="32"/>
        <v>3309564.65224</v>
      </c>
      <c r="Y80" s="420">
        <f t="shared" si="32"/>
        <v>9122796.16</v>
      </c>
      <c r="Z80" s="420">
        <f t="shared" si="32"/>
        <v>4960781.02</v>
      </c>
      <c r="AA80" s="420">
        <f t="shared" si="32"/>
        <v>7667680.32</v>
      </c>
      <c r="AB80" s="420">
        <f t="shared" si="32"/>
        <v>11588833.51</v>
      </c>
    </row>
    <row r="81" spans="1:28">
      <c r="A81" s="421" t="s">
        <v>87</v>
      </c>
      <c r="B81" s="422">
        <f t="shared" ref="B81" si="35">B18+B51</f>
        <v>10544254.11</v>
      </c>
      <c r="C81" s="422">
        <f t="shared" si="32"/>
        <v>-36564.420584</v>
      </c>
      <c r="D81" s="422">
        <f t="shared" si="32"/>
        <v>2876846.20736</v>
      </c>
      <c r="E81" s="422">
        <f t="shared" si="32"/>
        <v>5566521.132224</v>
      </c>
      <c r="F81" s="422">
        <f t="shared" si="32"/>
        <v>116034.465216</v>
      </c>
      <c r="G81" s="422">
        <f t="shared" si="32"/>
        <v>-814197.63612</v>
      </c>
      <c r="H81" s="422">
        <f t="shared" si="32"/>
        <v>133531.937416</v>
      </c>
      <c r="I81" s="422">
        <f t="shared" si="32"/>
        <v>15959.67768</v>
      </c>
      <c r="J81" s="422">
        <f t="shared" si="32"/>
        <v>-963689.251216</v>
      </c>
      <c r="K81" s="422">
        <f t="shared" si="32"/>
        <v>2090423.420712</v>
      </c>
      <c r="L81" s="422">
        <f t="shared" si="32"/>
        <v>1245882.028144</v>
      </c>
      <c r="M81" s="422">
        <f t="shared" si="32"/>
        <v>518179.078216</v>
      </c>
      <c r="N81" s="422">
        <f t="shared" si="32"/>
        <v>280575.30644</v>
      </c>
      <c r="O81" s="422">
        <f t="shared" si="32"/>
        <v>45787.007912</v>
      </c>
      <c r="P81" s="422">
        <f t="shared" si="32"/>
        <v>-182521.350808</v>
      </c>
      <c r="Q81" s="422">
        <f t="shared" si="32"/>
        <v>-115431.0272</v>
      </c>
      <c r="R81" s="435">
        <f t="shared" si="32"/>
        <v>-67090.323608</v>
      </c>
      <c r="S81" s="422">
        <f t="shared" si="32"/>
        <v>-170200.78</v>
      </c>
      <c r="T81" s="422">
        <f t="shared" si="20"/>
        <v>1043746.757216</v>
      </c>
      <c r="U81" s="422">
        <f t="shared" si="32"/>
        <v>767762.278344</v>
      </c>
      <c r="V81" s="422">
        <f t="shared" si="32"/>
        <v>50926.33</v>
      </c>
      <c r="W81" s="422">
        <f t="shared" si="32"/>
        <v>102948.576632</v>
      </c>
      <c r="X81" s="422">
        <f t="shared" si="32"/>
        <v>8283.62224</v>
      </c>
      <c r="Y81" s="422">
        <f t="shared" si="32"/>
        <v>64976.91</v>
      </c>
      <c r="Z81" s="422">
        <f t="shared" si="32"/>
        <v>48849.04</v>
      </c>
      <c r="AA81" s="422">
        <f t="shared" si="32"/>
        <v>-14477.45</v>
      </c>
      <c r="AB81" s="422">
        <f t="shared" si="32"/>
        <v>-958.8</v>
      </c>
    </row>
    <row r="82" spans="1:28">
      <c r="A82" s="421" t="s">
        <v>88</v>
      </c>
      <c r="B82" s="422">
        <f t="shared" ref="B82:C82" si="36">B19+B52</f>
        <v>716096182.76445</v>
      </c>
      <c r="C82" s="422">
        <f t="shared" si="36"/>
        <v>-20069018.4954</v>
      </c>
      <c r="D82" s="422">
        <f t="shared" si="32"/>
        <v>247033039.0763</v>
      </c>
      <c r="E82" s="422">
        <f>E19+E52</f>
        <v>357105412.405</v>
      </c>
      <c r="F82" s="422">
        <f t="shared" si="32"/>
        <v>5874661.1492</v>
      </c>
      <c r="G82" s="422">
        <f t="shared" si="32"/>
        <v>9921082.15015</v>
      </c>
      <c r="H82" s="422">
        <f t="shared" si="32"/>
        <v>-1117516.15705</v>
      </c>
      <c r="I82" s="422">
        <f>I19+I52</f>
        <v>4564208.326</v>
      </c>
      <c r="J82" s="422">
        <f t="shared" si="32"/>
        <v>6474389.9812</v>
      </c>
      <c r="K82" s="422">
        <f t="shared" si="32"/>
        <v>26295363.69065</v>
      </c>
      <c r="L82" s="422">
        <f t="shared" si="32"/>
        <v>6228783.6978</v>
      </c>
      <c r="M82" s="422">
        <f t="shared" si="32"/>
        <v>6299199.89795</v>
      </c>
      <c r="N82" s="422">
        <f t="shared" si="32"/>
        <v>10408436.88925</v>
      </c>
      <c r="O82" s="422">
        <f t="shared" si="32"/>
        <v>3358943.20565</v>
      </c>
      <c r="P82" s="422">
        <f t="shared" si="32"/>
        <v>8680315.14165</v>
      </c>
      <c r="Q82" s="422">
        <f t="shared" si="32"/>
        <v>3721518.66</v>
      </c>
      <c r="R82" s="435">
        <f t="shared" si="32"/>
        <v>4958796.48165</v>
      </c>
      <c r="S82" s="422">
        <f t="shared" si="32"/>
        <v>13587793.95</v>
      </c>
      <c r="T82" s="422">
        <f t="shared" si="20"/>
        <v>87129988.7961</v>
      </c>
      <c r="U82" s="422">
        <f t="shared" si="32"/>
        <v>44455365.9561</v>
      </c>
      <c r="V82" s="422">
        <f t="shared" si="32"/>
        <v>15005726.56</v>
      </c>
      <c r="W82" s="422">
        <f t="shared" si="32"/>
        <v>10397864.02</v>
      </c>
      <c r="X82" s="422">
        <f t="shared" si="32"/>
        <v>3301281.03</v>
      </c>
      <c r="Y82" s="422">
        <f t="shared" si="32"/>
        <v>9057819.25</v>
      </c>
      <c r="Z82" s="422">
        <f t="shared" si="32"/>
        <v>4911931.98</v>
      </c>
      <c r="AA82" s="422">
        <f t="shared" si="32"/>
        <v>7682157.77</v>
      </c>
      <c r="AB82" s="422">
        <f>AB19+AB52</f>
        <v>11589792.31</v>
      </c>
    </row>
    <row r="83" spans="1:28">
      <c r="A83" s="421" t="s">
        <v>89</v>
      </c>
      <c r="B83" s="422">
        <f t="shared" ref="B83" si="37">B20+B53</f>
        <v>83301377.15</v>
      </c>
      <c r="C83" s="422">
        <f t="shared" si="32"/>
        <v>0</v>
      </c>
      <c r="D83" s="422">
        <f t="shared" si="32"/>
        <v>-1219041.98</v>
      </c>
      <c r="E83" s="422">
        <f t="shared" si="32"/>
        <v>42099774.17</v>
      </c>
      <c r="F83" s="422">
        <f t="shared" si="32"/>
        <v>0</v>
      </c>
      <c r="G83" s="422">
        <f t="shared" si="32"/>
        <v>5884947.69</v>
      </c>
      <c r="H83" s="422">
        <f t="shared" si="32"/>
        <v>5884947.69</v>
      </c>
      <c r="I83" s="422">
        <f t="shared" si="32"/>
        <v>0</v>
      </c>
      <c r="J83" s="422">
        <f t="shared" si="32"/>
        <v>0</v>
      </c>
      <c r="K83" s="422">
        <f t="shared" si="32"/>
        <v>36535697.27</v>
      </c>
      <c r="L83" s="422">
        <f t="shared" si="32"/>
        <v>32379552.98</v>
      </c>
      <c r="M83" s="422">
        <f t="shared" si="32"/>
        <v>0</v>
      </c>
      <c r="N83" s="422">
        <f t="shared" si="32"/>
        <v>4156144.29</v>
      </c>
      <c r="O83" s="422">
        <f t="shared" si="32"/>
        <v>0</v>
      </c>
      <c r="P83" s="422">
        <f t="shared" si="32"/>
        <v>0</v>
      </c>
      <c r="Q83" s="422">
        <f t="shared" si="32"/>
        <v>0</v>
      </c>
      <c r="R83" s="435">
        <f t="shared" si="32"/>
        <v>0</v>
      </c>
      <c r="S83" s="422">
        <f t="shared" si="32"/>
        <v>0</v>
      </c>
      <c r="T83" s="422">
        <f t="shared" si="20"/>
        <v>0</v>
      </c>
      <c r="U83" s="422">
        <f t="shared" si="32"/>
        <v>0</v>
      </c>
      <c r="V83" s="422">
        <f t="shared" si="32"/>
        <v>0</v>
      </c>
      <c r="W83" s="422">
        <f t="shared" si="32"/>
        <v>0</v>
      </c>
      <c r="X83" s="422">
        <f t="shared" si="32"/>
        <v>0</v>
      </c>
      <c r="Y83" s="422">
        <f t="shared" si="32"/>
        <v>0</v>
      </c>
      <c r="Z83" s="422">
        <f t="shared" si="32"/>
        <v>0</v>
      </c>
      <c r="AA83" s="422">
        <f t="shared" si="32"/>
        <v>0</v>
      </c>
      <c r="AB83" s="422">
        <f t="shared" si="32"/>
        <v>0</v>
      </c>
    </row>
    <row r="84" spans="1:28">
      <c r="A84" s="421" t="s">
        <v>90</v>
      </c>
      <c r="B84" s="422">
        <f t="shared" ref="B84" si="38">B21+B54</f>
        <v>3729731.27</v>
      </c>
      <c r="C84" s="422">
        <f t="shared" si="32"/>
        <v>0</v>
      </c>
      <c r="D84" s="422">
        <f t="shared" si="32"/>
        <v>0</v>
      </c>
      <c r="E84" s="422">
        <f t="shared" si="32"/>
        <v>3729731.27</v>
      </c>
      <c r="F84" s="422">
        <f t="shared" si="32"/>
        <v>0</v>
      </c>
      <c r="G84" s="422">
        <f t="shared" si="32"/>
        <v>0</v>
      </c>
      <c r="H84" s="422">
        <f t="shared" si="32"/>
        <v>0</v>
      </c>
      <c r="I84" s="422">
        <f t="shared" si="32"/>
        <v>0</v>
      </c>
      <c r="J84" s="422">
        <f t="shared" si="32"/>
        <v>0</v>
      </c>
      <c r="K84" s="422">
        <f t="shared" si="32"/>
        <v>0</v>
      </c>
      <c r="L84" s="422">
        <f t="shared" si="32"/>
        <v>0</v>
      </c>
      <c r="M84" s="422">
        <f t="shared" si="32"/>
        <v>0</v>
      </c>
      <c r="N84" s="422">
        <f t="shared" si="32"/>
        <v>0</v>
      </c>
      <c r="O84" s="422">
        <f t="shared" si="32"/>
        <v>0</v>
      </c>
      <c r="P84" s="422">
        <f t="shared" si="32"/>
        <v>0</v>
      </c>
      <c r="Q84" s="422">
        <f t="shared" si="32"/>
        <v>0</v>
      </c>
      <c r="R84" s="435">
        <f t="shared" si="32"/>
        <v>0</v>
      </c>
      <c r="S84" s="422">
        <f t="shared" si="32"/>
        <v>0</v>
      </c>
      <c r="T84" s="422">
        <f t="shared" si="20"/>
        <v>0</v>
      </c>
      <c r="U84" s="422">
        <f t="shared" si="32"/>
        <v>0</v>
      </c>
      <c r="V84" s="422">
        <f t="shared" si="32"/>
        <v>0</v>
      </c>
      <c r="W84" s="422">
        <f t="shared" si="32"/>
        <v>0</v>
      </c>
      <c r="X84" s="422">
        <f t="shared" si="32"/>
        <v>0</v>
      </c>
      <c r="Y84" s="422">
        <f t="shared" si="32"/>
        <v>0</v>
      </c>
      <c r="Z84" s="422">
        <f t="shared" si="32"/>
        <v>0</v>
      </c>
      <c r="AA84" s="422">
        <f t="shared" si="32"/>
        <v>0</v>
      </c>
      <c r="AB84" s="422">
        <f t="shared" si="32"/>
        <v>0</v>
      </c>
    </row>
    <row r="85" spans="1:28">
      <c r="A85" s="380" t="s">
        <v>91</v>
      </c>
      <c r="B85" s="420">
        <f t="shared" ref="B85" si="39">B22+B55</f>
        <v>-245492800.771117</v>
      </c>
      <c r="C85" s="420">
        <f t="shared" si="32"/>
        <v>-57543770.654016</v>
      </c>
      <c r="D85" s="420">
        <f t="shared" si="32"/>
        <v>-438933831.87366</v>
      </c>
      <c r="E85" s="420">
        <f t="shared" si="32"/>
        <v>467799603.562776</v>
      </c>
      <c r="F85" s="420">
        <f t="shared" si="32"/>
        <v>11046529.925584</v>
      </c>
      <c r="G85" s="420">
        <f t="shared" si="32"/>
        <v>-412607866.900697</v>
      </c>
      <c r="H85" s="420">
        <f>H22+H55</f>
        <v>-293332204.837033</v>
      </c>
      <c r="I85" s="420">
        <f t="shared" si="32"/>
        <v>-5196440.02034667</v>
      </c>
      <c r="J85" s="420">
        <f t="shared" si="32"/>
        <v>-114079222.043317</v>
      </c>
      <c r="K85" s="420">
        <f t="shared" si="32"/>
        <v>208370750.508638</v>
      </c>
      <c r="L85" s="420">
        <f t="shared" si="32"/>
        <v>99579432.0073893</v>
      </c>
      <c r="M85" s="420">
        <f t="shared" si="32"/>
        <v>89806115.023834</v>
      </c>
      <c r="N85" s="420">
        <f t="shared" si="32"/>
        <v>30034065.8609767</v>
      </c>
      <c r="O85" s="420">
        <f t="shared" si="32"/>
        <v>-11048862.383562</v>
      </c>
      <c r="P85" s="420">
        <f t="shared" si="32"/>
        <v>-72214304.740842</v>
      </c>
      <c r="Q85" s="420">
        <f t="shared" si="32"/>
        <v>-58121472.1328</v>
      </c>
      <c r="R85" s="434">
        <f t="shared" si="32"/>
        <v>-14092832.608042</v>
      </c>
      <c r="S85" s="420">
        <f t="shared" si="32"/>
        <v>-13248775.95</v>
      </c>
      <c r="T85" s="420">
        <f t="shared" si="20"/>
        <v>59636619.326684</v>
      </c>
      <c r="U85" s="420">
        <f t="shared" si="32"/>
        <v>63961393.995556</v>
      </c>
      <c r="V85" s="420">
        <f t="shared" si="32"/>
        <v>-7799671.76</v>
      </c>
      <c r="W85" s="420">
        <f>W22+W55</f>
        <v>4146350.923368</v>
      </c>
      <c r="X85" s="420">
        <f t="shared" si="32"/>
        <v>-2598128.26224</v>
      </c>
      <c r="Y85" s="420">
        <f t="shared" si="32"/>
        <v>73774.6</v>
      </c>
      <c r="Z85" s="420">
        <f t="shared" si="32"/>
        <v>1852899.83</v>
      </c>
      <c r="AA85" s="420">
        <f t="shared" si="32"/>
        <v>-7667680.32</v>
      </c>
      <c r="AB85" s="420">
        <f t="shared" si="32"/>
        <v>-11588833.51</v>
      </c>
    </row>
    <row r="86" spans="1:28">
      <c r="A86" s="421" t="s">
        <v>92</v>
      </c>
      <c r="B86" s="419">
        <f t="shared" ref="B86" si="40">B23+B56</f>
        <v>890447.01</v>
      </c>
      <c r="C86" s="419">
        <f t="shared" si="32"/>
        <v>0</v>
      </c>
      <c r="D86" s="419">
        <f t="shared" si="32"/>
        <v>232576.32</v>
      </c>
      <c r="E86" s="419">
        <f t="shared" si="32"/>
        <v>637870.68</v>
      </c>
      <c r="F86" s="419">
        <f t="shared" si="32"/>
        <v>200</v>
      </c>
      <c r="G86" s="419">
        <f t="shared" si="32"/>
        <v>0</v>
      </c>
      <c r="H86" s="419">
        <f t="shared" si="32"/>
        <v>0</v>
      </c>
      <c r="I86" s="419">
        <f t="shared" si="32"/>
        <v>0</v>
      </c>
      <c r="J86" s="419">
        <f t="shared" si="32"/>
        <v>0</v>
      </c>
      <c r="K86" s="419">
        <f t="shared" si="32"/>
        <v>0</v>
      </c>
      <c r="L86" s="419">
        <f t="shared" si="32"/>
        <v>0</v>
      </c>
      <c r="M86" s="419">
        <f t="shared" si="32"/>
        <v>0</v>
      </c>
      <c r="N86" s="419">
        <f t="shared" si="32"/>
        <v>0</v>
      </c>
      <c r="O86" s="419">
        <f t="shared" si="32"/>
        <v>0</v>
      </c>
      <c r="P86" s="419">
        <f t="shared" si="32"/>
        <v>0</v>
      </c>
      <c r="Q86" s="419">
        <f t="shared" si="32"/>
        <v>0</v>
      </c>
      <c r="R86" s="433">
        <f t="shared" si="32"/>
        <v>0</v>
      </c>
      <c r="S86" s="419">
        <f t="shared" si="32"/>
        <v>0</v>
      </c>
      <c r="T86" s="419">
        <f t="shared" si="20"/>
        <v>20000.01</v>
      </c>
      <c r="U86" s="419">
        <f t="shared" si="32"/>
        <v>20000.01</v>
      </c>
      <c r="V86" s="419">
        <f t="shared" si="32"/>
        <v>0</v>
      </c>
      <c r="W86" s="419">
        <f t="shared" si="32"/>
        <v>0</v>
      </c>
      <c r="X86" s="419">
        <f t="shared" si="32"/>
        <v>0</v>
      </c>
      <c r="Y86" s="419">
        <f t="shared" si="32"/>
        <v>0</v>
      </c>
      <c r="Z86" s="419">
        <f t="shared" si="32"/>
        <v>0</v>
      </c>
      <c r="AA86" s="419">
        <f t="shared" si="32"/>
        <v>0</v>
      </c>
      <c r="AB86" s="419">
        <f t="shared" si="32"/>
        <v>0</v>
      </c>
    </row>
    <row r="87" spans="1:28">
      <c r="A87" s="421" t="s">
        <v>93</v>
      </c>
      <c r="B87" s="419">
        <f t="shared" ref="B87" si="41">B24+B57</f>
        <v>5440009.77</v>
      </c>
      <c r="C87" s="419">
        <f t="shared" si="32"/>
        <v>0</v>
      </c>
      <c r="D87" s="419">
        <f t="shared" si="32"/>
        <v>4445356.94</v>
      </c>
      <c r="E87" s="419">
        <f t="shared" si="32"/>
        <v>992399.05</v>
      </c>
      <c r="F87" s="419">
        <f t="shared" si="32"/>
        <v>1673.06</v>
      </c>
      <c r="G87" s="419">
        <f t="shared" si="32"/>
        <v>1475</v>
      </c>
      <c r="H87" s="419">
        <f t="shared" si="32"/>
        <v>0</v>
      </c>
      <c r="I87" s="419">
        <f t="shared" si="32"/>
        <v>225</v>
      </c>
      <c r="J87" s="419">
        <f t="shared" si="32"/>
        <v>1250</v>
      </c>
      <c r="K87" s="419">
        <f t="shared" si="32"/>
        <v>0</v>
      </c>
      <c r="L87" s="419">
        <f t="shared" si="32"/>
        <v>0</v>
      </c>
      <c r="M87" s="419">
        <f t="shared" si="32"/>
        <v>0</v>
      </c>
      <c r="N87" s="419">
        <f t="shared" si="32"/>
        <v>0</v>
      </c>
      <c r="O87" s="419">
        <f t="shared" si="32"/>
        <v>0</v>
      </c>
      <c r="P87" s="419">
        <f t="shared" si="32"/>
        <v>0</v>
      </c>
      <c r="Q87" s="419">
        <f t="shared" si="32"/>
        <v>0</v>
      </c>
      <c r="R87" s="433">
        <f t="shared" si="32"/>
        <v>0</v>
      </c>
      <c r="S87" s="419">
        <f t="shared" si="32"/>
        <v>15145.5</v>
      </c>
      <c r="T87" s="419">
        <f t="shared" si="20"/>
        <v>778.78</v>
      </c>
      <c r="U87" s="419">
        <f t="shared" si="32"/>
        <v>778.78</v>
      </c>
      <c r="V87" s="419">
        <f t="shared" si="32"/>
        <v>0</v>
      </c>
      <c r="W87" s="419">
        <f t="shared" si="32"/>
        <v>0</v>
      </c>
      <c r="X87" s="419">
        <f t="shared" si="32"/>
        <v>0</v>
      </c>
      <c r="Y87" s="419">
        <f t="shared" ref="D87:AB93" si="42">Y24+Y57</f>
        <v>0</v>
      </c>
      <c r="Z87" s="419">
        <f t="shared" si="42"/>
        <v>0</v>
      </c>
      <c r="AA87" s="419">
        <f t="shared" si="42"/>
        <v>0</v>
      </c>
      <c r="AB87" s="419">
        <f t="shared" si="42"/>
        <v>0</v>
      </c>
    </row>
    <row r="88" spans="1:28">
      <c r="A88" s="380" t="s">
        <v>94</v>
      </c>
      <c r="B88" s="420">
        <f t="shared" ref="B88:C90" si="43">B25+B58</f>
        <v>-250042363.531117</v>
      </c>
      <c r="C88" s="420">
        <f t="shared" si="43"/>
        <v>-57543770.654016</v>
      </c>
      <c r="D88" s="420">
        <f t="shared" si="42"/>
        <v>-443146612.49366</v>
      </c>
      <c r="E88" s="420">
        <f t="shared" si="42"/>
        <v>467445075.192776</v>
      </c>
      <c r="F88" s="420">
        <f t="shared" si="42"/>
        <v>11045056.865584</v>
      </c>
      <c r="G88" s="420">
        <f t="shared" si="42"/>
        <v>-412609341.900697</v>
      </c>
      <c r="H88" s="420">
        <f t="shared" si="42"/>
        <v>-293332204.837033</v>
      </c>
      <c r="I88" s="420">
        <f t="shared" si="42"/>
        <v>-5196665.02034667</v>
      </c>
      <c r="J88" s="420">
        <f t="shared" si="42"/>
        <v>-114080472.043317</v>
      </c>
      <c r="K88" s="420">
        <f t="shared" si="42"/>
        <v>208370750.508638</v>
      </c>
      <c r="L88" s="420">
        <f t="shared" si="42"/>
        <v>99579432.0073893</v>
      </c>
      <c r="M88" s="420">
        <f t="shared" si="42"/>
        <v>89806115.023834</v>
      </c>
      <c r="N88" s="420">
        <f t="shared" si="42"/>
        <v>30034065.8609767</v>
      </c>
      <c r="O88" s="420">
        <f t="shared" si="42"/>
        <v>-11048862.383562</v>
      </c>
      <c r="P88" s="420">
        <f t="shared" si="42"/>
        <v>-72214304.740842</v>
      </c>
      <c r="Q88" s="420">
        <f t="shared" si="42"/>
        <v>-58121472.1328</v>
      </c>
      <c r="R88" s="434">
        <f t="shared" si="42"/>
        <v>-14092832.608042</v>
      </c>
      <c r="S88" s="420">
        <f t="shared" si="42"/>
        <v>-13263921.45</v>
      </c>
      <c r="T88" s="420">
        <f t="shared" si="20"/>
        <v>59655840.556684</v>
      </c>
      <c r="U88" s="420">
        <f t="shared" si="42"/>
        <v>63980615.225556</v>
      </c>
      <c r="V88" s="420">
        <f t="shared" si="42"/>
        <v>-7799671.76</v>
      </c>
      <c r="W88" s="420">
        <f t="shared" si="42"/>
        <v>4146350.923368</v>
      </c>
      <c r="X88" s="420">
        <f t="shared" si="42"/>
        <v>-2598128.26224</v>
      </c>
      <c r="Y88" s="420">
        <f t="shared" si="42"/>
        <v>73774.6</v>
      </c>
      <c r="Z88" s="420">
        <f t="shared" si="42"/>
        <v>1852899.83</v>
      </c>
      <c r="AA88" s="420">
        <f t="shared" si="42"/>
        <v>-7667680.32</v>
      </c>
      <c r="AB88" s="420">
        <f t="shared" si="42"/>
        <v>-11588833.51</v>
      </c>
    </row>
    <row r="89" spans="1:28">
      <c r="A89" s="421" t="s">
        <v>95</v>
      </c>
      <c r="B89" s="422">
        <f t="shared" si="43"/>
        <v>-62326323.5466667</v>
      </c>
      <c r="C89" s="422">
        <f t="shared" si="43"/>
        <v>49708786.2933333</v>
      </c>
      <c r="D89" s="422">
        <f t="shared" si="42"/>
        <v>-112035109.84</v>
      </c>
      <c r="E89" s="422">
        <f t="shared" si="42"/>
        <v>0</v>
      </c>
      <c r="F89" s="422">
        <f t="shared" si="42"/>
        <v>0</v>
      </c>
      <c r="G89" s="422">
        <f t="shared" si="42"/>
        <v>0</v>
      </c>
      <c r="H89" s="422">
        <f t="shared" si="42"/>
        <v>0</v>
      </c>
      <c r="I89" s="422">
        <f t="shared" si="42"/>
        <v>0</v>
      </c>
      <c r="J89" s="422">
        <f t="shared" si="42"/>
        <v>0</v>
      </c>
      <c r="K89" s="422">
        <f t="shared" si="42"/>
        <v>0</v>
      </c>
      <c r="L89" s="422">
        <f t="shared" si="42"/>
        <v>0</v>
      </c>
      <c r="M89" s="422">
        <f t="shared" si="42"/>
        <v>0</v>
      </c>
      <c r="N89" s="422">
        <f t="shared" si="42"/>
        <v>0</v>
      </c>
      <c r="O89" s="422">
        <f t="shared" si="42"/>
        <v>0</v>
      </c>
      <c r="P89" s="422">
        <f t="shared" si="42"/>
        <v>0</v>
      </c>
      <c r="Q89" s="422">
        <f t="shared" si="42"/>
        <v>0</v>
      </c>
      <c r="R89" s="435">
        <f t="shared" si="42"/>
        <v>0</v>
      </c>
      <c r="S89" s="422">
        <f t="shared" si="42"/>
        <v>0</v>
      </c>
      <c r="T89" s="422">
        <f t="shared" si="20"/>
        <v>0</v>
      </c>
      <c r="U89" s="422">
        <f t="shared" si="42"/>
        <v>0</v>
      </c>
      <c r="V89" s="422">
        <f t="shared" si="42"/>
        <v>0</v>
      </c>
      <c r="W89" s="422">
        <f t="shared" si="42"/>
        <v>0</v>
      </c>
      <c r="X89" s="422">
        <f t="shared" si="42"/>
        <v>0</v>
      </c>
      <c r="Y89" s="422">
        <f t="shared" si="42"/>
        <v>0</v>
      </c>
      <c r="Z89" s="422">
        <f t="shared" si="42"/>
        <v>0</v>
      </c>
      <c r="AA89" s="422">
        <f t="shared" si="42"/>
        <v>0</v>
      </c>
      <c r="AB89" s="422">
        <f t="shared" si="42"/>
        <v>0</v>
      </c>
    </row>
    <row r="90" spans="1:28">
      <c r="A90" s="380" t="s">
        <v>96</v>
      </c>
      <c r="B90" s="420">
        <f t="shared" si="43"/>
        <v>-187716039.98445</v>
      </c>
      <c r="C90" s="420">
        <f t="shared" si="43"/>
        <v>-107252556.947349</v>
      </c>
      <c r="D90" s="420">
        <f t="shared" si="42"/>
        <v>-331111502.65366</v>
      </c>
      <c r="E90" s="420">
        <f t="shared" si="42"/>
        <v>467445075.192776</v>
      </c>
      <c r="F90" s="420">
        <f t="shared" si="42"/>
        <v>11045056.865584</v>
      </c>
      <c r="G90" s="420">
        <f t="shared" si="42"/>
        <v>-412609341.900697</v>
      </c>
      <c r="H90" s="420">
        <f t="shared" si="42"/>
        <v>-293332204.837033</v>
      </c>
      <c r="I90" s="420">
        <f t="shared" si="42"/>
        <v>-5196665.02034667</v>
      </c>
      <c r="J90" s="420">
        <f t="shared" si="42"/>
        <v>-114080472.043317</v>
      </c>
      <c r="K90" s="420">
        <f t="shared" si="42"/>
        <v>208370750.508638</v>
      </c>
      <c r="L90" s="420">
        <f t="shared" si="42"/>
        <v>99579432.0073893</v>
      </c>
      <c r="M90" s="420">
        <f t="shared" si="42"/>
        <v>89806115.023834</v>
      </c>
      <c r="N90" s="420">
        <f t="shared" si="42"/>
        <v>30034065.8609767</v>
      </c>
      <c r="O90" s="420">
        <f t="shared" si="42"/>
        <v>-11048862.383562</v>
      </c>
      <c r="P90" s="420">
        <f t="shared" si="42"/>
        <v>-72214304.740842</v>
      </c>
      <c r="Q90" s="420">
        <f t="shared" si="42"/>
        <v>-58121472.1328</v>
      </c>
      <c r="R90" s="434">
        <f t="shared" si="42"/>
        <v>-14092832.608042</v>
      </c>
      <c r="S90" s="420">
        <f t="shared" si="42"/>
        <v>-13263921.45</v>
      </c>
      <c r="T90" s="420">
        <f t="shared" si="20"/>
        <v>59655840.556684</v>
      </c>
      <c r="U90" s="420">
        <f t="shared" si="42"/>
        <v>63980615.225556</v>
      </c>
      <c r="V90" s="420">
        <f t="shared" si="42"/>
        <v>-7799671.76</v>
      </c>
      <c r="W90" s="420">
        <f t="shared" si="42"/>
        <v>4146350.923368</v>
      </c>
      <c r="X90" s="420">
        <f t="shared" si="42"/>
        <v>-2598128.26224</v>
      </c>
      <c r="Y90" s="420">
        <f t="shared" si="42"/>
        <v>73774.6</v>
      </c>
      <c r="Z90" s="420">
        <f t="shared" si="42"/>
        <v>1852899.83</v>
      </c>
      <c r="AA90" s="420">
        <f t="shared" si="42"/>
        <v>-7667680.32</v>
      </c>
      <c r="AB90" s="420">
        <f t="shared" si="42"/>
        <v>-11588833.51</v>
      </c>
    </row>
    <row r="91" spans="1:28">
      <c r="A91" s="391" t="s">
        <v>53</v>
      </c>
      <c r="B91" s="423">
        <f>B28+B61</f>
        <v>0</v>
      </c>
      <c r="C91" s="423">
        <f>C28+C61</f>
        <v>0</v>
      </c>
      <c r="D91" s="423">
        <f>D28+D61</f>
        <v>0</v>
      </c>
      <c r="E91" s="423">
        <f t="shared" si="42"/>
        <v>0</v>
      </c>
      <c r="F91" s="423">
        <f t="shared" si="42"/>
        <v>0</v>
      </c>
      <c r="G91" s="423">
        <f t="shared" si="42"/>
        <v>0</v>
      </c>
      <c r="H91" s="423">
        <f t="shared" si="42"/>
        <v>0</v>
      </c>
      <c r="I91" s="423">
        <f t="shared" si="42"/>
        <v>0</v>
      </c>
      <c r="J91" s="423">
        <f>J28+J61</f>
        <v>0</v>
      </c>
      <c r="K91" s="423">
        <f t="shared" si="42"/>
        <v>0</v>
      </c>
      <c r="L91" s="423">
        <f t="shared" si="42"/>
        <v>0</v>
      </c>
      <c r="M91" s="423">
        <f t="shared" si="42"/>
        <v>0</v>
      </c>
      <c r="N91" s="423">
        <f t="shared" si="42"/>
        <v>0</v>
      </c>
      <c r="O91" s="423">
        <f t="shared" si="42"/>
        <v>0</v>
      </c>
      <c r="P91" s="423">
        <f t="shared" si="42"/>
        <v>0</v>
      </c>
      <c r="Q91" s="423">
        <f t="shared" si="42"/>
        <v>0</v>
      </c>
      <c r="R91" s="424">
        <f t="shared" si="42"/>
        <v>0</v>
      </c>
      <c r="S91" s="423">
        <f t="shared" si="42"/>
        <v>0</v>
      </c>
      <c r="T91" s="423">
        <f t="shared" si="20"/>
        <v>0</v>
      </c>
      <c r="U91" s="423">
        <f t="shared" si="42"/>
        <v>0</v>
      </c>
      <c r="V91" s="423">
        <f t="shared" si="42"/>
        <v>0</v>
      </c>
      <c r="W91" s="423">
        <f t="shared" si="42"/>
        <v>0</v>
      </c>
      <c r="X91" s="423">
        <f t="shared" si="42"/>
        <v>0</v>
      </c>
      <c r="Y91" s="423">
        <f t="shared" si="42"/>
        <v>0</v>
      </c>
      <c r="Z91" s="423">
        <f t="shared" si="42"/>
        <v>0</v>
      </c>
      <c r="AA91" s="423">
        <f t="shared" si="42"/>
        <v>0</v>
      </c>
      <c r="AB91" s="423">
        <f t="shared" si="42"/>
        <v>0</v>
      </c>
    </row>
    <row r="92" spans="1:28">
      <c r="A92" s="391" t="s">
        <v>54</v>
      </c>
      <c r="B92" s="423">
        <f>B29+B62</f>
        <v>-187716039.98445</v>
      </c>
      <c r="C92" s="423">
        <f>C29+C62</f>
        <v>-107252556.947349</v>
      </c>
      <c r="D92" s="423">
        <f t="shared" si="42"/>
        <v>-331111502.65366</v>
      </c>
      <c r="E92" s="423">
        <f t="shared" si="42"/>
        <v>467445075.192776</v>
      </c>
      <c r="F92" s="423">
        <f t="shared" si="42"/>
        <v>11045056.865584</v>
      </c>
      <c r="G92" s="423">
        <f t="shared" si="42"/>
        <v>-412609341.900697</v>
      </c>
      <c r="H92" s="423">
        <f t="shared" si="42"/>
        <v>-293332204.837033</v>
      </c>
      <c r="I92" s="423">
        <f t="shared" si="42"/>
        <v>-5196665.02034667</v>
      </c>
      <c r="J92" s="423">
        <f t="shared" si="42"/>
        <v>-114080472.043317</v>
      </c>
      <c r="K92" s="423">
        <f t="shared" si="42"/>
        <v>208370750.508638</v>
      </c>
      <c r="L92" s="423">
        <f t="shared" si="42"/>
        <v>99579432.0073893</v>
      </c>
      <c r="M92" s="423">
        <f t="shared" si="42"/>
        <v>89806115.023834</v>
      </c>
      <c r="N92" s="423">
        <f>N29+N62</f>
        <v>30034065.8609767</v>
      </c>
      <c r="O92" s="423">
        <f t="shared" si="42"/>
        <v>-11048862.383562</v>
      </c>
      <c r="P92" s="423">
        <f t="shared" si="42"/>
        <v>-72214304.740842</v>
      </c>
      <c r="Q92" s="423">
        <f t="shared" si="42"/>
        <v>-58121472.1328</v>
      </c>
      <c r="R92" s="423">
        <f t="shared" si="42"/>
        <v>-14092832.608042</v>
      </c>
      <c r="S92" s="423">
        <f t="shared" si="42"/>
        <v>-13263921.45</v>
      </c>
      <c r="T92" s="423">
        <f t="shared" si="20"/>
        <v>59655840.556684</v>
      </c>
      <c r="U92" s="423">
        <f t="shared" si="42"/>
        <v>63980615.225556</v>
      </c>
      <c r="V92" s="423">
        <f t="shared" si="42"/>
        <v>-7799671.76</v>
      </c>
      <c r="W92" s="423">
        <f t="shared" si="42"/>
        <v>4146350.923368</v>
      </c>
      <c r="X92" s="423">
        <f t="shared" si="42"/>
        <v>-2598128.26224</v>
      </c>
      <c r="Y92" s="423">
        <f t="shared" si="42"/>
        <v>73774.6</v>
      </c>
      <c r="Z92" s="423">
        <f t="shared" si="42"/>
        <v>1852899.83</v>
      </c>
      <c r="AA92" s="423">
        <f t="shared" si="42"/>
        <v>-7667680.32</v>
      </c>
      <c r="AB92" s="423">
        <f t="shared" si="42"/>
        <v>-11588833.51</v>
      </c>
    </row>
    <row r="93" spans="1:28">
      <c r="A93" s="391" t="s">
        <v>97</v>
      </c>
      <c r="B93" s="423"/>
      <c r="C93" s="423"/>
      <c r="D93" s="423">
        <f>-D96</f>
        <v>0</v>
      </c>
      <c r="E93" s="423">
        <f>资金及牌照费!B16*资金及牌照费!F1*资金及牌照费!C19/12</f>
        <v>287839857.267999</v>
      </c>
      <c r="F93" s="423">
        <f>资金及牌照费!B15*资金及牌照费!F1*资金及牌照费!C19/12</f>
        <v>147499.157578767</v>
      </c>
      <c r="G93" s="423">
        <f>SUM(H93:J93)</f>
        <v>101466240.926801</v>
      </c>
      <c r="H93" s="423">
        <f>资金及牌照费!B10*资金及牌照费!F1*资金及牌照费!C19/12</f>
        <v>33946696.0312716</v>
      </c>
      <c r="I93" s="423">
        <f>资金及牌照费!B9*资金及牌照费!F1*资金及牌照费!C19/12</f>
        <v>1488028.46430835</v>
      </c>
      <c r="J93" s="423">
        <f>资金及牌照费!B8*资金及牌照费!F1*资金及牌照费!C19/12</f>
        <v>66031516.4312209</v>
      </c>
      <c r="K93" s="423">
        <f>SUM(L93:O93)</f>
        <v>81497784.4239361</v>
      </c>
      <c r="L93" s="423">
        <f>资金及牌照费!B3*资金及牌照费!F1*资金及牌照费!C19/12</f>
        <v>29237458.2918532</v>
      </c>
      <c r="M93" s="423">
        <f>资金及牌照费!B4*资金及牌照费!F1*资金及牌照费!C19/12</f>
        <v>41966394.8727204</v>
      </c>
      <c r="N93" s="423">
        <f>资金及牌照费!B5*资金及牌照费!F1*资金及牌照费!C19/12</f>
        <v>5611679.57690549</v>
      </c>
      <c r="O93" s="423">
        <f>资金及牌照费!B6*资金及牌照费!F1*资金及牌照费!C19/12</f>
        <v>4682251.68245696</v>
      </c>
      <c r="P93" s="423">
        <f>SUM(Q93:R93)</f>
        <v>34414185.7488378</v>
      </c>
      <c r="Q93" s="423">
        <f>资金及牌照费!B12*资金及牌照费!F1*资金及牌照费!C19/12</f>
        <v>20747326.9454001</v>
      </c>
      <c r="R93" s="423">
        <f>资金及牌照费!B13*资金及牌照费!F1*资金及牌照费!C19/12</f>
        <v>13666858.8034376</v>
      </c>
      <c r="S93" s="423"/>
      <c r="T93" s="423">
        <f t="shared" si="20"/>
        <v>0</v>
      </c>
      <c r="U93" s="423">
        <f t="shared" si="42"/>
        <v>0</v>
      </c>
      <c r="V93" s="423">
        <f t="shared" si="42"/>
        <v>0</v>
      </c>
      <c r="W93" s="423">
        <f>W30+W63</f>
        <v>0</v>
      </c>
      <c r="X93" s="423">
        <f t="shared" si="42"/>
        <v>0</v>
      </c>
      <c r="Y93" s="423">
        <f t="shared" si="42"/>
        <v>0</v>
      </c>
      <c r="Z93" s="423">
        <f t="shared" si="42"/>
        <v>0</v>
      </c>
      <c r="AA93" s="423">
        <f t="shared" si="42"/>
        <v>0</v>
      </c>
      <c r="AB93" s="423">
        <f t="shared" si="42"/>
        <v>0</v>
      </c>
    </row>
    <row r="94" spans="1:28">
      <c r="A94" s="391" t="s">
        <v>98</v>
      </c>
      <c r="B94" s="424">
        <f>B92-B93</f>
        <v>-187716039.98445</v>
      </c>
      <c r="C94" s="423">
        <f>C92-C93</f>
        <v>-107252556.947349</v>
      </c>
      <c r="D94" s="423">
        <f t="shared" ref="C94:AB94" si="44">D92-D93</f>
        <v>-331111502.65366</v>
      </c>
      <c r="E94" s="423">
        <f t="shared" si="44"/>
        <v>179605217.924777</v>
      </c>
      <c r="F94" s="423">
        <f t="shared" si="44"/>
        <v>10897557.7080052</v>
      </c>
      <c r="G94" s="423">
        <f t="shared" si="44"/>
        <v>-514075582.827498</v>
      </c>
      <c r="H94" s="423">
        <f t="shared" si="44"/>
        <v>-327278900.868305</v>
      </c>
      <c r="I94" s="423">
        <f t="shared" si="44"/>
        <v>-6684693.48465502</v>
      </c>
      <c r="J94" s="423">
        <f t="shared" si="44"/>
        <v>-180111988.474538</v>
      </c>
      <c r="K94" s="423">
        <f t="shared" si="44"/>
        <v>126872966.084702</v>
      </c>
      <c r="L94" s="423">
        <f t="shared" si="44"/>
        <v>70341973.7155361</v>
      </c>
      <c r="M94" s="423">
        <f t="shared" si="44"/>
        <v>47839720.1511135</v>
      </c>
      <c r="N94" s="423">
        <f t="shared" si="44"/>
        <v>24422386.2840712</v>
      </c>
      <c r="O94" s="423">
        <f t="shared" si="44"/>
        <v>-15731114.066019</v>
      </c>
      <c r="P94" s="423">
        <f t="shared" si="44"/>
        <v>-106628490.48968</v>
      </c>
      <c r="Q94" s="423">
        <f t="shared" si="44"/>
        <v>-78868799.0782001</v>
      </c>
      <c r="R94" s="423">
        <f t="shared" si="44"/>
        <v>-27759691.4114796</v>
      </c>
      <c r="S94" s="423">
        <f t="shared" si="44"/>
        <v>-13263921.45</v>
      </c>
      <c r="T94" s="423">
        <f t="shared" si="44"/>
        <v>59655840.556684</v>
      </c>
      <c r="U94" s="423">
        <f t="shared" si="44"/>
        <v>63980615.225556</v>
      </c>
      <c r="V94" s="423">
        <f t="shared" si="44"/>
        <v>-7799671.76</v>
      </c>
      <c r="W94" s="423">
        <f t="shared" si="44"/>
        <v>4146350.923368</v>
      </c>
      <c r="X94" s="423">
        <f t="shared" si="44"/>
        <v>-2598128.26224</v>
      </c>
      <c r="Y94" s="423">
        <f t="shared" si="44"/>
        <v>73774.6</v>
      </c>
      <c r="Z94" s="423">
        <f t="shared" si="44"/>
        <v>1852899.83</v>
      </c>
      <c r="AA94" s="423">
        <f t="shared" si="44"/>
        <v>-7667680.32</v>
      </c>
      <c r="AB94" s="423">
        <f t="shared" si="44"/>
        <v>-11588833.51</v>
      </c>
    </row>
    <row r="95" spans="1:23">
      <c r="A95" s="393"/>
      <c r="B95" s="354"/>
      <c r="E95" s="425"/>
      <c r="W95" s="406">
        <f>W67-W80</f>
        <v>4146350.923368</v>
      </c>
    </row>
    <row r="96" ht="20.25" customHeight="1" spans="2:15">
      <c r="B96" s="426"/>
      <c r="E96" s="354">
        <f>E80+E93</f>
        <v>696341296.245223</v>
      </c>
      <c r="H96" s="406"/>
      <c r="I96" s="406"/>
      <c r="J96" s="427"/>
      <c r="L96" s="406">
        <f>L93-[3]累计利润调整表!$B$89</f>
        <v>5756832.45851984</v>
      </c>
      <c r="N96" s="406"/>
      <c r="O96" s="406"/>
    </row>
    <row r="97" spans="5:5">
      <c r="E97" s="406"/>
    </row>
    <row r="98" spans="2:3">
      <c r="B98" s="427"/>
      <c r="C98" s="406"/>
    </row>
    <row r="99" spans="3:4">
      <c r="C99" s="406"/>
      <c r="D99" s="406"/>
    </row>
    <row r="100" spans="1:28">
      <c r="A100" s="359" t="s">
        <v>99</v>
      </c>
      <c r="J100">
        <v>0</v>
      </c>
      <c r="Q100">
        <v>0</v>
      </c>
      <c r="R100">
        <v>0</v>
      </c>
      <c r="T100" s="406">
        <f>T129-[2]累计利润调整表!T129</f>
        <v>5965.5840556684</v>
      </c>
      <c r="U100" s="406">
        <f>[2]累计利润调整表!V129-U129</f>
        <v>-6398.0615225556</v>
      </c>
      <c r="V100" s="406">
        <f>[2]累计利润调整表!W129-V129</f>
        <v>779.967176</v>
      </c>
      <c r="W100" s="406">
        <f>[2]累计利润调整表!X129-W129</f>
        <v>-414.6350923368</v>
      </c>
      <c r="X100" s="406">
        <f>[2]累计利润调整表!Y129-X129</f>
        <v>259.812826224</v>
      </c>
      <c r="Y100" s="406">
        <f>[2]累计利润调整表!Z129-Y129</f>
        <v>-7.37746</v>
      </c>
      <c r="Z100" s="406">
        <f>[2]累计利润调整表!AA129-Z129</f>
        <v>-185.289983</v>
      </c>
      <c r="AA100" s="406">
        <f>[2]累计利润调整表!AC129-AA129</f>
        <v>766.768032</v>
      </c>
      <c r="AB100" s="406">
        <f>AB129-[2]累计利润调整表!AC129</f>
        <v>-1158.883351</v>
      </c>
    </row>
    <row r="101" s="13" customFormat="1" ht="16.35" customHeight="1" spans="1:79">
      <c r="A101" s="249" t="s">
        <v>1</v>
      </c>
      <c r="B101" s="265" t="s">
        <v>2</v>
      </c>
      <c r="C101" s="265" t="s">
        <v>3</v>
      </c>
      <c r="D101" s="265" t="s">
        <v>4</v>
      </c>
      <c r="E101" s="265" t="s">
        <v>5</v>
      </c>
      <c r="F101" s="265" t="s">
        <v>6</v>
      </c>
      <c r="G101" s="265" t="s">
        <v>7</v>
      </c>
      <c r="H101" s="265" t="s">
        <v>8</v>
      </c>
      <c r="I101" s="265" t="s">
        <v>9</v>
      </c>
      <c r="J101" s="265" t="s">
        <v>10</v>
      </c>
      <c r="K101" s="265" t="s">
        <v>11</v>
      </c>
      <c r="L101" s="265" t="s">
        <v>12</v>
      </c>
      <c r="M101" s="265" t="s">
        <v>13</v>
      </c>
      <c r="N101" s="265" t="s">
        <v>14</v>
      </c>
      <c r="O101" s="265" t="s">
        <v>15</v>
      </c>
      <c r="P101" s="265" t="s">
        <v>16</v>
      </c>
      <c r="Q101" s="265" t="s">
        <v>17</v>
      </c>
      <c r="R101" s="265" t="s">
        <v>18</v>
      </c>
      <c r="S101" s="265" t="s">
        <v>19</v>
      </c>
      <c r="T101" s="265" t="s">
        <v>20</v>
      </c>
      <c r="U101" s="265" t="s">
        <v>21</v>
      </c>
      <c r="V101" s="265" t="s">
        <v>22</v>
      </c>
      <c r="W101" s="265" t="s">
        <v>23</v>
      </c>
      <c r="X101" s="265" t="s">
        <v>24</v>
      </c>
      <c r="Y101" s="265" t="s">
        <v>25</v>
      </c>
      <c r="Z101" s="265" t="s">
        <v>26</v>
      </c>
      <c r="AA101" s="265" t="s">
        <v>27</v>
      </c>
      <c r="AB101" s="265" t="s">
        <v>28</v>
      </c>
      <c r="AC101" s="409"/>
      <c r="AD101" s="409"/>
      <c r="AE101" s="409"/>
      <c r="AF101" s="409"/>
      <c r="AG101" s="409"/>
      <c r="AH101" s="409"/>
      <c r="AI101" s="409"/>
      <c r="AJ101" s="409"/>
      <c r="AK101" s="412"/>
      <c r="AL101" s="412"/>
      <c r="AM101" s="412"/>
      <c r="AN101" s="412"/>
      <c r="AO101" s="412"/>
      <c r="AP101" s="412"/>
      <c r="AQ101" s="412"/>
      <c r="AR101" s="412"/>
      <c r="AS101" s="412"/>
      <c r="AT101" s="412"/>
      <c r="AU101" s="412"/>
      <c r="AV101" s="412"/>
      <c r="AW101" s="412"/>
      <c r="AX101" s="412"/>
      <c r="AY101" s="412"/>
      <c r="AZ101" s="412"/>
      <c r="BA101" s="412"/>
      <c r="BB101" s="412"/>
      <c r="BC101" s="412"/>
      <c r="BD101" s="412"/>
      <c r="BE101" s="412"/>
      <c r="BF101" s="412"/>
      <c r="BG101" s="412"/>
      <c r="BH101" s="412"/>
      <c r="BI101" s="412"/>
      <c r="BJ101" s="412"/>
      <c r="BK101" s="412"/>
      <c r="BL101" s="412"/>
      <c r="BM101" s="412"/>
      <c r="BN101" s="412"/>
      <c r="BO101" s="412"/>
      <c r="BP101" s="412"/>
      <c r="BQ101" s="412"/>
      <c r="BR101" s="412"/>
      <c r="BS101" s="412"/>
      <c r="BT101" s="412"/>
      <c r="BU101" s="412"/>
      <c r="BV101" s="412"/>
      <c r="BW101" s="412"/>
      <c r="BX101" s="412"/>
      <c r="BY101" s="412"/>
      <c r="BZ101" s="412"/>
      <c r="CA101" s="412"/>
    </row>
    <row r="102" spans="1:28">
      <c r="A102" s="414" t="s">
        <v>29</v>
      </c>
      <c r="B102" s="415">
        <f>B67/10000</f>
        <v>36934.359935</v>
      </c>
      <c r="C102" s="415">
        <f t="shared" ref="C102:AB102" si="45">C67/10000</f>
        <v>-27648.4498743333</v>
      </c>
      <c r="D102" s="415">
        <f t="shared" si="45"/>
        <v>-19024.298857</v>
      </c>
      <c r="E102" s="415">
        <f t="shared" si="45"/>
        <v>87630.104254</v>
      </c>
      <c r="F102" s="415">
        <f t="shared" si="45"/>
        <v>1703.722554</v>
      </c>
      <c r="G102" s="415">
        <f t="shared" si="45"/>
        <v>-39761.6034696667</v>
      </c>
      <c r="H102" s="415">
        <f t="shared" si="45"/>
        <v>-28843.1241366667</v>
      </c>
      <c r="I102" s="415">
        <f t="shared" si="45"/>
        <v>-61.627201666667</v>
      </c>
      <c r="J102" s="415">
        <f t="shared" si="45"/>
        <v>-10856.8521313333</v>
      </c>
      <c r="K102" s="415">
        <f t="shared" si="45"/>
        <v>27329.223489</v>
      </c>
      <c r="L102" s="415">
        <f t="shared" si="45"/>
        <v>13943.3650713333</v>
      </c>
      <c r="M102" s="415">
        <f t="shared" si="45"/>
        <v>9662.3494</v>
      </c>
      <c r="N102" s="415">
        <f t="shared" si="45"/>
        <v>4487.92223466667</v>
      </c>
      <c r="O102" s="415">
        <f t="shared" si="45"/>
        <v>-764.413217</v>
      </c>
      <c r="P102" s="415">
        <f t="shared" si="45"/>
        <v>-6371.651095</v>
      </c>
      <c r="Q102" s="415">
        <f t="shared" si="45"/>
        <v>-5451.53845</v>
      </c>
      <c r="R102" s="415">
        <f t="shared" si="45"/>
        <v>-920.112645</v>
      </c>
      <c r="S102" s="415">
        <f t="shared" si="45"/>
        <v>16.881722</v>
      </c>
      <c r="T102" s="415">
        <f t="shared" si="45"/>
        <v>14781.035488</v>
      </c>
      <c r="U102" s="415">
        <f t="shared" si="45"/>
        <v>10918.452223</v>
      </c>
      <c r="V102" s="415">
        <f t="shared" si="45"/>
        <v>725.698113</v>
      </c>
      <c r="W102" s="415">
        <f t="shared" si="45"/>
        <v>1464.716352</v>
      </c>
      <c r="X102" s="415">
        <f t="shared" si="45"/>
        <v>71.143639</v>
      </c>
      <c r="Y102" s="415">
        <f t="shared" si="45"/>
        <v>919.657076</v>
      </c>
      <c r="Z102" s="415">
        <f t="shared" si="45"/>
        <v>681.368085</v>
      </c>
      <c r="AA102" s="415">
        <f t="shared" si="45"/>
        <v>0</v>
      </c>
      <c r="AB102" s="415">
        <f t="shared" si="45"/>
        <v>0</v>
      </c>
    </row>
    <row r="103" spans="1:28">
      <c r="A103" s="416" t="s">
        <v>80</v>
      </c>
      <c r="B103" s="418">
        <f t="shared" ref="B103:B129" si="46">B68/10000</f>
        <v>57787.46045</v>
      </c>
      <c r="C103" s="417">
        <f t="shared" ref="C103:C129" si="47">C68/10000</f>
        <v>-38.111697</v>
      </c>
      <c r="D103" s="417">
        <f t="shared" ref="D103:D129" si="48">D68/10000</f>
        <v>1454.992468</v>
      </c>
      <c r="E103" s="417">
        <f t="shared" ref="E103:E129" si="49">E68/10000</f>
        <v>35604.908629</v>
      </c>
      <c r="F103" s="417">
        <f t="shared" ref="F103:F129" si="50">F68/10000</f>
        <v>1627.677858</v>
      </c>
      <c r="G103" s="417">
        <f t="shared" ref="G103:G129" si="51">G68/10000</f>
        <v>1821.548762</v>
      </c>
      <c r="H103" s="417">
        <f t="shared" ref="H103:H129" si="52">H68/10000</f>
        <v>1994.885476</v>
      </c>
      <c r="I103" s="417">
        <f t="shared" ref="I103:I129" si="53">I68/10000</f>
        <v>228.421955</v>
      </c>
      <c r="J103" s="417">
        <f t="shared" ref="J103:J129" si="54">J68/10000</f>
        <v>-401.758669</v>
      </c>
      <c r="K103" s="417">
        <f t="shared" ref="K103:K129" si="55">K68/10000</f>
        <v>4360.441305</v>
      </c>
      <c r="L103" s="417">
        <f t="shared" ref="L103:L129" si="56">L68/10000</f>
        <v>-149.510794</v>
      </c>
      <c r="M103" s="417">
        <f t="shared" ref="M103:M129" si="57">M68/10000</f>
        <v>-12.352204</v>
      </c>
      <c r="N103" s="417">
        <f t="shared" ref="N103:N129" si="58">N68/10000</f>
        <v>4067.376064</v>
      </c>
      <c r="O103" s="417">
        <f t="shared" ref="O103:O129" si="59">O68/10000</f>
        <v>454.928239</v>
      </c>
      <c r="P103" s="417">
        <f t="shared" ref="P103:P129" si="60">P68/10000</f>
        <v>-94.549574</v>
      </c>
      <c r="Q103" s="417">
        <f t="shared" ref="Q103:Q129" si="61">Q68/10000</f>
        <v>-62.30458</v>
      </c>
      <c r="R103" s="417">
        <f t="shared" ref="R103:R129" si="62">R68/10000</f>
        <v>-32.244994</v>
      </c>
      <c r="S103" s="417">
        <f t="shared" ref="S103:S129" si="63">S68/10000</f>
        <v>-0.4262</v>
      </c>
      <c r="T103" s="417">
        <f t="shared" ref="T103:T129" si="64">T68/10000</f>
        <v>14678.230557</v>
      </c>
      <c r="U103" s="417">
        <f t="shared" ref="U103:U129" si="65">U68/10000</f>
        <v>10764.173932</v>
      </c>
      <c r="V103" s="417">
        <f t="shared" ref="V103:V129" si="66">V68/10000</f>
        <v>725.698113</v>
      </c>
      <c r="W103" s="417">
        <f t="shared" ref="W103:W129" si="67">W68/10000</f>
        <v>1454.498952</v>
      </c>
      <c r="X103" s="417">
        <f t="shared" ref="X103:X129" si="68">X68/10000</f>
        <v>132.834559</v>
      </c>
      <c r="Y103" s="417">
        <f t="shared" ref="Y103:Y129" si="69">Y68/10000</f>
        <v>919.657076</v>
      </c>
      <c r="Z103" s="417">
        <f t="shared" ref="Z103:Z129" si="70">Z68/10000</f>
        <v>681.367925</v>
      </c>
      <c r="AA103" s="417">
        <f t="shared" ref="AA103:AA129" si="71">AA68/10000</f>
        <v>0</v>
      </c>
      <c r="AB103" s="417">
        <f t="shared" ref="AB103:AB129" si="72">AB68/10000</f>
        <v>0</v>
      </c>
    </row>
    <row r="104" spans="1:28">
      <c r="A104" s="369" t="s">
        <v>31</v>
      </c>
      <c r="B104" s="418">
        <f t="shared" si="46"/>
        <v>34649.09302</v>
      </c>
      <c r="C104" s="417">
        <f t="shared" si="47"/>
        <v>0</v>
      </c>
      <c r="D104" s="417">
        <f t="shared" si="48"/>
        <v>-117.936919</v>
      </c>
      <c r="E104" s="417">
        <f t="shared" si="49"/>
        <v>34760.400871</v>
      </c>
      <c r="F104" s="417">
        <f t="shared" si="50"/>
        <v>13.41161</v>
      </c>
      <c r="G104" s="417">
        <f t="shared" si="51"/>
        <v>7.691143</v>
      </c>
      <c r="H104" s="417">
        <f t="shared" si="52"/>
        <v>0</v>
      </c>
      <c r="I104" s="417">
        <f t="shared" si="53"/>
        <v>7.691143</v>
      </c>
      <c r="J104" s="417">
        <f t="shared" si="54"/>
        <v>0</v>
      </c>
      <c r="K104" s="417">
        <f t="shared" si="55"/>
        <v>0</v>
      </c>
      <c r="L104" s="417">
        <f t="shared" si="56"/>
        <v>0</v>
      </c>
      <c r="M104" s="417">
        <f t="shared" si="57"/>
        <v>0</v>
      </c>
      <c r="N104" s="417">
        <f t="shared" si="58"/>
        <v>0</v>
      </c>
      <c r="O104" s="417">
        <f t="shared" si="59"/>
        <v>0</v>
      </c>
      <c r="P104" s="417">
        <f t="shared" si="60"/>
        <v>-1.062075</v>
      </c>
      <c r="Q104" s="417">
        <f t="shared" si="61"/>
        <v>0</v>
      </c>
      <c r="R104" s="417">
        <f t="shared" si="62"/>
        <v>-1.062075</v>
      </c>
      <c r="S104" s="417">
        <f t="shared" si="63"/>
        <v>0</v>
      </c>
      <c r="T104" s="417">
        <f t="shared" si="64"/>
        <v>0</v>
      </c>
      <c r="U104" s="417">
        <f t="shared" si="65"/>
        <v>0</v>
      </c>
      <c r="V104" s="417">
        <f t="shared" si="66"/>
        <v>0</v>
      </c>
      <c r="W104" s="417">
        <f t="shared" si="67"/>
        <v>0</v>
      </c>
      <c r="X104" s="417">
        <f t="shared" si="68"/>
        <v>0</v>
      </c>
      <c r="Y104" s="417">
        <f t="shared" si="69"/>
        <v>0</v>
      </c>
      <c r="Z104" s="417">
        <f t="shared" si="70"/>
        <v>0</v>
      </c>
      <c r="AA104" s="417">
        <f t="shared" si="71"/>
        <v>0</v>
      </c>
      <c r="AB104" s="417">
        <f t="shared" si="72"/>
        <v>0</v>
      </c>
    </row>
    <row r="105" spans="1:28">
      <c r="A105" s="369" t="s">
        <v>32</v>
      </c>
      <c r="B105" s="418">
        <f t="shared" si="46"/>
        <v>14694.83433</v>
      </c>
      <c r="C105" s="417">
        <f t="shared" si="47"/>
        <v>-3.130566</v>
      </c>
      <c r="D105" s="417">
        <f t="shared" si="48"/>
        <v>12.264151</v>
      </c>
      <c r="E105" s="417">
        <f t="shared" si="49"/>
        <v>3.130566</v>
      </c>
      <c r="F105" s="417">
        <f t="shared" si="50"/>
        <v>0</v>
      </c>
      <c r="G105" s="417">
        <f t="shared" si="51"/>
        <v>0</v>
      </c>
      <c r="H105" s="417">
        <f t="shared" si="52"/>
        <v>0</v>
      </c>
      <c r="I105" s="417">
        <f t="shared" si="53"/>
        <v>0</v>
      </c>
      <c r="J105" s="417">
        <f t="shared" si="54"/>
        <v>0</v>
      </c>
      <c r="K105" s="417">
        <f t="shared" si="55"/>
        <v>47.169811</v>
      </c>
      <c r="L105" s="417">
        <f t="shared" si="56"/>
        <v>0</v>
      </c>
      <c r="M105" s="417">
        <f t="shared" si="57"/>
        <v>47.169811</v>
      </c>
      <c r="N105" s="417">
        <f t="shared" si="58"/>
        <v>0</v>
      </c>
      <c r="O105" s="417">
        <f t="shared" si="59"/>
        <v>0</v>
      </c>
      <c r="P105" s="417">
        <f t="shared" si="60"/>
        <v>0</v>
      </c>
      <c r="Q105" s="417">
        <f t="shared" si="61"/>
        <v>0</v>
      </c>
      <c r="R105" s="417">
        <f t="shared" si="62"/>
        <v>0</v>
      </c>
      <c r="S105" s="417">
        <f t="shared" si="63"/>
        <v>0</v>
      </c>
      <c r="T105" s="417">
        <f t="shared" si="64"/>
        <v>14635.400368</v>
      </c>
      <c r="U105" s="417">
        <f t="shared" si="65"/>
        <v>10721.343743</v>
      </c>
      <c r="V105" s="417">
        <f t="shared" si="66"/>
        <v>725.698113</v>
      </c>
      <c r="W105" s="417">
        <f t="shared" si="67"/>
        <v>1454.498952</v>
      </c>
      <c r="X105" s="417">
        <f t="shared" si="68"/>
        <v>132.834559</v>
      </c>
      <c r="Y105" s="417">
        <f t="shared" si="69"/>
        <v>919.657076</v>
      </c>
      <c r="Z105" s="417">
        <f t="shared" si="70"/>
        <v>681.367925</v>
      </c>
      <c r="AA105" s="417">
        <f t="shared" si="71"/>
        <v>0</v>
      </c>
      <c r="AB105" s="417">
        <f t="shared" si="72"/>
        <v>0</v>
      </c>
    </row>
    <row r="106" spans="1:28">
      <c r="A106" s="369" t="s">
        <v>33</v>
      </c>
      <c r="B106" s="418">
        <f t="shared" si="46"/>
        <v>8107.824816</v>
      </c>
      <c r="C106" s="417">
        <f t="shared" si="47"/>
        <v>0</v>
      </c>
      <c r="D106" s="417">
        <f t="shared" si="48"/>
        <v>1614.557559</v>
      </c>
      <c r="E106" s="417">
        <f t="shared" si="49"/>
        <v>423.476421</v>
      </c>
      <c r="F106" s="417">
        <f t="shared" si="50"/>
        <v>1614.557559</v>
      </c>
      <c r="G106" s="417">
        <f t="shared" si="51"/>
        <v>1813.858118</v>
      </c>
      <c r="H106" s="417">
        <f t="shared" si="52"/>
        <v>1994.885476</v>
      </c>
      <c r="I106" s="417">
        <f t="shared" si="53"/>
        <v>220.731311</v>
      </c>
      <c r="J106" s="417">
        <f t="shared" si="54"/>
        <v>-401.758669</v>
      </c>
      <c r="K106" s="417">
        <f t="shared" si="55"/>
        <v>4306.590028</v>
      </c>
      <c r="L106" s="417">
        <f t="shared" si="56"/>
        <v>-13.649885</v>
      </c>
      <c r="M106" s="417">
        <f t="shared" si="57"/>
        <v>-5.769347</v>
      </c>
      <c r="N106" s="417">
        <f t="shared" si="58"/>
        <v>4067.376064</v>
      </c>
      <c r="O106" s="417">
        <f t="shared" si="59"/>
        <v>258.633196</v>
      </c>
      <c r="P106" s="417">
        <f t="shared" si="60"/>
        <v>-93.487499</v>
      </c>
      <c r="Q106" s="417">
        <f t="shared" si="61"/>
        <v>-62.30458</v>
      </c>
      <c r="R106" s="417">
        <f t="shared" si="62"/>
        <v>-31.182919</v>
      </c>
      <c r="S106" s="417">
        <f t="shared" si="63"/>
        <v>0</v>
      </c>
      <c r="T106" s="417">
        <f t="shared" si="64"/>
        <v>42.830189</v>
      </c>
      <c r="U106" s="417">
        <f t="shared" si="65"/>
        <v>42.830189</v>
      </c>
      <c r="V106" s="417">
        <f t="shared" si="66"/>
        <v>0</v>
      </c>
      <c r="W106" s="417">
        <f t="shared" si="67"/>
        <v>0</v>
      </c>
      <c r="X106" s="417">
        <f t="shared" si="68"/>
        <v>0</v>
      </c>
      <c r="Y106" s="417">
        <f t="shared" si="69"/>
        <v>0</v>
      </c>
      <c r="Z106" s="417">
        <f t="shared" si="70"/>
        <v>0</v>
      </c>
      <c r="AA106" s="417">
        <f t="shared" si="71"/>
        <v>0</v>
      </c>
      <c r="AB106" s="417">
        <f t="shared" si="72"/>
        <v>0</v>
      </c>
    </row>
    <row r="107" spans="1:28">
      <c r="A107" s="416" t="s">
        <v>81</v>
      </c>
      <c r="B107" s="418">
        <f t="shared" si="46"/>
        <v>20781.145995</v>
      </c>
      <c r="C107" s="418">
        <f t="shared" si="47"/>
        <v>-1889.479979</v>
      </c>
      <c r="D107" s="418">
        <f t="shared" si="48"/>
        <v>-28102.826182</v>
      </c>
      <c r="E107" s="418">
        <f t="shared" si="49"/>
        <v>49516.276131</v>
      </c>
      <c r="F107" s="418">
        <f t="shared" si="50"/>
        <v>24.898932</v>
      </c>
      <c r="G107" s="418">
        <f t="shared" si="51"/>
        <v>1707.729765</v>
      </c>
      <c r="H107" s="418">
        <f t="shared" si="52"/>
        <v>0</v>
      </c>
      <c r="I107" s="418">
        <f t="shared" si="53"/>
        <v>1.216699</v>
      </c>
      <c r="J107" s="418">
        <f t="shared" si="54"/>
        <v>1706.513066</v>
      </c>
      <c r="K107" s="418">
        <f t="shared" si="55"/>
        <v>-787.5469</v>
      </c>
      <c r="L107" s="418">
        <f t="shared" si="56"/>
        <v>-158.934089</v>
      </c>
      <c r="M107" s="418">
        <f t="shared" si="57"/>
        <v>-628.612811</v>
      </c>
      <c r="N107" s="418">
        <f t="shared" si="58"/>
        <v>0</v>
      </c>
      <c r="O107" s="418">
        <f t="shared" si="59"/>
        <v>0</v>
      </c>
      <c r="P107" s="418">
        <f t="shared" si="60"/>
        <v>182.714709</v>
      </c>
      <c r="Q107" s="418">
        <f t="shared" si="61"/>
        <v>0</v>
      </c>
      <c r="R107" s="418">
        <f t="shared" si="62"/>
        <v>182.714709</v>
      </c>
      <c r="S107" s="418">
        <f t="shared" si="63"/>
        <v>0.675293</v>
      </c>
      <c r="T107" s="418">
        <f t="shared" si="64"/>
        <v>154.278451</v>
      </c>
      <c r="U107" s="418">
        <f t="shared" si="65"/>
        <v>154.278291</v>
      </c>
      <c r="V107" s="418">
        <f t="shared" si="66"/>
        <v>0</v>
      </c>
      <c r="W107" s="418">
        <f t="shared" si="67"/>
        <v>0</v>
      </c>
      <c r="X107" s="418">
        <f t="shared" si="68"/>
        <v>0</v>
      </c>
      <c r="Y107" s="418">
        <f t="shared" si="69"/>
        <v>0</v>
      </c>
      <c r="Z107" s="418">
        <f t="shared" si="70"/>
        <v>0.00016</v>
      </c>
      <c r="AA107" s="418">
        <f t="shared" si="71"/>
        <v>0</v>
      </c>
      <c r="AB107" s="418">
        <f t="shared" si="72"/>
        <v>0</v>
      </c>
    </row>
    <row r="108" spans="1:28">
      <c r="A108" s="416" t="s">
        <v>35</v>
      </c>
      <c r="B108" s="418">
        <f t="shared" si="46"/>
        <v>-42488.540687</v>
      </c>
      <c r="C108" s="418">
        <f t="shared" si="47"/>
        <v>-54.04208</v>
      </c>
      <c r="D108" s="418">
        <f t="shared" si="48"/>
        <v>7239.36955</v>
      </c>
      <c r="E108" s="418">
        <f t="shared" si="49"/>
        <v>64.323726</v>
      </c>
      <c r="F108" s="418">
        <f t="shared" si="50"/>
        <v>55.327808</v>
      </c>
      <c r="G108" s="418">
        <f t="shared" si="51"/>
        <v>-62647.058191</v>
      </c>
      <c r="H108" s="418">
        <f t="shared" si="52"/>
        <v>-49693.727948</v>
      </c>
      <c r="I108" s="418">
        <f t="shared" si="53"/>
        <v>-694.926701</v>
      </c>
      <c r="J108" s="418">
        <f t="shared" si="54"/>
        <v>-12258.403542</v>
      </c>
      <c r="K108" s="418">
        <f t="shared" si="55"/>
        <v>14711.584843</v>
      </c>
      <c r="L108" s="418">
        <f t="shared" si="56"/>
        <v>9891.335065</v>
      </c>
      <c r="M108" s="418">
        <f t="shared" si="57"/>
        <v>4145.380398</v>
      </c>
      <c r="N108" s="418">
        <f t="shared" si="58"/>
        <v>487.796478</v>
      </c>
      <c r="O108" s="418">
        <f t="shared" si="59"/>
        <v>187.072902</v>
      </c>
      <c r="P108" s="418">
        <f t="shared" si="60"/>
        <v>-1792.831555</v>
      </c>
      <c r="Q108" s="418">
        <f t="shared" si="61"/>
        <v>-1272.648031</v>
      </c>
      <c r="R108" s="418">
        <f t="shared" si="62"/>
        <v>-520.183524</v>
      </c>
      <c r="S108" s="418">
        <f t="shared" si="63"/>
        <v>0</v>
      </c>
      <c r="T108" s="418">
        <f t="shared" si="64"/>
        <v>-9.88698</v>
      </c>
      <c r="U108" s="418">
        <f t="shared" si="65"/>
        <v>0</v>
      </c>
      <c r="V108" s="418">
        <f t="shared" si="66"/>
        <v>0</v>
      </c>
      <c r="W108" s="418">
        <f t="shared" si="67"/>
        <v>-3.22215</v>
      </c>
      <c r="X108" s="418">
        <f t="shared" si="68"/>
        <v>-6.66483</v>
      </c>
      <c r="Y108" s="418">
        <f t="shared" si="69"/>
        <v>0</v>
      </c>
      <c r="Z108" s="418">
        <f t="shared" si="70"/>
        <v>0</v>
      </c>
      <c r="AA108" s="418">
        <f t="shared" si="71"/>
        <v>0</v>
      </c>
      <c r="AB108" s="418">
        <f t="shared" si="72"/>
        <v>0</v>
      </c>
    </row>
    <row r="109" spans="1:28">
      <c r="A109" s="416" t="s">
        <v>82</v>
      </c>
      <c r="B109" s="418">
        <f t="shared" si="46"/>
        <v>0</v>
      </c>
      <c r="C109" s="418">
        <f t="shared" si="47"/>
        <v>0</v>
      </c>
      <c r="D109" s="418">
        <f t="shared" si="48"/>
        <v>0</v>
      </c>
      <c r="E109" s="418">
        <f t="shared" si="49"/>
        <v>0</v>
      </c>
      <c r="F109" s="418">
        <f t="shared" si="50"/>
        <v>0</v>
      </c>
      <c r="G109" s="418">
        <f t="shared" si="51"/>
        <v>0</v>
      </c>
      <c r="H109" s="418">
        <f t="shared" si="52"/>
        <v>0</v>
      </c>
      <c r="I109" s="418">
        <f t="shared" si="53"/>
        <v>0</v>
      </c>
      <c r="J109" s="418">
        <f t="shared" si="54"/>
        <v>0</v>
      </c>
      <c r="K109" s="418">
        <f t="shared" si="55"/>
        <v>0</v>
      </c>
      <c r="L109" s="418">
        <f t="shared" si="56"/>
        <v>0</v>
      </c>
      <c r="M109" s="418">
        <f t="shared" si="57"/>
        <v>0</v>
      </c>
      <c r="N109" s="418">
        <f t="shared" si="58"/>
        <v>0</v>
      </c>
      <c r="O109" s="418">
        <f t="shared" si="59"/>
        <v>0</v>
      </c>
      <c r="P109" s="418">
        <f t="shared" si="60"/>
        <v>0</v>
      </c>
      <c r="Q109" s="418">
        <f t="shared" si="61"/>
        <v>0</v>
      </c>
      <c r="R109" s="418">
        <f t="shared" si="62"/>
        <v>0</v>
      </c>
      <c r="S109" s="418">
        <f t="shared" si="63"/>
        <v>0</v>
      </c>
      <c r="T109" s="418">
        <f t="shared" si="64"/>
        <v>0</v>
      </c>
      <c r="U109" s="418">
        <f t="shared" si="65"/>
        <v>0</v>
      </c>
      <c r="V109" s="418">
        <f t="shared" si="66"/>
        <v>0</v>
      </c>
      <c r="W109" s="418">
        <f t="shared" si="67"/>
        <v>0</v>
      </c>
      <c r="X109" s="418">
        <f t="shared" si="68"/>
        <v>0</v>
      </c>
      <c r="Y109" s="418">
        <f t="shared" si="69"/>
        <v>0</v>
      </c>
      <c r="Z109" s="418">
        <f t="shared" si="70"/>
        <v>0</v>
      </c>
      <c r="AA109" s="418">
        <f t="shared" si="71"/>
        <v>0</v>
      </c>
      <c r="AB109" s="418">
        <f t="shared" si="72"/>
        <v>0</v>
      </c>
    </row>
    <row r="110" spans="1:28">
      <c r="A110" s="416" t="s">
        <v>37</v>
      </c>
      <c r="B110" s="418">
        <f t="shared" si="46"/>
        <v>-1358.72767100004</v>
      </c>
      <c r="C110" s="418">
        <f t="shared" si="47"/>
        <v>-24877.9441983333</v>
      </c>
      <c r="D110" s="418">
        <f t="shared" si="48"/>
        <v>18.682956</v>
      </c>
      <c r="E110" s="418">
        <f t="shared" si="49"/>
        <v>-191.815649</v>
      </c>
      <c r="F110" s="418">
        <f t="shared" si="50"/>
        <v>-4.182044</v>
      </c>
      <c r="G110" s="418">
        <f t="shared" si="51"/>
        <v>19356.1761943333</v>
      </c>
      <c r="H110" s="418">
        <f t="shared" si="52"/>
        <v>18855.7183353333</v>
      </c>
      <c r="I110" s="418">
        <f t="shared" si="53"/>
        <v>403.660845333333</v>
      </c>
      <c r="J110" s="418">
        <f t="shared" si="54"/>
        <v>96.797013666667</v>
      </c>
      <c r="K110" s="418">
        <f t="shared" si="55"/>
        <v>9044.744241</v>
      </c>
      <c r="L110" s="418">
        <f t="shared" si="56"/>
        <v>4360.47488933333</v>
      </c>
      <c r="M110" s="418">
        <f t="shared" si="57"/>
        <v>6157.934017</v>
      </c>
      <c r="N110" s="418">
        <f t="shared" si="58"/>
        <v>-67.250307333333</v>
      </c>
      <c r="O110" s="418">
        <f t="shared" si="59"/>
        <v>-1406.414358</v>
      </c>
      <c r="P110" s="418">
        <f t="shared" si="60"/>
        <v>-4666.984675</v>
      </c>
      <c r="Q110" s="418">
        <f t="shared" si="61"/>
        <v>-4116.585839</v>
      </c>
      <c r="R110" s="418">
        <f t="shared" si="62"/>
        <v>-550.398836</v>
      </c>
      <c r="S110" s="418">
        <f t="shared" si="63"/>
        <v>0</v>
      </c>
      <c r="T110" s="418">
        <f t="shared" si="64"/>
        <v>-41.58654</v>
      </c>
      <c r="U110" s="418">
        <f t="shared" si="65"/>
        <v>0</v>
      </c>
      <c r="V110" s="418">
        <f t="shared" si="66"/>
        <v>0</v>
      </c>
      <c r="W110" s="418">
        <f t="shared" si="67"/>
        <v>13.43955</v>
      </c>
      <c r="X110" s="418">
        <f t="shared" si="68"/>
        <v>-55.02609</v>
      </c>
      <c r="Y110" s="418">
        <f t="shared" si="69"/>
        <v>0</v>
      </c>
      <c r="Z110" s="418">
        <f t="shared" si="70"/>
        <v>0</v>
      </c>
      <c r="AA110" s="418">
        <f t="shared" si="71"/>
        <v>0</v>
      </c>
      <c r="AB110" s="418">
        <f t="shared" si="72"/>
        <v>0</v>
      </c>
    </row>
    <row r="111" spans="1:28">
      <c r="A111" s="416" t="s">
        <v>83</v>
      </c>
      <c r="B111" s="418">
        <f t="shared" si="46"/>
        <v>68.088597</v>
      </c>
      <c r="C111" s="418">
        <f t="shared" si="47"/>
        <v>0</v>
      </c>
      <c r="D111" s="418">
        <f t="shared" si="48"/>
        <v>-7.561453</v>
      </c>
      <c r="E111" s="418">
        <f t="shared" si="49"/>
        <v>75.65005</v>
      </c>
      <c r="F111" s="418">
        <f t="shared" si="50"/>
        <v>0</v>
      </c>
      <c r="G111" s="418">
        <f t="shared" si="51"/>
        <v>0</v>
      </c>
      <c r="H111" s="418">
        <f t="shared" si="52"/>
        <v>0</v>
      </c>
      <c r="I111" s="418">
        <f t="shared" si="53"/>
        <v>0</v>
      </c>
      <c r="J111" s="418">
        <f t="shared" si="54"/>
        <v>0</v>
      </c>
      <c r="K111" s="418">
        <f t="shared" si="55"/>
        <v>0</v>
      </c>
      <c r="L111" s="418">
        <f t="shared" si="56"/>
        <v>0</v>
      </c>
      <c r="M111" s="418">
        <f t="shared" si="57"/>
        <v>0</v>
      </c>
      <c r="N111" s="418">
        <f t="shared" si="58"/>
        <v>0</v>
      </c>
      <c r="O111" s="418">
        <f t="shared" si="59"/>
        <v>0</v>
      </c>
      <c r="P111" s="418">
        <f t="shared" si="60"/>
        <v>0</v>
      </c>
      <c r="Q111" s="418">
        <f t="shared" si="61"/>
        <v>0</v>
      </c>
      <c r="R111" s="418">
        <f t="shared" si="62"/>
        <v>0</v>
      </c>
      <c r="S111" s="418">
        <f t="shared" si="63"/>
        <v>0</v>
      </c>
      <c r="T111" s="418">
        <f t="shared" si="64"/>
        <v>0</v>
      </c>
      <c r="U111" s="418">
        <f t="shared" si="65"/>
        <v>0</v>
      </c>
      <c r="V111" s="418">
        <f t="shared" si="66"/>
        <v>0</v>
      </c>
      <c r="W111" s="418">
        <f t="shared" si="67"/>
        <v>0</v>
      </c>
      <c r="X111" s="418">
        <f t="shared" si="68"/>
        <v>0</v>
      </c>
      <c r="Y111" s="418">
        <f t="shared" si="69"/>
        <v>0</v>
      </c>
      <c r="Z111" s="418">
        <f t="shared" si="70"/>
        <v>0</v>
      </c>
      <c r="AA111" s="418">
        <f t="shared" si="71"/>
        <v>0</v>
      </c>
      <c r="AB111" s="418">
        <f t="shared" si="72"/>
        <v>0</v>
      </c>
    </row>
    <row r="112" spans="1:28">
      <c r="A112" s="416" t="s">
        <v>84</v>
      </c>
      <c r="B112" s="419">
        <f t="shared" si="46"/>
        <v>1839.053192</v>
      </c>
      <c r="C112" s="419">
        <f t="shared" si="47"/>
        <v>-788.87192</v>
      </c>
      <c r="D112" s="419">
        <f t="shared" si="48"/>
        <v>70</v>
      </c>
      <c r="E112" s="419">
        <f t="shared" si="49"/>
        <v>2557.925112</v>
      </c>
      <c r="F112" s="419">
        <f t="shared" si="50"/>
        <v>0</v>
      </c>
      <c r="G112" s="419">
        <f t="shared" si="51"/>
        <v>0</v>
      </c>
      <c r="H112" s="419">
        <f t="shared" si="52"/>
        <v>0</v>
      </c>
      <c r="I112" s="419">
        <f t="shared" si="53"/>
        <v>0</v>
      </c>
      <c r="J112" s="419">
        <f t="shared" si="54"/>
        <v>0</v>
      </c>
      <c r="K112" s="419">
        <f t="shared" si="55"/>
        <v>0</v>
      </c>
      <c r="L112" s="419">
        <f t="shared" si="56"/>
        <v>0</v>
      </c>
      <c r="M112" s="419">
        <f t="shared" si="57"/>
        <v>0</v>
      </c>
      <c r="N112" s="419">
        <f t="shared" si="58"/>
        <v>0</v>
      </c>
      <c r="O112" s="419">
        <f t="shared" si="59"/>
        <v>0</v>
      </c>
      <c r="P112" s="419">
        <f t="shared" si="60"/>
        <v>0</v>
      </c>
      <c r="Q112" s="419">
        <f t="shared" si="61"/>
        <v>0</v>
      </c>
      <c r="R112" s="419">
        <f t="shared" si="62"/>
        <v>0</v>
      </c>
      <c r="S112" s="419">
        <f t="shared" si="63"/>
        <v>0</v>
      </c>
      <c r="T112" s="419">
        <f t="shared" si="64"/>
        <v>0</v>
      </c>
      <c r="U112" s="419">
        <f t="shared" si="65"/>
        <v>0</v>
      </c>
      <c r="V112" s="419">
        <f t="shared" si="66"/>
        <v>0</v>
      </c>
      <c r="W112" s="419">
        <f t="shared" si="67"/>
        <v>0</v>
      </c>
      <c r="X112" s="419">
        <f t="shared" si="68"/>
        <v>0</v>
      </c>
      <c r="Y112" s="419">
        <f t="shared" si="69"/>
        <v>0</v>
      </c>
      <c r="Z112" s="419">
        <f t="shared" si="70"/>
        <v>0</v>
      </c>
      <c r="AA112" s="419">
        <f t="shared" si="71"/>
        <v>0</v>
      </c>
      <c r="AB112" s="419">
        <f t="shared" si="72"/>
        <v>0</v>
      </c>
    </row>
    <row r="113" spans="1:28">
      <c r="A113" s="416" t="s">
        <v>85</v>
      </c>
      <c r="B113" s="419">
        <f t="shared" si="46"/>
        <v>49.848392</v>
      </c>
      <c r="C113" s="419">
        <f t="shared" si="47"/>
        <v>0</v>
      </c>
      <c r="D113" s="419">
        <f t="shared" si="48"/>
        <v>49.165845</v>
      </c>
      <c r="E113" s="419">
        <f t="shared" si="49"/>
        <v>0.682547</v>
      </c>
      <c r="F113" s="419">
        <f t="shared" si="50"/>
        <v>0</v>
      </c>
      <c r="G113" s="419">
        <f t="shared" si="51"/>
        <v>0</v>
      </c>
      <c r="H113" s="419">
        <f t="shared" si="52"/>
        <v>0</v>
      </c>
      <c r="I113" s="419">
        <f t="shared" si="53"/>
        <v>0</v>
      </c>
      <c r="J113" s="419">
        <f t="shared" si="54"/>
        <v>0</v>
      </c>
      <c r="K113" s="419">
        <f t="shared" si="55"/>
        <v>0</v>
      </c>
      <c r="L113" s="419">
        <f t="shared" si="56"/>
        <v>0</v>
      </c>
      <c r="M113" s="419">
        <f t="shared" si="57"/>
        <v>0</v>
      </c>
      <c r="N113" s="419">
        <f t="shared" si="58"/>
        <v>0</v>
      </c>
      <c r="O113" s="419">
        <f t="shared" si="59"/>
        <v>0</v>
      </c>
      <c r="P113" s="419">
        <f t="shared" si="60"/>
        <v>0</v>
      </c>
      <c r="Q113" s="419">
        <f t="shared" si="61"/>
        <v>0</v>
      </c>
      <c r="R113" s="419">
        <f t="shared" si="62"/>
        <v>0</v>
      </c>
      <c r="S113" s="419">
        <f t="shared" si="63"/>
        <v>16.632629</v>
      </c>
      <c r="T113" s="419">
        <f t="shared" si="64"/>
        <v>0</v>
      </c>
      <c r="U113" s="419">
        <f t="shared" si="65"/>
        <v>0</v>
      </c>
      <c r="V113" s="419">
        <f t="shared" si="66"/>
        <v>0</v>
      </c>
      <c r="W113" s="419">
        <f t="shared" si="67"/>
        <v>0</v>
      </c>
      <c r="X113" s="419">
        <f t="shared" si="68"/>
        <v>0</v>
      </c>
      <c r="Y113" s="419">
        <f t="shared" si="69"/>
        <v>0</v>
      </c>
      <c r="Z113" s="419">
        <f t="shared" si="70"/>
        <v>0</v>
      </c>
      <c r="AA113" s="419">
        <f t="shared" si="71"/>
        <v>0</v>
      </c>
      <c r="AB113" s="419">
        <f t="shared" si="72"/>
        <v>0</v>
      </c>
    </row>
    <row r="114" spans="1:28">
      <c r="A114" s="416" t="s">
        <v>86</v>
      </c>
      <c r="B114" s="419">
        <f t="shared" si="46"/>
        <v>256.031667</v>
      </c>
      <c r="C114" s="419">
        <f t="shared" si="47"/>
        <v>0</v>
      </c>
      <c r="D114" s="419">
        <f t="shared" si="48"/>
        <v>253.877959</v>
      </c>
      <c r="E114" s="419">
        <f t="shared" si="49"/>
        <v>2.153708</v>
      </c>
      <c r="F114" s="419">
        <f t="shared" si="50"/>
        <v>0</v>
      </c>
      <c r="G114" s="419">
        <f t="shared" si="51"/>
        <v>0</v>
      </c>
      <c r="H114" s="419">
        <f t="shared" si="52"/>
        <v>0</v>
      </c>
      <c r="I114" s="419">
        <f t="shared" si="53"/>
        <v>0</v>
      </c>
      <c r="J114" s="419">
        <f t="shared" si="54"/>
        <v>0</v>
      </c>
      <c r="K114" s="419">
        <f t="shared" si="55"/>
        <v>0</v>
      </c>
      <c r="L114" s="419">
        <f t="shared" si="56"/>
        <v>0</v>
      </c>
      <c r="M114" s="419">
        <f t="shared" si="57"/>
        <v>0</v>
      </c>
      <c r="N114" s="419">
        <f t="shared" si="58"/>
        <v>0</v>
      </c>
      <c r="O114" s="419">
        <f t="shared" si="59"/>
        <v>0</v>
      </c>
      <c r="P114" s="419">
        <f t="shared" si="60"/>
        <v>0</v>
      </c>
      <c r="Q114" s="419">
        <f t="shared" si="61"/>
        <v>0</v>
      </c>
      <c r="R114" s="419">
        <f t="shared" si="62"/>
        <v>0</v>
      </c>
      <c r="S114" s="419">
        <f t="shared" si="63"/>
        <v>0</v>
      </c>
      <c r="T114" s="419">
        <f t="shared" si="64"/>
        <v>0</v>
      </c>
      <c r="U114" s="419">
        <f t="shared" si="65"/>
        <v>0</v>
      </c>
      <c r="V114" s="419">
        <f t="shared" si="66"/>
        <v>0</v>
      </c>
      <c r="W114" s="419">
        <f t="shared" si="67"/>
        <v>0</v>
      </c>
      <c r="X114" s="419">
        <f t="shared" si="68"/>
        <v>0</v>
      </c>
      <c r="Y114" s="419">
        <f t="shared" si="69"/>
        <v>0</v>
      </c>
      <c r="Z114" s="419">
        <f t="shared" si="70"/>
        <v>0</v>
      </c>
      <c r="AA114" s="419">
        <f t="shared" si="71"/>
        <v>0</v>
      </c>
      <c r="AB114" s="419">
        <f t="shared" si="72"/>
        <v>0</v>
      </c>
    </row>
    <row r="115" spans="1:28">
      <c r="A115" s="380" t="s">
        <v>42</v>
      </c>
      <c r="B115" s="420">
        <f t="shared" si="46"/>
        <v>81367.154529445</v>
      </c>
      <c r="C115" s="420">
        <f t="shared" si="47"/>
        <v>-2010.5582915984</v>
      </c>
      <c r="D115" s="420">
        <f t="shared" si="48"/>
        <v>24869.084330366</v>
      </c>
      <c r="E115" s="420">
        <f t="shared" si="49"/>
        <v>40850.1438977224</v>
      </c>
      <c r="F115" s="420">
        <f t="shared" si="50"/>
        <v>599.0695614416</v>
      </c>
      <c r="G115" s="420">
        <f t="shared" si="51"/>
        <v>1499.183220403</v>
      </c>
      <c r="H115" s="420">
        <f t="shared" si="52"/>
        <v>490.0963470366</v>
      </c>
      <c r="I115" s="420">
        <f t="shared" si="53"/>
        <v>458.016800368</v>
      </c>
      <c r="J115" s="420">
        <f t="shared" si="54"/>
        <v>551.0700729984</v>
      </c>
      <c r="K115" s="420">
        <f t="shared" si="55"/>
        <v>6492.1484381362</v>
      </c>
      <c r="L115" s="420">
        <f t="shared" si="56"/>
        <v>3985.4218705944</v>
      </c>
      <c r="M115" s="420">
        <f t="shared" si="57"/>
        <v>681.7378976166</v>
      </c>
      <c r="N115" s="420">
        <f t="shared" si="58"/>
        <v>1484.515648569</v>
      </c>
      <c r="O115" s="420">
        <f t="shared" si="59"/>
        <v>340.4730213562</v>
      </c>
      <c r="P115" s="420">
        <f t="shared" si="60"/>
        <v>849.7793790842</v>
      </c>
      <c r="Q115" s="420">
        <f t="shared" si="61"/>
        <v>360.60876328</v>
      </c>
      <c r="R115" s="420">
        <f t="shared" si="62"/>
        <v>489.1706158042</v>
      </c>
      <c r="S115" s="420">
        <f t="shared" si="63"/>
        <v>1341.759317</v>
      </c>
      <c r="T115" s="420">
        <f t="shared" si="64"/>
        <v>8817.3735553316</v>
      </c>
      <c r="U115" s="420">
        <f t="shared" si="65"/>
        <v>4522.3128234444</v>
      </c>
      <c r="V115" s="420">
        <f t="shared" si="66"/>
        <v>1505.665289</v>
      </c>
      <c r="W115" s="420">
        <f t="shared" si="67"/>
        <v>1050.0812596632</v>
      </c>
      <c r="X115" s="420">
        <f t="shared" si="68"/>
        <v>330.956465224</v>
      </c>
      <c r="Y115" s="420">
        <f t="shared" si="69"/>
        <v>912.279616</v>
      </c>
      <c r="Z115" s="420">
        <f t="shared" si="70"/>
        <v>496.078102</v>
      </c>
      <c r="AA115" s="420">
        <f t="shared" si="71"/>
        <v>766.768032</v>
      </c>
      <c r="AB115" s="420">
        <f t="shared" si="72"/>
        <v>1158.883351</v>
      </c>
    </row>
    <row r="116" spans="1:28">
      <c r="A116" s="421" t="s">
        <v>87</v>
      </c>
      <c r="B116" s="419">
        <f t="shared" si="46"/>
        <v>1054.425411</v>
      </c>
      <c r="C116" s="422">
        <f t="shared" si="47"/>
        <v>-3.6564420584</v>
      </c>
      <c r="D116" s="422">
        <f t="shared" si="48"/>
        <v>287.684620736</v>
      </c>
      <c r="E116" s="422">
        <f t="shared" si="49"/>
        <v>556.6521132224</v>
      </c>
      <c r="F116" s="422">
        <f t="shared" si="50"/>
        <v>11.6034465216</v>
      </c>
      <c r="G116" s="422">
        <f t="shared" si="51"/>
        <v>-81.419763612</v>
      </c>
      <c r="H116" s="422">
        <f t="shared" si="52"/>
        <v>13.3531937416</v>
      </c>
      <c r="I116" s="422">
        <f t="shared" si="53"/>
        <v>1.595967768</v>
      </c>
      <c r="J116" s="422">
        <f t="shared" si="54"/>
        <v>-96.3689251216</v>
      </c>
      <c r="K116" s="422">
        <f t="shared" si="55"/>
        <v>209.0423420712</v>
      </c>
      <c r="L116" s="422">
        <f t="shared" si="56"/>
        <v>124.5882028144</v>
      </c>
      <c r="M116" s="422">
        <f t="shared" si="57"/>
        <v>51.8179078216</v>
      </c>
      <c r="N116" s="422">
        <f t="shared" si="58"/>
        <v>28.057530644</v>
      </c>
      <c r="O116" s="422">
        <f t="shared" si="59"/>
        <v>4.5787007912</v>
      </c>
      <c r="P116" s="422">
        <f t="shared" si="60"/>
        <v>-18.2521350808</v>
      </c>
      <c r="Q116" s="422">
        <f t="shared" si="61"/>
        <v>-11.54310272</v>
      </c>
      <c r="R116" s="422">
        <f t="shared" si="62"/>
        <v>-6.7090323608</v>
      </c>
      <c r="S116" s="422">
        <f t="shared" si="63"/>
        <v>-17.020078</v>
      </c>
      <c r="T116" s="422">
        <f t="shared" si="64"/>
        <v>104.3746757216</v>
      </c>
      <c r="U116" s="422">
        <f t="shared" si="65"/>
        <v>76.7762278344</v>
      </c>
      <c r="V116" s="422">
        <f t="shared" si="66"/>
        <v>5.092633</v>
      </c>
      <c r="W116" s="422">
        <f t="shared" si="67"/>
        <v>10.2948576632</v>
      </c>
      <c r="X116" s="422">
        <f t="shared" si="68"/>
        <v>0.828362224</v>
      </c>
      <c r="Y116" s="422">
        <f t="shared" si="69"/>
        <v>6.497691</v>
      </c>
      <c r="Z116" s="422">
        <f t="shared" si="70"/>
        <v>4.884904</v>
      </c>
      <c r="AA116" s="422">
        <f t="shared" si="71"/>
        <v>-1.447745</v>
      </c>
      <c r="AB116" s="422">
        <f t="shared" si="72"/>
        <v>-0.09588</v>
      </c>
    </row>
    <row r="117" spans="1:28">
      <c r="A117" s="421" t="s">
        <v>88</v>
      </c>
      <c r="B117" s="419">
        <f t="shared" si="46"/>
        <v>71609.618276445</v>
      </c>
      <c r="C117" s="422">
        <f t="shared" si="47"/>
        <v>-2006.90184954</v>
      </c>
      <c r="D117" s="422">
        <f t="shared" si="48"/>
        <v>24703.30390763</v>
      </c>
      <c r="E117" s="422">
        <f t="shared" si="49"/>
        <v>35710.5412405</v>
      </c>
      <c r="F117" s="422">
        <f t="shared" si="50"/>
        <v>587.46611492</v>
      </c>
      <c r="G117" s="422">
        <f t="shared" si="51"/>
        <v>992.108215015</v>
      </c>
      <c r="H117" s="422">
        <f t="shared" si="52"/>
        <v>-111.751615705</v>
      </c>
      <c r="I117" s="422">
        <f t="shared" si="53"/>
        <v>456.4208326</v>
      </c>
      <c r="J117" s="422">
        <f t="shared" si="54"/>
        <v>647.43899812</v>
      </c>
      <c r="K117" s="422">
        <f t="shared" si="55"/>
        <v>2629.536369065</v>
      </c>
      <c r="L117" s="422">
        <f t="shared" si="56"/>
        <v>622.87836978</v>
      </c>
      <c r="M117" s="422">
        <f t="shared" si="57"/>
        <v>629.919989795</v>
      </c>
      <c r="N117" s="422">
        <f t="shared" si="58"/>
        <v>1040.843688925</v>
      </c>
      <c r="O117" s="422">
        <f t="shared" si="59"/>
        <v>335.894320565</v>
      </c>
      <c r="P117" s="422">
        <f t="shared" si="60"/>
        <v>868.031514165</v>
      </c>
      <c r="Q117" s="422">
        <f t="shared" si="61"/>
        <v>372.151866</v>
      </c>
      <c r="R117" s="422">
        <f t="shared" si="62"/>
        <v>495.879648165</v>
      </c>
      <c r="S117" s="422">
        <f t="shared" si="63"/>
        <v>1358.779395</v>
      </c>
      <c r="T117" s="422">
        <f t="shared" si="64"/>
        <v>8712.99887961</v>
      </c>
      <c r="U117" s="422">
        <f t="shared" si="65"/>
        <v>4445.53659561</v>
      </c>
      <c r="V117" s="422">
        <f t="shared" si="66"/>
        <v>1500.572656</v>
      </c>
      <c r="W117" s="422">
        <f t="shared" si="67"/>
        <v>1039.786402</v>
      </c>
      <c r="X117" s="422">
        <f t="shared" si="68"/>
        <v>330.128103</v>
      </c>
      <c r="Y117" s="422">
        <f t="shared" si="69"/>
        <v>905.781925</v>
      </c>
      <c r="Z117" s="422">
        <f t="shared" si="70"/>
        <v>491.193198</v>
      </c>
      <c r="AA117" s="422">
        <f t="shared" si="71"/>
        <v>768.215777</v>
      </c>
      <c r="AB117" s="422">
        <f t="shared" si="72"/>
        <v>1158.979231</v>
      </c>
    </row>
    <row r="118" spans="1:28">
      <c r="A118" s="421" t="s">
        <v>89</v>
      </c>
      <c r="B118" s="419">
        <f t="shared" si="46"/>
        <v>8330.137715</v>
      </c>
      <c r="C118" s="422">
        <f t="shared" si="47"/>
        <v>0</v>
      </c>
      <c r="D118" s="422">
        <f t="shared" si="48"/>
        <v>-121.904198</v>
      </c>
      <c r="E118" s="422">
        <f t="shared" si="49"/>
        <v>4209.977417</v>
      </c>
      <c r="F118" s="422">
        <f t="shared" si="50"/>
        <v>0</v>
      </c>
      <c r="G118" s="422">
        <f t="shared" si="51"/>
        <v>588.494769</v>
      </c>
      <c r="H118" s="422">
        <f t="shared" si="52"/>
        <v>588.494769</v>
      </c>
      <c r="I118" s="422">
        <f t="shared" si="53"/>
        <v>0</v>
      </c>
      <c r="J118" s="422">
        <f t="shared" si="54"/>
        <v>0</v>
      </c>
      <c r="K118" s="422">
        <f t="shared" si="55"/>
        <v>3653.569727</v>
      </c>
      <c r="L118" s="422">
        <f t="shared" si="56"/>
        <v>3237.955298</v>
      </c>
      <c r="M118" s="422">
        <f t="shared" si="57"/>
        <v>0</v>
      </c>
      <c r="N118" s="422">
        <f t="shared" si="58"/>
        <v>415.614429</v>
      </c>
      <c r="O118" s="422">
        <f t="shared" si="59"/>
        <v>0</v>
      </c>
      <c r="P118" s="422">
        <f t="shared" si="60"/>
        <v>0</v>
      </c>
      <c r="Q118" s="422">
        <f t="shared" si="61"/>
        <v>0</v>
      </c>
      <c r="R118" s="422">
        <f t="shared" si="62"/>
        <v>0</v>
      </c>
      <c r="S118" s="422">
        <f t="shared" si="63"/>
        <v>0</v>
      </c>
      <c r="T118" s="422">
        <f t="shared" si="64"/>
        <v>0</v>
      </c>
      <c r="U118" s="422">
        <f t="shared" si="65"/>
        <v>0</v>
      </c>
      <c r="V118" s="422">
        <f t="shared" si="66"/>
        <v>0</v>
      </c>
      <c r="W118" s="422">
        <f t="shared" si="67"/>
        <v>0</v>
      </c>
      <c r="X118" s="422">
        <f t="shared" si="68"/>
        <v>0</v>
      </c>
      <c r="Y118" s="422">
        <f t="shared" si="69"/>
        <v>0</v>
      </c>
      <c r="Z118" s="422">
        <f t="shared" si="70"/>
        <v>0</v>
      </c>
      <c r="AA118" s="422">
        <f t="shared" si="71"/>
        <v>0</v>
      </c>
      <c r="AB118" s="422">
        <f t="shared" si="72"/>
        <v>0</v>
      </c>
    </row>
    <row r="119" spans="1:28">
      <c r="A119" s="421" t="s">
        <v>90</v>
      </c>
      <c r="B119" s="419">
        <f t="shared" si="46"/>
        <v>372.973127</v>
      </c>
      <c r="C119" s="422">
        <f t="shared" si="47"/>
        <v>0</v>
      </c>
      <c r="D119" s="422">
        <f t="shared" si="48"/>
        <v>0</v>
      </c>
      <c r="E119" s="422">
        <f t="shared" si="49"/>
        <v>372.973127</v>
      </c>
      <c r="F119" s="422">
        <f t="shared" si="50"/>
        <v>0</v>
      </c>
      <c r="G119" s="422">
        <f t="shared" si="51"/>
        <v>0</v>
      </c>
      <c r="H119" s="422">
        <f t="shared" si="52"/>
        <v>0</v>
      </c>
      <c r="I119" s="422">
        <f t="shared" si="53"/>
        <v>0</v>
      </c>
      <c r="J119" s="422">
        <f t="shared" si="54"/>
        <v>0</v>
      </c>
      <c r="K119" s="422">
        <f t="shared" si="55"/>
        <v>0</v>
      </c>
      <c r="L119" s="422">
        <f t="shared" si="56"/>
        <v>0</v>
      </c>
      <c r="M119" s="422">
        <f t="shared" si="57"/>
        <v>0</v>
      </c>
      <c r="N119" s="422">
        <f t="shared" si="58"/>
        <v>0</v>
      </c>
      <c r="O119" s="422">
        <f t="shared" si="59"/>
        <v>0</v>
      </c>
      <c r="P119" s="422">
        <f t="shared" si="60"/>
        <v>0</v>
      </c>
      <c r="Q119" s="422">
        <f t="shared" si="61"/>
        <v>0</v>
      </c>
      <c r="R119" s="422">
        <f t="shared" si="62"/>
        <v>0</v>
      </c>
      <c r="S119" s="422">
        <f t="shared" si="63"/>
        <v>0</v>
      </c>
      <c r="T119" s="422">
        <f t="shared" si="64"/>
        <v>0</v>
      </c>
      <c r="U119" s="422">
        <f t="shared" si="65"/>
        <v>0</v>
      </c>
      <c r="V119" s="422">
        <f t="shared" si="66"/>
        <v>0</v>
      </c>
      <c r="W119" s="422">
        <f t="shared" si="67"/>
        <v>0</v>
      </c>
      <c r="X119" s="422">
        <f t="shared" si="68"/>
        <v>0</v>
      </c>
      <c r="Y119" s="422">
        <f t="shared" si="69"/>
        <v>0</v>
      </c>
      <c r="Z119" s="422">
        <f t="shared" si="70"/>
        <v>0</v>
      </c>
      <c r="AA119" s="422">
        <f t="shared" si="71"/>
        <v>0</v>
      </c>
      <c r="AB119" s="422">
        <f t="shared" si="72"/>
        <v>0</v>
      </c>
    </row>
    <row r="120" spans="1:28">
      <c r="A120" s="380" t="s">
        <v>91</v>
      </c>
      <c r="B120" s="420">
        <f t="shared" si="46"/>
        <v>-24549.2800771117</v>
      </c>
      <c r="C120" s="420">
        <f t="shared" si="47"/>
        <v>-5754.3770654016</v>
      </c>
      <c r="D120" s="420">
        <f t="shared" si="48"/>
        <v>-43893.383187366</v>
      </c>
      <c r="E120" s="420">
        <f t="shared" si="49"/>
        <v>46779.9603562776</v>
      </c>
      <c r="F120" s="420">
        <f t="shared" si="50"/>
        <v>1104.6529925584</v>
      </c>
      <c r="G120" s="420">
        <f t="shared" si="51"/>
        <v>-41260.7866900697</v>
      </c>
      <c r="H120" s="420">
        <f t="shared" si="52"/>
        <v>-29333.2204837033</v>
      </c>
      <c r="I120" s="420">
        <f t="shared" si="53"/>
        <v>-519.644002034667</v>
      </c>
      <c r="J120" s="420">
        <f t="shared" si="54"/>
        <v>-11407.9222043317</v>
      </c>
      <c r="K120" s="420">
        <f t="shared" si="55"/>
        <v>20837.0750508638</v>
      </c>
      <c r="L120" s="420">
        <f t="shared" si="56"/>
        <v>9957.94320073893</v>
      </c>
      <c r="M120" s="420">
        <f t="shared" si="57"/>
        <v>8980.6115023834</v>
      </c>
      <c r="N120" s="420">
        <f t="shared" si="58"/>
        <v>3003.40658609767</v>
      </c>
      <c r="O120" s="420">
        <f t="shared" si="59"/>
        <v>-1104.8862383562</v>
      </c>
      <c r="P120" s="420">
        <f t="shared" si="60"/>
        <v>-7221.4304740842</v>
      </c>
      <c r="Q120" s="420">
        <f t="shared" si="61"/>
        <v>-5812.14721328</v>
      </c>
      <c r="R120" s="420">
        <f t="shared" si="62"/>
        <v>-1409.2832608042</v>
      </c>
      <c r="S120" s="420">
        <f t="shared" si="63"/>
        <v>-1324.877595</v>
      </c>
      <c r="T120" s="420">
        <f t="shared" si="64"/>
        <v>5963.6619326684</v>
      </c>
      <c r="U120" s="420">
        <f t="shared" si="65"/>
        <v>6396.1393995556</v>
      </c>
      <c r="V120" s="420">
        <f t="shared" si="66"/>
        <v>-779.967176</v>
      </c>
      <c r="W120" s="420">
        <f t="shared" si="67"/>
        <v>414.6350923368</v>
      </c>
      <c r="X120" s="420">
        <f t="shared" si="68"/>
        <v>-259.812826224</v>
      </c>
      <c r="Y120" s="420">
        <f t="shared" si="69"/>
        <v>7.37746</v>
      </c>
      <c r="Z120" s="420">
        <f t="shared" si="70"/>
        <v>185.289983</v>
      </c>
      <c r="AA120" s="420">
        <f t="shared" si="71"/>
        <v>-766.768032</v>
      </c>
      <c r="AB120" s="420">
        <f t="shared" si="72"/>
        <v>-1158.883351</v>
      </c>
    </row>
    <row r="121" spans="1:28">
      <c r="A121" s="421" t="s">
        <v>92</v>
      </c>
      <c r="B121" s="419">
        <f t="shared" si="46"/>
        <v>89.044701</v>
      </c>
      <c r="C121" s="419">
        <f t="shared" si="47"/>
        <v>0</v>
      </c>
      <c r="D121" s="419">
        <f t="shared" si="48"/>
        <v>23.257632</v>
      </c>
      <c r="E121" s="419">
        <f t="shared" si="49"/>
        <v>63.787068</v>
      </c>
      <c r="F121" s="419">
        <f t="shared" si="50"/>
        <v>0.02</v>
      </c>
      <c r="G121" s="419">
        <f t="shared" si="51"/>
        <v>0</v>
      </c>
      <c r="H121" s="419">
        <f t="shared" si="52"/>
        <v>0</v>
      </c>
      <c r="I121" s="419">
        <f t="shared" si="53"/>
        <v>0</v>
      </c>
      <c r="J121" s="419">
        <f t="shared" si="54"/>
        <v>0</v>
      </c>
      <c r="K121" s="419">
        <f t="shared" si="55"/>
        <v>0</v>
      </c>
      <c r="L121" s="419">
        <f t="shared" si="56"/>
        <v>0</v>
      </c>
      <c r="M121" s="419">
        <f t="shared" si="57"/>
        <v>0</v>
      </c>
      <c r="N121" s="419">
        <f t="shared" si="58"/>
        <v>0</v>
      </c>
      <c r="O121" s="419">
        <f t="shared" si="59"/>
        <v>0</v>
      </c>
      <c r="P121" s="419">
        <f t="shared" si="60"/>
        <v>0</v>
      </c>
      <c r="Q121" s="419">
        <f t="shared" si="61"/>
        <v>0</v>
      </c>
      <c r="R121" s="419">
        <f t="shared" si="62"/>
        <v>0</v>
      </c>
      <c r="S121" s="419">
        <f t="shared" si="63"/>
        <v>0</v>
      </c>
      <c r="T121" s="419">
        <f t="shared" si="64"/>
        <v>2.000001</v>
      </c>
      <c r="U121" s="419">
        <f t="shared" si="65"/>
        <v>2.000001</v>
      </c>
      <c r="V121" s="419">
        <f t="shared" si="66"/>
        <v>0</v>
      </c>
      <c r="W121" s="419">
        <f t="shared" si="67"/>
        <v>0</v>
      </c>
      <c r="X121" s="419">
        <f t="shared" si="68"/>
        <v>0</v>
      </c>
      <c r="Y121" s="419">
        <f t="shared" si="69"/>
        <v>0</v>
      </c>
      <c r="Z121" s="419">
        <f t="shared" si="70"/>
        <v>0</v>
      </c>
      <c r="AA121" s="419">
        <f t="shared" si="71"/>
        <v>0</v>
      </c>
      <c r="AB121" s="419">
        <f t="shared" si="72"/>
        <v>0</v>
      </c>
    </row>
    <row r="122" spans="1:28">
      <c r="A122" s="421" t="s">
        <v>93</v>
      </c>
      <c r="B122" s="419">
        <f t="shared" si="46"/>
        <v>544.000977</v>
      </c>
      <c r="C122" s="419">
        <f t="shared" si="47"/>
        <v>0</v>
      </c>
      <c r="D122" s="419">
        <f t="shared" si="48"/>
        <v>444.535694</v>
      </c>
      <c r="E122" s="419">
        <f t="shared" si="49"/>
        <v>99.239905</v>
      </c>
      <c r="F122" s="419">
        <f t="shared" si="50"/>
        <v>0.167306</v>
      </c>
      <c r="G122" s="419">
        <f t="shared" si="51"/>
        <v>0.1475</v>
      </c>
      <c r="H122" s="419">
        <f t="shared" si="52"/>
        <v>0</v>
      </c>
      <c r="I122" s="419">
        <f t="shared" si="53"/>
        <v>0.0225</v>
      </c>
      <c r="J122" s="419">
        <f t="shared" si="54"/>
        <v>0.125</v>
      </c>
      <c r="K122" s="419">
        <f t="shared" si="55"/>
        <v>0</v>
      </c>
      <c r="L122" s="419">
        <f t="shared" si="56"/>
        <v>0</v>
      </c>
      <c r="M122" s="419">
        <f t="shared" si="57"/>
        <v>0</v>
      </c>
      <c r="N122" s="419">
        <f t="shared" si="58"/>
        <v>0</v>
      </c>
      <c r="O122" s="419">
        <f t="shared" si="59"/>
        <v>0</v>
      </c>
      <c r="P122" s="419">
        <f t="shared" si="60"/>
        <v>0</v>
      </c>
      <c r="Q122" s="419">
        <f t="shared" si="61"/>
        <v>0</v>
      </c>
      <c r="R122" s="419">
        <f t="shared" si="62"/>
        <v>0</v>
      </c>
      <c r="S122" s="419">
        <f t="shared" si="63"/>
        <v>1.51455</v>
      </c>
      <c r="T122" s="419">
        <f t="shared" si="64"/>
        <v>0.077878</v>
      </c>
      <c r="U122" s="419">
        <f t="shared" si="65"/>
        <v>0.077878</v>
      </c>
      <c r="V122" s="419">
        <f t="shared" si="66"/>
        <v>0</v>
      </c>
      <c r="W122" s="419">
        <f t="shared" si="67"/>
        <v>0</v>
      </c>
      <c r="X122" s="419">
        <f t="shared" si="68"/>
        <v>0</v>
      </c>
      <c r="Y122" s="419">
        <f t="shared" si="69"/>
        <v>0</v>
      </c>
      <c r="Z122" s="419">
        <f t="shared" si="70"/>
        <v>0</v>
      </c>
      <c r="AA122" s="419">
        <f t="shared" si="71"/>
        <v>0</v>
      </c>
      <c r="AB122" s="419">
        <f t="shared" si="72"/>
        <v>0</v>
      </c>
    </row>
    <row r="123" spans="1:28">
      <c r="A123" s="380" t="s">
        <v>94</v>
      </c>
      <c r="B123" s="420">
        <f t="shared" si="46"/>
        <v>-25004.2363531117</v>
      </c>
      <c r="C123" s="420">
        <f t="shared" si="47"/>
        <v>-5754.3770654016</v>
      </c>
      <c r="D123" s="420">
        <f t="shared" si="48"/>
        <v>-44314.661249366</v>
      </c>
      <c r="E123" s="420">
        <f t="shared" si="49"/>
        <v>46744.5075192776</v>
      </c>
      <c r="F123" s="420">
        <f t="shared" si="50"/>
        <v>1104.5056865584</v>
      </c>
      <c r="G123" s="420">
        <f t="shared" si="51"/>
        <v>-41260.9341900697</v>
      </c>
      <c r="H123" s="420">
        <f t="shared" si="52"/>
        <v>-29333.2204837033</v>
      </c>
      <c r="I123" s="420">
        <f t="shared" si="53"/>
        <v>-519.666502034667</v>
      </c>
      <c r="J123" s="420">
        <f t="shared" si="54"/>
        <v>-11408.0472043317</v>
      </c>
      <c r="K123" s="420">
        <f t="shared" si="55"/>
        <v>20837.0750508638</v>
      </c>
      <c r="L123" s="420">
        <f t="shared" si="56"/>
        <v>9957.94320073893</v>
      </c>
      <c r="M123" s="420">
        <f t="shared" si="57"/>
        <v>8980.6115023834</v>
      </c>
      <c r="N123" s="420">
        <f t="shared" si="58"/>
        <v>3003.40658609767</v>
      </c>
      <c r="O123" s="420">
        <f t="shared" si="59"/>
        <v>-1104.8862383562</v>
      </c>
      <c r="P123" s="420">
        <f t="shared" si="60"/>
        <v>-7221.4304740842</v>
      </c>
      <c r="Q123" s="420">
        <f t="shared" si="61"/>
        <v>-5812.14721328</v>
      </c>
      <c r="R123" s="420">
        <f t="shared" si="62"/>
        <v>-1409.2832608042</v>
      </c>
      <c r="S123" s="420">
        <f t="shared" si="63"/>
        <v>-1326.392145</v>
      </c>
      <c r="T123" s="420">
        <f t="shared" si="64"/>
        <v>5965.5840556684</v>
      </c>
      <c r="U123" s="420">
        <f t="shared" si="65"/>
        <v>6398.0615225556</v>
      </c>
      <c r="V123" s="420">
        <f t="shared" si="66"/>
        <v>-779.967176</v>
      </c>
      <c r="W123" s="420">
        <f t="shared" si="67"/>
        <v>414.6350923368</v>
      </c>
      <c r="X123" s="420">
        <f t="shared" si="68"/>
        <v>-259.812826224</v>
      </c>
      <c r="Y123" s="420">
        <f t="shared" si="69"/>
        <v>7.37746</v>
      </c>
      <c r="Z123" s="420">
        <f t="shared" si="70"/>
        <v>185.289983</v>
      </c>
      <c r="AA123" s="420">
        <f t="shared" si="71"/>
        <v>-766.768032</v>
      </c>
      <c r="AB123" s="420">
        <f t="shared" si="72"/>
        <v>-1158.883351</v>
      </c>
    </row>
    <row r="124" spans="1:28">
      <c r="A124" s="421" t="s">
        <v>95</v>
      </c>
      <c r="B124" s="419">
        <f t="shared" si="46"/>
        <v>-6232.63235466667</v>
      </c>
      <c r="C124" s="422">
        <f t="shared" si="47"/>
        <v>4970.87862933333</v>
      </c>
      <c r="D124" s="422">
        <f t="shared" si="48"/>
        <v>-11203.510984</v>
      </c>
      <c r="E124" s="422">
        <f t="shared" si="49"/>
        <v>0</v>
      </c>
      <c r="F124" s="422">
        <f t="shared" si="50"/>
        <v>0</v>
      </c>
      <c r="G124" s="422">
        <f t="shared" si="51"/>
        <v>0</v>
      </c>
      <c r="H124" s="422">
        <f t="shared" si="52"/>
        <v>0</v>
      </c>
      <c r="I124" s="422">
        <f t="shared" si="53"/>
        <v>0</v>
      </c>
      <c r="J124" s="422">
        <f t="shared" si="54"/>
        <v>0</v>
      </c>
      <c r="K124" s="422">
        <f t="shared" si="55"/>
        <v>0</v>
      </c>
      <c r="L124" s="422">
        <f t="shared" si="56"/>
        <v>0</v>
      </c>
      <c r="M124" s="422">
        <f t="shared" si="57"/>
        <v>0</v>
      </c>
      <c r="N124" s="422">
        <f t="shared" si="58"/>
        <v>0</v>
      </c>
      <c r="O124" s="422">
        <f t="shared" si="59"/>
        <v>0</v>
      </c>
      <c r="P124" s="422">
        <f t="shared" si="60"/>
        <v>0</v>
      </c>
      <c r="Q124" s="422">
        <f t="shared" si="61"/>
        <v>0</v>
      </c>
      <c r="R124" s="422">
        <f t="shared" si="62"/>
        <v>0</v>
      </c>
      <c r="S124" s="422">
        <f t="shared" si="63"/>
        <v>0</v>
      </c>
      <c r="T124" s="422">
        <f t="shared" si="64"/>
        <v>0</v>
      </c>
      <c r="U124" s="422">
        <f t="shared" si="65"/>
        <v>0</v>
      </c>
      <c r="V124" s="422">
        <f t="shared" si="66"/>
        <v>0</v>
      </c>
      <c r="W124" s="422">
        <f t="shared" si="67"/>
        <v>0</v>
      </c>
      <c r="X124" s="422">
        <f t="shared" si="68"/>
        <v>0</v>
      </c>
      <c r="Y124" s="422">
        <f t="shared" si="69"/>
        <v>0</v>
      </c>
      <c r="Z124" s="422">
        <f t="shared" si="70"/>
        <v>0</v>
      </c>
      <c r="AA124" s="422">
        <f t="shared" si="71"/>
        <v>0</v>
      </c>
      <c r="AB124" s="422">
        <f t="shared" si="72"/>
        <v>0</v>
      </c>
    </row>
    <row r="125" spans="1:28">
      <c r="A125" s="380" t="s">
        <v>96</v>
      </c>
      <c r="B125" s="420">
        <f t="shared" si="46"/>
        <v>-18771.603998445</v>
      </c>
      <c r="C125" s="420">
        <f t="shared" si="47"/>
        <v>-10725.2556947349</v>
      </c>
      <c r="D125" s="420">
        <f t="shared" si="48"/>
        <v>-33111.150265366</v>
      </c>
      <c r="E125" s="420">
        <f t="shared" si="49"/>
        <v>46744.5075192776</v>
      </c>
      <c r="F125" s="420">
        <f t="shared" si="50"/>
        <v>1104.5056865584</v>
      </c>
      <c r="G125" s="420">
        <f t="shared" si="51"/>
        <v>-41260.9341900697</v>
      </c>
      <c r="H125" s="420">
        <f t="shared" si="52"/>
        <v>-29333.2204837033</v>
      </c>
      <c r="I125" s="420">
        <f t="shared" si="53"/>
        <v>-519.666502034667</v>
      </c>
      <c r="J125" s="420">
        <f t="shared" si="54"/>
        <v>-11408.0472043317</v>
      </c>
      <c r="K125" s="420">
        <f t="shared" si="55"/>
        <v>20837.0750508638</v>
      </c>
      <c r="L125" s="420">
        <f t="shared" si="56"/>
        <v>9957.94320073893</v>
      </c>
      <c r="M125" s="420">
        <f t="shared" si="57"/>
        <v>8980.6115023834</v>
      </c>
      <c r="N125" s="420">
        <f t="shared" si="58"/>
        <v>3003.40658609767</v>
      </c>
      <c r="O125" s="420">
        <f t="shared" si="59"/>
        <v>-1104.8862383562</v>
      </c>
      <c r="P125" s="420">
        <f t="shared" si="60"/>
        <v>-7221.4304740842</v>
      </c>
      <c r="Q125" s="420">
        <f t="shared" si="61"/>
        <v>-5812.14721328</v>
      </c>
      <c r="R125" s="420">
        <f t="shared" si="62"/>
        <v>-1409.2832608042</v>
      </c>
      <c r="S125" s="420">
        <f t="shared" si="63"/>
        <v>-1326.392145</v>
      </c>
      <c r="T125" s="420">
        <f t="shared" si="64"/>
        <v>5965.5840556684</v>
      </c>
      <c r="U125" s="420">
        <f t="shared" si="65"/>
        <v>6398.0615225556</v>
      </c>
      <c r="V125" s="420">
        <f t="shared" si="66"/>
        <v>-779.967176</v>
      </c>
      <c r="W125" s="420">
        <f t="shared" si="67"/>
        <v>414.6350923368</v>
      </c>
      <c r="X125" s="420">
        <f t="shared" si="68"/>
        <v>-259.812826224</v>
      </c>
      <c r="Y125" s="420">
        <f t="shared" si="69"/>
        <v>7.37746</v>
      </c>
      <c r="Z125" s="420">
        <f t="shared" si="70"/>
        <v>185.289983</v>
      </c>
      <c r="AA125" s="420">
        <f t="shared" si="71"/>
        <v>-766.768032</v>
      </c>
      <c r="AB125" s="420">
        <f t="shared" si="72"/>
        <v>-1158.883351</v>
      </c>
    </row>
    <row r="126" spans="1:28">
      <c r="A126" s="391" t="s">
        <v>53</v>
      </c>
      <c r="B126" s="423">
        <f t="shared" si="46"/>
        <v>0</v>
      </c>
      <c r="C126" s="423">
        <f t="shared" si="47"/>
        <v>0</v>
      </c>
      <c r="D126" s="423">
        <f t="shared" si="48"/>
        <v>0</v>
      </c>
      <c r="E126" s="423">
        <f t="shared" si="49"/>
        <v>0</v>
      </c>
      <c r="F126" s="423">
        <f t="shared" si="50"/>
        <v>0</v>
      </c>
      <c r="G126" s="423">
        <f t="shared" si="51"/>
        <v>0</v>
      </c>
      <c r="H126" s="423">
        <f t="shared" si="52"/>
        <v>0</v>
      </c>
      <c r="I126" s="423">
        <f t="shared" si="53"/>
        <v>0</v>
      </c>
      <c r="J126" s="423">
        <f t="shared" si="54"/>
        <v>0</v>
      </c>
      <c r="K126" s="423">
        <f t="shared" si="55"/>
        <v>0</v>
      </c>
      <c r="L126" s="423">
        <f t="shared" si="56"/>
        <v>0</v>
      </c>
      <c r="M126" s="423">
        <f t="shared" si="57"/>
        <v>0</v>
      </c>
      <c r="N126" s="423">
        <f t="shared" si="58"/>
        <v>0</v>
      </c>
      <c r="O126" s="423">
        <f t="shared" si="59"/>
        <v>0</v>
      </c>
      <c r="P126" s="423">
        <f t="shared" si="60"/>
        <v>0</v>
      </c>
      <c r="Q126" s="423">
        <f t="shared" si="61"/>
        <v>0</v>
      </c>
      <c r="R126" s="423">
        <f t="shared" si="62"/>
        <v>0</v>
      </c>
      <c r="S126" s="423">
        <f t="shared" si="63"/>
        <v>0</v>
      </c>
      <c r="T126" s="423">
        <f t="shared" si="64"/>
        <v>0</v>
      </c>
      <c r="U126" s="423">
        <f t="shared" si="65"/>
        <v>0</v>
      </c>
      <c r="V126" s="423">
        <f t="shared" si="66"/>
        <v>0</v>
      </c>
      <c r="W126" s="423">
        <f t="shared" si="67"/>
        <v>0</v>
      </c>
      <c r="X126" s="423">
        <f t="shared" si="68"/>
        <v>0</v>
      </c>
      <c r="Y126" s="423">
        <f t="shared" si="69"/>
        <v>0</v>
      </c>
      <c r="Z126" s="423">
        <f t="shared" si="70"/>
        <v>0</v>
      </c>
      <c r="AA126" s="423">
        <f t="shared" si="71"/>
        <v>0</v>
      </c>
      <c r="AB126" s="423">
        <f t="shared" si="72"/>
        <v>0</v>
      </c>
    </row>
    <row r="127" s="302" customFormat="1" spans="1:36">
      <c r="A127" s="428" t="s">
        <v>54</v>
      </c>
      <c r="B127" s="429">
        <f t="shared" si="46"/>
        <v>-18771.603998445</v>
      </c>
      <c r="C127" s="429">
        <f t="shared" si="47"/>
        <v>-10725.2556947349</v>
      </c>
      <c r="D127" s="429">
        <f t="shared" si="48"/>
        <v>-33111.150265366</v>
      </c>
      <c r="E127" s="429">
        <f t="shared" si="49"/>
        <v>46744.5075192776</v>
      </c>
      <c r="F127" s="429">
        <f t="shared" si="50"/>
        <v>1104.5056865584</v>
      </c>
      <c r="G127" s="429">
        <f t="shared" si="51"/>
        <v>-41260.9341900697</v>
      </c>
      <c r="H127" s="429">
        <f t="shared" si="52"/>
        <v>-29333.2204837033</v>
      </c>
      <c r="I127" s="429">
        <f t="shared" si="53"/>
        <v>-519.666502034667</v>
      </c>
      <c r="J127" s="429">
        <f t="shared" si="54"/>
        <v>-11408.0472043317</v>
      </c>
      <c r="K127" s="429">
        <f t="shared" si="55"/>
        <v>20837.0750508638</v>
      </c>
      <c r="L127" s="429">
        <f t="shared" si="56"/>
        <v>9957.94320073893</v>
      </c>
      <c r="M127" s="429">
        <f t="shared" si="57"/>
        <v>8980.6115023834</v>
      </c>
      <c r="N127" s="429">
        <f t="shared" si="58"/>
        <v>3003.40658609767</v>
      </c>
      <c r="O127" s="429">
        <f t="shared" si="59"/>
        <v>-1104.8862383562</v>
      </c>
      <c r="P127" s="429">
        <f t="shared" si="60"/>
        <v>-7221.4304740842</v>
      </c>
      <c r="Q127" s="429">
        <f t="shared" si="61"/>
        <v>-5812.14721328</v>
      </c>
      <c r="R127" s="429">
        <f t="shared" si="62"/>
        <v>-1409.2832608042</v>
      </c>
      <c r="S127" s="429">
        <f t="shared" si="63"/>
        <v>-1326.392145</v>
      </c>
      <c r="T127" s="429">
        <f t="shared" si="64"/>
        <v>5965.5840556684</v>
      </c>
      <c r="U127" s="429">
        <f t="shared" si="65"/>
        <v>6398.0615225556</v>
      </c>
      <c r="V127" s="429">
        <f t="shared" si="66"/>
        <v>-779.967176</v>
      </c>
      <c r="W127" s="429">
        <f t="shared" si="67"/>
        <v>414.6350923368</v>
      </c>
      <c r="X127" s="429">
        <f t="shared" si="68"/>
        <v>-259.812826224</v>
      </c>
      <c r="Y127" s="429">
        <f t="shared" si="69"/>
        <v>7.37746</v>
      </c>
      <c r="Z127" s="429">
        <f t="shared" si="70"/>
        <v>185.289983</v>
      </c>
      <c r="AA127" s="429">
        <f t="shared" si="71"/>
        <v>-766.768032</v>
      </c>
      <c r="AB127" s="429">
        <f t="shared" si="72"/>
        <v>-1158.883351</v>
      </c>
      <c r="AC127" s="436"/>
      <c r="AD127" s="436"/>
      <c r="AE127" s="436"/>
      <c r="AF127" s="436"/>
      <c r="AG127" s="436"/>
      <c r="AH127" s="436"/>
      <c r="AI127" s="436"/>
      <c r="AJ127" s="436"/>
    </row>
    <row r="128" spans="1:28">
      <c r="A128" s="391" t="s">
        <v>97</v>
      </c>
      <c r="B128" s="423">
        <f t="shared" si="46"/>
        <v>0</v>
      </c>
      <c r="C128" s="423">
        <f t="shared" si="47"/>
        <v>0</v>
      </c>
      <c r="D128" s="423">
        <f t="shared" si="48"/>
        <v>0</v>
      </c>
      <c r="E128" s="423">
        <f t="shared" si="49"/>
        <v>28783.9857267999</v>
      </c>
      <c r="F128" s="423">
        <f t="shared" si="50"/>
        <v>14.7499157578767</v>
      </c>
      <c r="G128" s="423">
        <f t="shared" si="51"/>
        <v>10146.6240926801</v>
      </c>
      <c r="H128" s="423">
        <f t="shared" si="52"/>
        <v>3394.66960312716</v>
      </c>
      <c r="I128" s="423">
        <f t="shared" si="53"/>
        <v>148.802846430835</v>
      </c>
      <c r="J128" s="423">
        <f t="shared" si="54"/>
        <v>6603.15164312209</v>
      </c>
      <c r="K128" s="423">
        <f t="shared" si="55"/>
        <v>8149.77844239361</v>
      </c>
      <c r="L128" s="423">
        <f t="shared" si="56"/>
        <v>2923.74582918532</v>
      </c>
      <c r="M128" s="423">
        <f t="shared" si="57"/>
        <v>4196.63948727204</v>
      </c>
      <c r="N128" s="423">
        <f t="shared" si="58"/>
        <v>561.167957690549</v>
      </c>
      <c r="O128" s="423">
        <f t="shared" si="59"/>
        <v>468.225168245696</v>
      </c>
      <c r="P128" s="423">
        <f t="shared" si="60"/>
        <v>3441.41857488378</v>
      </c>
      <c r="Q128" s="423">
        <f t="shared" si="61"/>
        <v>2074.73269454001</v>
      </c>
      <c r="R128" s="423">
        <f t="shared" si="62"/>
        <v>1366.68588034376</v>
      </c>
      <c r="S128" s="423">
        <f t="shared" si="63"/>
        <v>0</v>
      </c>
      <c r="T128" s="423">
        <f t="shared" si="64"/>
        <v>0</v>
      </c>
      <c r="U128" s="423">
        <f t="shared" si="65"/>
        <v>0</v>
      </c>
      <c r="V128" s="423">
        <f t="shared" si="66"/>
        <v>0</v>
      </c>
      <c r="W128" s="423">
        <f t="shared" si="67"/>
        <v>0</v>
      </c>
      <c r="X128" s="423">
        <f t="shared" si="68"/>
        <v>0</v>
      </c>
      <c r="Y128" s="423">
        <f t="shared" si="69"/>
        <v>0</v>
      </c>
      <c r="Z128" s="423">
        <f t="shared" si="70"/>
        <v>0</v>
      </c>
      <c r="AA128" s="423">
        <f t="shared" si="71"/>
        <v>0</v>
      </c>
      <c r="AB128" s="423">
        <f t="shared" si="72"/>
        <v>0</v>
      </c>
    </row>
    <row r="129" spans="1:28">
      <c r="A129" s="391" t="s">
        <v>98</v>
      </c>
      <c r="B129" s="423">
        <f t="shared" si="46"/>
        <v>-18771.603998445</v>
      </c>
      <c r="C129" s="423">
        <f t="shared" si="47"/>
        <v>-10725.2556947349</v>
      </c>
      <c r="D129" s="423">
        <f t="shared" si="48"/>
        <v>-33111.150265366</v>
      </c>
      <c r="E129" s="423">
        <f t="shared" si="49"/>
        <v>17960.5217924777</v>
      </c>
      <c r="F129" s="423">
        <f t="shared" si="50"/>
        <v>1089.75577080052</v>
      </c>
      <c r="G129" s="423">
        <f t="shared" si="51"/>
        <v>-51407.5582827498</v>
      </c>
      <c r="H129" s="423">
        <f t="shared" si="52"/>
        <v>-32727.8900868305</v>
      </c>
      <c r="I129" s="423">
        <f t="shared" si="53"/>
        <v>-668.469348465502</v>
      </c>
      <c r="J129" s="423">
        <f t="shared" si="54"/>
        <v>-18011.1988474538</v>
      </c>
      <c r="K129" s="423">
        <f t="shared" si="55"/>
        <v>12687.2966084702</v>
      </c>
      <c r="L129" s="423">
        <f t="shared" si="56"/>
        <v>7034.19737155361</v>
      </c>
      <c r="M129" s="423">
        <f t="shared" si="57"/>
        <v>4783.97201511136</v>
      </c>
      <c r="N129" s="423">
        <f t="shared" si="58"/>
        <v>2442.23862840712</v>
      </c>
      <c r="O129" s="423">
        <f t="shared" si="59"/>
        <v>-1573.1114066019</v>
      </c>
      <c r="P129" s="423">
        <f t="shared" si="60"/>
        <v>-10662.849048968</v>
      </c>
      <c r="Q129" s="423">
        <f t="shared" si="61"/>
        <v>-7886.87990782001</v>
      </c>
      <c r="R129" s="423">
        <f t="shared" si="62"/>
        <v>-2775.96914114796</v>
      </c>
      <c r="S129" s="423">
        <f t="shared" si="63"/>
        <v>-1326.392145</v>
      </c>
      <c r="T129" s="423">
        <f t="shared" si="64"/>
        <v>5965.5840556684</v>
      </c>
      <c r="U129" s="423">
        <f t="shared" si="65"/>
        <v>6398.0615225556</v>
      </c>
      <c r="V129" s="423">
        <f t="shared" si="66"/>
        <v>-779.967176</v>
      </c>
      <c r="W129" s="423">
        <f t="shared" si="67"/>
        <v>414.6350923368</v>
      </c>
      <c r="X129" s="423">
        <f t="shared" si="68"/>
        <v>-259.812826224</v>
      </c>
      <c r="Y129" s="423">
        <f t="shared" si="69"/>
        <v>7.37746</v>
      </c>
      <c r="Z129" s="423">
        <f t="shared" si="70"/>
        <v>185.289983</v>
      </c>
      <c r="AA129" s="423">
        <f t="shared" si="71"/>
        <v>-766.768032</v>
      </c>
      <c r="AB129" s="423">
        <f t="shared" si="72"/>
        <v>-1158.883351</v>
      </c>
    </row>
    <row r="130" s="303" customFormat="1" spans="1:36">
      <c r="A130" s="437"/>
      <c r="B130" s="438"/>
      <c r="C130" s="438"/>
      <c r="D130" s="438"/>
      <c r="E130" s="438"/>
      <c r="F130" s="438"/>
      <c r="G130" s="438"/>
      <c r="H130" s="438"/>
      <c r="I130" s="438"/>
      <c r="J130" s="438"/>
      <c r="K130" s="438"/>
      <c r="L130" s="438"/>
      <c r="M130" s="438"/>
      <c r="N130" s="438"/>
      <c r="O130" s="438"/>
      <c r="P130" s="438"/>
      <c r="Q130" s="438"/>
      <c r="R130" s="438"/>
      <c r="S130" s="438"/>
      <c r="T130" s="438"/>
      <c r="U130" s="438"/>
      <c r="V130" s="438"/>
      <c r="W130" s="438"/>
      <c r="X130" s="438"/>
      <c r="Y130" s="438"/>
      <c r="Z130" s="438"/>
      <c r="AA130" s="438"/>
      <c r="AB130" s="438"/>
      <c r="AC130" s="306"/>
      <c r="AD130" s="306"/>
      <c r="AE130" s="306"/>
      <c r="AF130" s="306"/>
      <c r="AG130" s="306"/>
      <c r="AH130" s="306"/>
      <c r="AI130" s="306"/>
      <c r="AJ130" s="306"/>
    </row>
    <row r="131" s="304" customFormat="1" spans="1:79">
      <c r="A131" s="391" t="s">
        <v>100</v>
      </c>
      <c r="B131" s="439">
        <f>人数【人力发】!U4</f>
        <v>1814.00256410256</v>
      </c>
      <c r="C131" s="439">
        <f>人数【人力发】!U5</f>
        <v>0</v>
      </c>
      <c r="D131" s="439">
        <f>人数【人力发】!U6</f>
        <v>254.553846153846</v>
      </c>
      <c r="E131" s="439">
        <f>人数【人力发】!U7</f>
        <v>1224.15384615385</v>
      </c>
      <c r="F131" s="439">
        <f>人数【人力发】!U8</f>
        <v>20.3076923076923</v>
      </c>
      <c r="G131" s="439">
        <f>人数【人力发】!U9</f>
        <v>37.3076923076923</v>
      </c>
      <c r="H131" s="439">
        <f>人数【人力发】!U10</f>
        <v>13.6923076923077</v>
      </c>
      <c r="I131" s="439">
        <f>人数【人力发】!U11</f>
        <v>10.2307692307692</v>
      </c>
      <c r="J131" s="439">
        <f>人数【人力发】!U12</f>
        <v>13.3846153846154</v>
      </c>
      <c r="K131" s="439">
        <f>人数【人力发】!U13</f>
        <v>30</v>
      </c>
      <c r="L131" s="439">
        <f>人数【人力发】!U14</f>
        <v>7.46153846153846</v>
      </c>
      <c r="M131" s="439">
        <f>人数【人力发】!U15</f>
        <v>10.0769230769231</v>
      </c>
      <c r="N131" s="439">
        <f>人数【人力发】!U16</f>
        <v>7.46153846153846</v>
      </c>
      <c r="O131" s="439">
        <f>人数【人力发】!U17</f>
        <v>5</v>
      </c>
      <c r="P131" s="439">
        <f>人数【人力发】!U18</f>
        <v>17.3846153846154</v>
      </c>
      <c r="Q131" s="439">
        <f>人数【人力发】!U19</f>
        <v>9</v>
      </c>
      <c r="R131" s="439">
        <f>人数【人力发】!U20</f>
        <v>8.38461538461539</v>
      </c>
      <c r="S131" s="439">
        <f>人数【人力发】!U21</f>
        <v>3.07692307692308</v>
      </c>
      <c r="T131" s="439">
        <f>人数【人力发】!U22</f>
        <v>136.538461538462</v>
      </c>
      <c r="U131" s="439">
        <f>人数【人力发】!U23</f>
        <v>50.8461538461538</v>
      </c>
      <c r="V131" s="439">
        <f>人数【人力发】!U24</f>
        <v>31.6153846153846</v>
      </c>
      <c r="W131" s="439">
        <f>人数【人力发】!U25</f>
        <v>28.9230769230769</v>
      </c>
      <c r="X131" s="439">
        <f>人数【人力发】!U26</f>
        <v>8.84615384615385</v>
      </c>
      <c r="Y131" s="439">
        <f>人数【人力发】!U27</f>
        <v>11.3846153846154</v>
      </c>
      <c r="Z131" s="439">
        <f>人数【人力发】!U28</f>
        <v>4.92307692307692</v>
      </c>
      <c r="AA131" s="439">
        <f>人数【人力发】!U29</f>
        <v>29.7564102564103</v>
      </c>
      <c r="AB131" s="439">
        <f>人数【人力发】!U30</f>
        <v>60.9230769230769</v>
      </c>
      <c r="AC131" s="306"/>
      <c r="AD131" s="306"/>
      <c r="AE131" s="306"/>
      <c r="AF131" s="306"/>
      <c r="AG131" s="306"/>
      <c r="AH131" s="306"/>
      <c r="AI131" s="306"/>
      <c r="AJ131" s="306"/>
      <c r="AK131" s="303"/>
      <c r="AL131" s="303"/>
      <c r="AM131" s="303"/>
      <c r="AN131" s="303"/>
      <c r="AO131" s="303"/>
      <c r="AP131" s="303"/>
      <c r="AQ131" s="303"/>
      <c r="AR131" s="303"/>
      <c r="AS131" s="303"/>
      <c r="AT131" s="303"/>
      <c r="AU131" s="303"/>
      <c r="AV131" s="303"/>
      <c r="AW131" s="303"/>
      <c r="AX131" s="303"/>
      <c r="AY131" s="303"/>
      <c r="AZ131" s="303"/>
      <c r="BA131" s="303"/>
      <c r="BB131" s="303"/>
      <c r="BC131" s="303"/>
      <c r="BD131" s="303"/>
      <c r="BE131" s="303"/>
      <c r="BF131" s="303"/>
      <c r="BG131" s="303"/>
      <c r="BH131" s="303"/>
      <c r="BI131" s="303"/>
      <c r="BJ131" s="303"/>
      <c r="BK131" s="303"/>
      <c r="BL131" s="303"/>
      <c r="BM131" s="303"/>
      <c r="BN131" s="303"/>
      <c r="BO131" s="303"/>
      <c r="BP131" s="303"/>
      <c r="BQ131" s="303"/>
      <c r="BR131" s="303"/>
      <c r="BS131" s="303"/>
      <c r="BT131" s="303"/>
      <c r="BU131" s="303"/>
      <c r="BV131" s="303"/>
      <c r="BW131" s="303"/>
      <c r="BX131" s="303"/>
      <c r="BY131" s="303"/>
      <c r="BZ131" s="303"/>
      <c r="CA131" s="303"/>
    </row>
    <row r="132" s="304" customFormat="1" spans="1:79">
      <c r="A132" s="391" t="s">
        <v>101</v>
      </c>
      <c r="B132" s="439">
        <f>B102/B131</f>
        <v>20.3606988578169</v>
      </c>
      <c r="C132" s="439"/>
      <c r="D132" s="439">
        <f t="shared" ref="D132:AB132" si="73">D102/D131</f>
        <v>-74.7358531188807</v>
      </c>
      <c r="E132" s="439">
        <f t="shared" si="73"/>
        <v>71.5842249152947</v>
      </c>
      <c r="F132" s="439">
        <f t="shared" si="73"/>
        <v>83.8954287954545</v>
      </c>
      <c r="G132" s="439">
        <f t="shared" si="73"/>
        <v>-1065.7749383622</v>
      </c>
      <c r="H132" s="439">
        <f t="shared" si="73"/>
        <v>-2106.52030211611</v>
      </c>
      <c r="I132" s="439">
        <f t="shared" si="73"/>
        <v>-6.02371144110279</v>
      </c>
      <c r="J132" s="439">
        <f t="shared" si="73"/>
        <v>-811.144124754789</v>
      </c>
      <c r="K132" s="439">
        <f t="shared" si="73"/>
        <v>910.9741163</v>
      </c>
      <c r="L132" s="439">
        <f t="shared" si="73"/>
        <v>1868.69841162199</v>
      </c>
      <c r="M132" s="439">
        <f t="shared" si="73"/>
        <v>958.859100763359</v>
      </c>
      <c r="N132" s="439">
        <f t="shared" si="73"/>
        <v>601.474113924399</v>
      </c>
      <c r="O132" s="439">
        <f t="shared" si="73"/>
        <v>-152.8826434</v>
      </c>
      <c r="P132" s="439">
        <f t="shared" si="73"/>
        <v>-366.51090369469</v>
      </c>
      <c r="Q132" s="439">
        <f t="shared" si="73"/>
        <v>-605.726494444445</v>
      </c>
      <c r="R132" s="439">
        <f t="shared" si="73"/>
        <v>-109.738205366972</v>
      </c>
      <c r="S132" s="439">
        <f t="shared" si="73"/>
        <v>5.48655965</v>
      </c>
      <c r="T132" s="439">
        <f t="shared" si="73"/>
        <v>108.255471179718</v>
      </c>
      <c r="U132" s="439">
        <f t="shared" si="73"/>
        <v>214.735066413011</v>
      </c>
      <c r="V132" s="439">
        <f t="shared" si="73"/>
        <v>22.9539549124088</v>
      </c>
      <c r="W132" s="439">
        <f t="shared" si="73"/>
        <v>50.6417887659575</v>
      </c>
      <c r="X132" s="439">
        <f t="shared" si="73"/>
        <v>8.04232440869565</v>
      </c>
      <c r="Y132" s="439">
        <f t="shared" si="73"/>
        <v>80.7806891081081</v>
      </c>
      <c r="Z132" s="439">
        <f t="shared" si="73"/>
        <v>138.402892265625</v>
      </c>
      <c r="AA132" s="439">
        <f t="shared" si="73"/>
        <v>0</v>
      </c>
      <c r="AB132" s="439">
        <f t="shared" si="73"/>
        <v>0</v>
      </c>
      <c r="AC132" s="306"/>
      <c r="AD132" s="306"/>
      <c r="AE132" s="306"/>
      <c r="AF132" s="306"/>
      <c r="AG132" s="306"/>
      <c r="AH132" s="306"/>
      <c r="AI132" s="306"/>
      <c r="AJ132" s="306"/>
      <c r="AK132" s="303"/>
      <c r="AL132" s="303"/>
      <c r="AM132" s="303"/>
      <c r="AN132" s="303"/>
      <c r="AO132" s="303"/>
      <c r="AP132" s="303"/>
      <c r="AQ132" s="303"/>
      <c r="AR132" s="303"/>
      <c r="AS132" s="303"/>
      <c r="AT132" s="303"/>
      <c r="AU132" s="303"/>
      <c r="AV132" s="303"/>
      <c r="AW132" s="303"/>
      <c r="AX132" s="303"/>
      <c r="AY132" s="303"/>
      <c r="AZ132" s="303"/>
      <c r="BA132" s="303"/>
      <c r="BB132" s="303"/>
      <c r="BC132" s="303"/>
      <c r="BD132" s="303"/>
      <c r="BE132" s="303"/>
      <c r="BF132" s="303"/>
      <c r="BG132" s="303"/>
      <c r="BH132" s="303"/>
      <c r="BI132" s="303"/>
      <c r="BJ132" s="303"/>
      <c r="BK132" s="303"/>
      <c r="BL132" s="303"/>
      <c r="BM132" s="303"/>
      <c r="BN132" s="303"/>
      <c r="BO132" s="303"/>
      <c r="BP132" s="303"/>
      <c r="BQ132" s="303"/>
      <c r="BR132" s="303"/>
      <c r="BS132" s="303"/>
      <c r="BT132" s="303"/>
      <c r="BU132" s="303"/>
      <c r="BV132" s="303"/>
      <c r="BW132" s="303"/>
      <c r="BX132" s="303"/>
      <c r="BY132" s="303"/>
      <c r="BZ132" s="303"/>
      <c r="CA132" s="303"/>
    </row>
    <row r="133" s="304" customFormat="1" spans="1:79">
      <c r="A133" s="391" t="s">
        <v>102</v>
      </c>
      <c r="B133" s="439">
        <f>B125/B131</f>
        <v>-10.3481683928776</v>
      </c>
      <c r="C133" s="439"/>
      <c r="D133" s="439">
        <f t="shared" ref="D133:AB133" si="74">D125/D131</f>
        <v>-130.075230705233</v>
      </c>
      <c r="E133" s="439">
        <f t="shared" si="74"/>
        <v>38.1851575814131</v>
      </c>
      <c r="F133" s="439">
        <f t="shared" si="74"/>
        <v>54.3885375956788</v>
      </c>
      <c r="G133" s="439">
        <f t="shared" si="74"/>
        <v>-1105.9631844761</v>
      </c>
      <c r="H133" s="439">
        <f t="shared" si="74"/>
        <v>-2142.31385555136</v>
      </c>
      <c r="I133" s="439">
        <f t="shared" si="74"/>
        <v>-50.7944701236893</v>
      </c>
      <c r="J133" s="439">
        <f t="shared" si="74"/>
        <v>-852.325365840877</v>
      </c>
      <c r="K133" s="439">
        <f t="shared" si="74"/>
        <v>694.569168362126</v>
      </c>
      <c r="L133" s="439">
        <f t="shared" si="74"/>
        <v>1334.56970731553</v>
      </c>
      <c r="M133" s="439">
        <f t="shared" si="74"/>
        <v>891.205721610566</v>
      </c>
      <c r="N133" s="439">
        <f t="shared" si="74"/>
        <v>402.518408446079</v>
      </c>
      <c r="O133" s="439">
        <f t="shared" si="74"/>
        <v>-220.97724767124</v>
      </c>
      <c r="P133" s="439">
        <f t="shared" si="74"/>
        <v>-415.392018420772</v>
      </c>
      <c r="Q133" s="439">
        <f t="shared" si="74"/>
        <v>-645.794134808889</v>
      </c>
      <c r="R133" s="439">
        <f t="shared" si="74"/>
        <v>-168.079654958299</v>
      </c>
      <c r="S133" s="439">
        <f t="shared" si="74"/>
        <v>-431.077447125</v>
      </c>
      <c r="T133" s="439">
        <f t="shared" si="74"/>
        <v>43.6916015344728</v>
      </c>
      <c r="U133" s="439">
        <f t="shared" si="74"/>
        <v>125.831769732561</v>
      </c>
      <c r="V133" s="439">
        <f t="shared" si="74"/>
        <v>-24.6704946180049</v>
      </c>
      <c r="W133" s="439">
        <f t="shared" si="74"/>
        <v>14.3357877669638</v>
      </c>
      <c r="X133" s="439">
        <f t="shared" si="74"/>
        <v>-29.3701455731478</v>
      </c>
      <c r="Y133" s="439">
        <f t="shared" si="74"/>
        <v>0.648020135135135</v>
      </c>
      <c r="Z133" s="439">
        <f t="shared" si="74"/>
        <v>37.637027796875</v>
      </c>
      <c r="AA133" s="439">
        <f t="shared" si="74"/>
        <v>-25.7681630745368</v>
      </c>
      <c r="AB133" s="439">
        <f t="shared" si="74"/>
        <v>-19.0220752058081</v>
      </c>
      <c r="AC133" s="306"/>
      <c r="AD133" s="306"/>
      <c r="AE133" s="306"/>
      <c r="AF133" s="306"/>
      <c r="AG133" s="306"/>
      <c r="AH133" s="306"/>
      <c r="AI133" s="306"/>
      <c r="AJ133" s="306"/>
      <c r="AK133" s="303"/>
      <c r="AL133" s="303"/>
      <c r="AM133" s="303"/>
      <c r="AN133" s="303"/>
      <c r="AO133" s="303"/>
      <c r="AP133" s="303"/>
      <c r="AQ133" s="303"/>
      <c r="AR133" s="303"/>
      <c r="AS133" s="303"/>
      <c r="AT133" s="303"/>
      <c r="AU133" s="303"/>
      <c r="AV133" s="303"/>
      <c r="AW133" s="303"/>
      <c r="AX133" s="303"/>
      <c r="AY133" s="303"/>
      <c r="AZ133" s="303"/>
      <c r="BA133" s="303"/>
      <c r="BB133" s="303"/>
      <c r="BC133" s="303"/>
      <c r="BD133" s="303"/>
      <c r="BE133" s="303"/>
      <c r="BF133" s="303"/>
      <c r="BG133" s="303"/>
      <c r="BH133" s="303"/>
      <c r="BI133" s="303"/>
      <c r="BJ133" s="303"/>
      <c r="BK133" s="303"/>
      <c r="BL133" s="303"/>
      <c r="BM133" s="303"/>
      <c r="BN133" s="303"/>
      <c r="BO133" s="303"/>
      <c r="BP133" s="303"/>
      <c r="BQ133" s="303"/>
      <c r="BR133" s="303"/>
      <c r="BS133" s="303"/>
      <c r="BT133" s="303"/>
      <c r="BU133" s="303"/>
      <c r="BV133" s="303"/>
      <c r="BW133" s="303"/>
      <c r="BX133" s="303"/>
      <c r="BY133" s="303"/>
      <c r="BZ133" s="303"/>
      <c r="CA133" s="303"/>
    </row>
    <row r="134" s="304" customFormat="1" spans="1:79">
      <c r="A134" s="391" t="s">
        <v>103</v>
      </c>
      <c r="B134" s="439">
        <f>B129/B131</f>
        <v>-10.3481683928776</v>
      </c>
      <c r="C134" s="439"/>
      <c r="D134" s="439">
        <f t="shared" ref="D134:AB134" si="75">D129/D131</f>
        <v>-130.075230705233</v>
      </c>
      <c r="E134" s="439">
        <f t="shared" si="75"/>
        <v>14.6717847996864</v>
      </c>
      <c r="F134" s="439">
        <f t="shared" si="75"/>
        <v>53.6622159863894</v>
      </c>
      <c r="G134" s="439">
        <f t="shared" si="75"/>
        <v>-1377.93455190876</v>
      </c>
      <c r="H134" s="439">
        <f t="shared" si="75"/>
        <v>-2390.23916364492</v>
      </c>
      <c r="I134" s="439">
        <f t="shared" si="75"/>
        <v>-65.3391092485078</v>
      </c>
      <c r="J134" s="439">
        <f t="shared" si="75"/>
        <v>-1345.66428170632</v>
      </c>
      <c r="K134" s="439">
        <f t="shared" si="75"/>
        <v>422.909886949007</v>
      </c>
      <c r="L134" s="439">
        <f t="shared" si="75"/>
        <v>942.727482785536</v>
      </c>
      <c r="M134" s="439">
        <f t="shared" si="75"/>
        <v>474.745314476699</v>
      </c>
      <c r="N134" s="439">
        <f t="shared" si="75"/>
        <v>327.310331642191</v>
      </c>
      <c r="O134" s="439">
        <f t="shared" si="75"/>
        <v>-314.622281320379</v>
      </c>
      <c r="P134" s="439">
        <f t="shared" si="75"/>
        <v>-613.34972405568</v>
      </c>
      <c r="Q134" s="439">
        <f t="shared" si="75"/>
        <v>-876.319989757779</v>
      </c>
      <c r="R134" s="439">
        <f t="shared" si="75"/>
        <v>-331.078888393794</v>
      </c>
      <c r="S134" s="439">
        <f t="shared" si="75"/>
        <v>-431.077447125</v>
      </c>
      <c r="T134" s="439">
        <f t="shared" si="75"/>
        <v>43.6916015344728</v>
      </c>
      <c r="U134" s="439">
        <f t="shared" si="75"/>
        <v>125.831769732561</v>
      </c>
      <c r="V134" s="439">
        <f t="shared" si="75"/>
        <v>-24.6704946180049</v>
      </c>
      <c r="W134" s="439">
        <f t="shared" si="75"/>
        <v>14.3357877669638</v>
      </c>
      <c r="X134" s="439">
        <f t="shared" si="75"/>
        <v>-29.3701455731478</v>
      </c>
      <c r="Y134" s="439">
        <f t="shared" si="75"/>
        <v>0.648020135135135</v>
      </c>
      <c r="Z134" s="439">
        <f t="shared" si="75"/>
        <v>37.637027796875</v>
      </c>
      <c r="AA134" s="439">
        <f t="shared" si="75"/>
        <v>-25.7681630745368</v>
      </c>
      <c r="AB134" s="439">
        <f t="shared" si="75"/>
        <v>-19.0220752058081</v>
      </c>
      <c r="AC134" s="306"/>
      <c r="AD134" s="306"/>
      <c r="AE134" s="306"/>
      <c r="AF134" s="306"/>
      <c r="AG134" s="306"/>
      <c r="AH134" s="306"/>
      <c r="AI134" s="306"/>
      <c r="AJ134" s="306"/>
      <c r="AK134" s="303"/>
      <c r="AL134" s="303"/>
      <c r="AM134" s="303"/>
      <c r="AN134" s="303"/>
      <c r="AO134" s="303"/>
      <c r="AP134" s="303"/>
      <c r="AQ134" s="303"/>
      <c r="AR134" s="303"/>
      <c r="AS134" s="303"/>
      <c r="AT134" s="303"/>
      <c r="AU134" s="303"/>
      <c r="AV134" s="303"/>
      <c r="AW134" s="303"/>
      <c r="AX134" s="303"/>
      <c r="AY134" s="303"/>
      <c r="AZ134" s="303"/>
      <c r="BA134" s="303"/>
      <c r="BB134" s="303"/>
      <c r="BC134" s="303"/>
      <c r="BD134" s="303"/>
      <c r="BE134" s="303"/>
      <c r="BF134" s="303"/>
      <c r="BG134" s="303"/>
      <c r="BH134" s="303"/>
      <c r="BI134" s="303"/>
      <c r="BJ134" s="303"/>
      <c r="BK134" s="303"/>
      <c r="BL134" s="303"/>
      <c r="BM134" s="303"/>
      <c r="BN134" s="303"/>
      <c r="BO134" s="303"/>
      <c r="BP134" s="303"/>
      <c r="BQ134" s="303"/>
      <c r="BR134" s="303"/>
      <c r="BS134" s="303"/>
      <c r="BT134" s="303"/>
      <c r="BU134" s="303"/>
      <c r="BV134" s="303"/>
      <c r="BW134" s="303"/>
      <c r="BX134" s="303"/>
      <c r="BY134" s="303"/>
      <c r="BZ134" s="303"/>
      <c r="CA134" s="303"/>
    </row>
    <row r="135" spans="1:28">
      <c r="A135" s="391" t="s">
        <v>104</v>
      </c>
      <c r="B135" s="440"/>
      <c r="C135" s="440"/>
      <c r="D135" s="440"/>
      <c r="E135" s="440"/>
      <c r="F135" s="440"/>
      <c r="G135" s="441"/>
      <c r="H135" s="441">
        <f>(H102-H103)/(VLOOKUP(H3,资金及牌照费!$A$2:$B$17,2,0)/10000)</f>
        <v>-0.499633462748255</v>
      </c>
      <c r="I135" s="441">
        <f>(I102-I103)/(VLOOKUP(I3,资金及牌照费!$A$2:$B$17,2,0)/10000)</f>
        <v>-0.107206978893926</v>
      </c>
      <c r="J135" s="441">
        <f>J102/(VLOOKUP(J3,资金及牌照费!$A$2:$B$17,2,0)/10000)</f>
        <v>-0.090430585195678</v>
      </c>
      <c r="K135" s="440"/>
      <c r="L135" s="441">
        <f>L102/(VLOOKUP(L3,资金及牌照费!$A$2:$G$17,7,0)/10000)</f>
        <v>0.153225079315541</v>
      </c>
      <c r="M135" s="441">
        <f>M102/(VLOOKUP(M3,资金及牌照费!$A$2:$G$17,7,0)/10000)</f>
        <v>0.251216007474793</v>
      </c>
      <c r="N135" s="441">
        <f>(N102-N103)/(VLOOKUP(N3,资金及牌照费!$A$2:$B$17,2,0)/10000)</f>
        <v>0.041217676579142</v>
      </c>
      <c r="O135" s="441">
        <f>(O102-O103)/(VLOOKUP(O3,资金及牌照费!$A$2:$B$17,2,0)/10000)</f>
        <v>-0.143229763430421</v>
      </c>
      <c r="P135" s="440"/>
      <c r="Q135" s="441">
        <f>Q102/(VLOOKUP(Q3,资金及牌照费!$A$2:$B$17,2,0)/10000)</f>
        <v>-0.144517226502991</v>
      </c>
      <c r="R135" s="441">
        <f>R102/(VLOOKUP(R3,资金及牌照费!$A$2:$B$17,2,0)/10000)</f>
        <v>-0.0370284029438213</v>
      </c>
      <c r="S135" s="440"/>
      <c r="T135" s="440"/>
      <c r="U135" s="440"/>
      <c r="V135" s="440"/>
      <c r="W135" s="440"/>
      <c r="X135" s="440"/>
      <c r="Y135" s="440"/>
      <c r="Z135" s="440"/>
      <c r="AA135" s="440"/>
      <c r="AB135" s="440"/>
    </row>
    <row r="136" spans="12:12">
      <c r="L136" s="442"/>
    </row>
    <row r="137" spans="8:9">
      <c r="H137" s="427">
        <f>H116+费用考核表结果表!I178</f>
        <v>-662.0268359634</v>
      </c>
      <c r="I137" s="427">
        <f>I116+费用考核表结果表!J178</f>
        <v>-5.066118632</v>
      </c>
    </row>
    <row r="138" spans="21:21">
      <c r="U138" s="406"/>
    </row>
  </sheetData>
  <mergeCells count="1">
    <mergeCell ref="E34:H35"/>
  </mergeCells>
  <pageMargins left="0.699305555555556" right="0.699305555555556"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20"/>
  <sheetViews>
    <sheetView showGridLines="0" topLeftCell="A1080" workbookViewId="0">
      <selection activeCell="P1098" sqref="P1098"/>
    </sheetView>
  </sheetViews>
  <sheetFormatPr defaultColWidth="9" defaultRowHeight="13.5"/>
  <cols>
    <col min="1" max="1" width="5.5" customWidth="1"/>
    <col min="2" max="3" width="3" customWidth="1"/>
    <col min="4" max="4" width="7.5" customWidth="1"/>
    <col min="5" max="5" width="6" customWidth="1"/>
    <col min="6" max="6" width="28" customWidth="1"/>
    <col min="7" max="7" width="9" customWidth="1"/>
    <col min="8" max="8" width="12.75" customWidth="1"/>
    <col min="9" max="9" width="11.25" customWidth="1"/>
    <col min="10" max="10" width="22.75" customWidth="1"/>
    <col min="11" max="11" width="11.375" customWidth="1"/>
    <col min="12" max="12" width="12.25" customWidth="1"/>
    <col min="13" max="14" width="8.875" customWidth="1"/>
  </cols>
  <sheetData>
    <row r="1" ht="21" spans="1:14">
      <c r="A1" s="1" t="s">
        <v>1116</v>
      </c>
      <c r="B1" s="1" t="s">
        <v>1116</v>
      </c>
      <c r="C1" s="1" t="s">
        <v>1116</v>
      </c>
      <c r="D1" s="1" t="s">
        <v>1116</v>
      </c>
      <c r="E1" s="1" t="s">
        <v>1116</v>
      </c>
      <c r="F1" s="1" t="s">
        <v>1116</v>
      </c>
      <c r="G1" s="1" t="s">
        <v>1116</v>
      </c>
      <c r="H1" s="1" t="s">
        <v>1116</v>
      </c>
      <c r="I1" s="1" t="s">
        <v>1116</v>
      </c>
      <c r="J1" s="1" t="s">
        <v>1116</v>
      </c>
      <c r="K1" s="1" t="s">
        <v>1116</v>
      </c>
      <c r="L1" s="1" t="s">
        <v>1116</v>
      </c>
      <c r="M1" s="2"/>
      <c r="N1" s="2"/>
    </row>
    <row r="2" spans="1:14">
      <c r="A2" s="2" t="s">
        <v>1117</v>
      </c>
      <c r="B2" s="2" t="s">
        <v>1117</v>
      </c>
      <c r="C2" s="3" t="s">
        <v>1118</v>
      </c>
      <c r="D2" s="3" t="s">
        <v>1118</v>
      </c>
      <c r="E2" s="4" t="s">
        <v>1119</v>
      </c>
      <c r="F2" s="3" t="s">
        <v>1120</v>
      </c>
      <c r="G2" s="4" t="s">
        <v>1121</v>
      </c>
      <c r="H2" s="3" t="s">
        <v>1122</v>
      </c>
      <c r="I2" s="3" t="s">
        <v>1123</v>
      </c>
      <c r="J2" s="4" t="s">
        <v>1124</v>
      </c>
      <c r="K2" s="3" t="s">
        <v>1125</v>
      </c>
      <c r="L2" s="2"/>
      <c r="M2" s="10"/>
      <c r="N2" s="2"/>
    </row>
    <row r="3" spans="1:14">
      <c r="A3" s="5"/>
      <c r="B3" s="5"/>
      <c r="C3" s="5"/>
      <c r="D3" s="5"/>
      <c r="E3" s="5"/>
      <c r="F3" s="5"/>
      <c r="G3" s="5"/>
      <c r="H3" s="5"/>
      <c r="I3" s="5"/>
      <c r="J3" s="5"/>
      <c r="K3" s="5"/>
      <c r="L3" s="5"/>
      <c r="M3" s="5"/>
      <c r="N3" s="5"/>
    </row>
    <row r="4" spans="1:14">
      <c r="A4" s="6" t="s">
        <v>1126</v>
      </c>
      <c r="B4" s="6" t="s">
        <v>1127</v>
      </c>
      <c r="C4" s="6" t="s">
        <v>1128</v>
      </c>
      <c r="D4" s="6" t="s">
        <v>1129</v>
      </c>
      <c r="E4" s="6" t="s">
        <v>1130</v>
      </c>
      <c r="F4" s="6" t="s">
        <v>1131</v>
      </c>
      <c r="G4" s="6" t="s">
        <v>1132</v>
      </c>
      <c r="H4" s="6" t="s">
        <v>1133</v>
      </c>
      <c r="I4" s="6" t="s">
        <v>1134</v>
      </c>
      <c r="J4" s="6" t="s">
        <v>1135</v>
      </c>
      <c r="K4" s="6" t="s">
        <v>1136</v>
      </c>
      <c r="L4" s="6" t="s">
        <v>1137</v>
      </c>
      <c r="M4" s="10"/>
      <c r="N4" s="10"/>
    </row>
    <row r="5" spans="1:14">
      <c r="A5" s="6" t="s">
        <v>1126</v>
      </c>
      <c r="B5" s="6" t="s">
        <v>1127</v>
      </c>
      <c r="C5" s="6" t="s">
        <v>1128</v>
      </c>
      <c r="D5" s="6" t="s">
        <v>1129</v>
      </c>
      <c r="E5" s="6" t="s">
        <v>1130</v>
      </c>
      <c r="F5" s="6" t="s">
        <v>1131</v>
      </c>
      <c r="G5" s="6" t="s">
        <v>1132</v>
      </c>
      <c r="H5" s="6" t="s">
        <v>1133</v>
      </c>
      <c r="I5" s="6" t="s">
        <v>1134</v>
      </c>
      <c r="J5" s="6" t="s">
        <v>1135</v>
      </c>
      <c r="K5" s="6" t="s">
        <v>1120</v>
      </c>
      <c r="L5" s="6" t="s">
        <v>1120</v>
      </c>
      <c r="M5" s="10"/>
      <c r="N5" s="10"/>
    </row>
    <row r="6" spans="1:14">
      <c r="A6" s="7" t="s">
        <v>1138</v>
      </c>
      <c r="B6" s="7" t="s">
        <v>1139</v>
      </c>
      <c r="C6" s="7" t="s">
        <v>1140</v>
      </c>
      <c r="D6" s="8" t="s">
        <v>1141</v>
      </c>
      <c r="E6" s="9">
        <v>1</v>
      </c>
      <c r="F6" s="8" t="s">
        <v>1142</v>
      </c>
      <c r="G6" s="7" t="s">
        <v>1143</v>
      </c>
      <c r="H6" s="8" t="s">
        <v>63</v>
      </c>
      <c r="I6" s="7" t="s">
        <v>13</v>
      </c>
      <c r="J6" s="8" t="s">
        <v>1144</v>
      </c>
      <c r="K6" s="11"/>
      <c r="L6" s="12">
        <v>-65850</v>
      </c>
      <c r="M6" s="10"/>
      <c r="N6" s="10"/>
    </row>
    <row r="7" spans="1:14">
      <c r="A7" s="7" t="s">
        <v>1138</v>
      </c>
      <c r="B7" s="7" t="s">
        <v>1139</v>
      </c>
      <c r="C7" s="7" t="s">
        <v>1140</v>
      </c>
      <c r="D7" s="8" t="s">
        <v>1141</v>
      </c>
      <c r="E7" s="9">
        <v>2</v>
      </c>
      <c r="F7" s="8" t="s">
        <v>1142</v>
      </c>
      <c r="G7" s="7" t="s">
        <v>1143</v>
      </c>
      <c r="H7" s="8" t="s">
        <v>63</v>
      </c>
      <c r="I7" s="7" t="s">
        <v>4</v>
      </c>
      <c r="J7" s="8" t="s">
        <v>1144</v>
      </c>
      <c r="K7" s="11"/>
      <c r="L7" s="12">
        <v>65850</v>
      </c>
      <c r="M7" s="10"/>
      <c r="N7" s="10"/>
    </row>
    <row r="8" spans="1:14">
      <c r="A8" s="7" t="s">
        <v>1138</v>
      </c>
      <c r="B8" s="7" t="s">
        <v>1139</v>
      </c>
      <c r="C8" s="7" t="s">
        <v>1140</v>
      </c>
      <c r="D8" s="8" t="s">
        <v>1141</v>
      </c>
      <c r="E8" s="9">
        <v>3</v>
      </c>
      <c r="F8" s="8" t="s">
        <v>1145</v>
      </c>
      <c r="G8" s="7" t="s">
        <v>1143</v>
      </c>
      <c r="H8" s="8" t="s">
        <v>63</v>
      </c>
      <c r="I8" s="7" t="s">
        <v>12</v>
      </c>
      <c r="J8" s="8" t="s">
        <v>1144</v>
      </c>
      <c r="K8" s="11"/>
      <c r="L8" s="12">
        <v>-384657.53</v>
      </c>
      <c r="M8" s="10"/>
      <c r="N8" s="10"/>
    </row>
    <row r="9" spans="1:14">
      <c r="A9" s="7" t="s">
        <v>1138</v>
      </c>
      <c r="B9" s="7" t="s">
        <v>1139</v>
      </c>
      <c r="C9" s="7" t="s">
        <v>1140</v>
      </c>
      <c r="D9" s="8" t="s">
        <v>1141</v>
      </c>
      <c r="E9" s="9">
        <v>4</v>
      </c>
      <c r="F9" s="8" t="s">
        <v>1145</v>
      </c>
      <c r="G9" s="7" t="s">
        <v>1143</v>
      </c>
      <c r="H9" s="8" t="s">
        <v>63</v>
      </c>
      <c r="I9" s="7" t="s">
        <v>4</v>
      </c>
      <c r="J9" s="8" t="s">
        <v>1144</v>
      </c>
      <c r="K9" s="11"/>
      <c r="L9" s="12">
        <v>384657.53</v>
      </c>
      <c r="M9" s="10"/>
      <c r="N9" s="10"/>
    </row>
    <row r="10" spans="1:14">
      <c r="A10" s="7" t="s">
        <v>1138</v>
      </c>
      <c r="B10" s="7" t="s">
        <v>1139</v>
      </c>
      <c r="C10" s="7" t="s">
        <v>1140</v>
      </c>
      <c r="D10" s="8" t="s">
        <v>1141</v>
      </c>
      <c r="E10" s="9">
        <v>5</v>
      </c>
      <c r="F10" s="8" t="s">
        <v>1146</v>
      </c>
      <c r="G10" s="7" t="s">
        <v>1147</v>
      </c>
      <c r="H10" s="8" t="s">
        <v>1148</v>
      </c>
      <c r="I10" s="7" t="s">
        <v>12</v>
      </c>
      <c r="J10" s="8" t="s">
        <v>1149</v>
      </c>
      <c r="K10" s="11"/>
      <c r="L10" s="12">
        <v>-307893.51</v>
      </c>
      <c r="M10" s="10"/>
      <c r="N10" s="10"/>
    </row>
    <row r="11" spans="1:14">
      <c r="A11" s="7" t="s">
        <v>1138</v>
      </c>
      <c r="B11" s="7" t="s">
        <v>1139</v>
      </c>
      <c r="C11" s="7" t="s">
        <v>1140</v>
      </c>
      <c r="D11" s="8" t="s">
        <v>1141</v>
      </c>
      <c r="E11" s="9">
        <v>6</v>
      </c>
      <c r="F11" s="8" t="s">
        <v>1146</v>
      </c>
      <c r="G11" s="7" t="s">
        <v>1147</v>
      </c>
      <c r="H11" s="8" t="s">
        <v>1148</v>
      </c>
      <c r="I11" s="7" t="s">
        <v>15</v>
      </c>
      <c r="J11" s="8" t="s">
        <v>1149</v>
      </c>
      <c r="K11" s="11"/>
      <c r="L11" s="12">
        <v>153946.76</v>
      </c>
      <c r="M11" s="10"/>
      <c r="N11" s="10"/>
    </row>
    <row r="12" spans="1:14">
      <c r="A12" s="7" t="s">
        <v>1138</v>
      </c>
      <c r="B12" s="7" t="s">
        <v>1139</v>
      </c>
      <c r="C12" s="7" t="s">
        <v>1140</v>
      </c>
      <c r="D12" s="8" t="s">
        <v>1141</v>
      </c>
      <c r="E12" s="9">
        <v>7</v>
      </c>
      <c r="F12" s="8" t="s">
        <v>1146</v>
      </c>
      <c r="G12" s="7" t="s">
        <v>1147</v>
      </c>
      <c r="H12" s="8" t="s">
        <v>1148</v>
      </c>
      <c r="I12" s="7" t="s">
        <v>14</v>
      </c>
      <c r="J12" s="8" t="s">
        <v>1149</v>
      </c>
      <c r="K12" s="11"/>
      <c r="L12" s="12">
        <v>153946.75</v>
      </c>
      <c r="M12" s="10"/>
      <c r="N12" s="10"/>
    </row>
    <row r="13" spans="1:14">
      <c r="A13" s="7" t="s">
        <v>1138</v>
      </c>
      <c r="B13" s="7" t="s">
        <v>1139</v>
      </c>
      <c r="C13" s="7" t="s">
        <v>1140</v>
      </c>
      <c r="D13" s="8" t="s">
        <v>1150</v>
      </c>
      <c r="E13" s="9">
        <v>1</v>
      </c>
      <c r="F13" s="8" t="s">
        <v>1151</v>
      </c>
      <c r="G13" s="7" t="s">
        <v>1152</v>
      </c>
      <c r="H13" s="8" t="s">
        <v>1153</v>
      </c>
      <c r="I13" s="7" t="s">
        <v>22</v>
      </c>
      <c r="J13" s="8" t="s">
        <v>1144</v>
      </c>
      <c r="K13" s="11"/>
      <c r="L13" s="12">
        <v>-188679.25</v>
      </c>
      <c r="M13" s="10"/>
      <c r="N13" s="10"/>
    </row>
    <row r="14" spans="1:14">
      <c r="A14" s="7" t="s">
        <v>1138</v>
      </c>
      <c r="B14" s="7" t="s">
        <v>1139</v>
      </c>
      <c r="C14" s="7" t="s">
        <v>1140</v>
      </c>
      <c r="D14" s="8" t="s">
        <v>1150</v>
      </c>
      <c r="E14" s="9">
        <v>2</v>
      </c>
      <c r="F14" s="8" t="s">
        <v>1151</v>
      </c>
      <c r="G14" s="7" t="s">
        <v>1152</v>
      </c>
      <c r="H14" s="8" t="s">
        <v>1153</v>
      </c>
      <c r="I14" s="7" t="s">
        <v>1154</v>
      </c>
      <c r="J14" s="8" t="s">
        <v>1144</v>
      </c>
      <c r="K14" s="11"/>
      <c r="L14" s="12">
        <v>188679.25</v>
      </c>
      <c r="M14" s="10"/>
      <c r="N14" s="10"/>
    </row>
    <row r="15" spans="1:14">
      <c r="A15" s="7" t="s">
        <v>1138</v>
      </c>
      <c r="B15" s="7" t="s">
        <v>1139</v>
      </c>
      <c r="C15" s="7" t="s">
        <v>1140</v>
      </c>
      <c r="D15" s="8" t="s">
        <v>1150</v>
      </c>
      <c r="E15" s="9">
        <v>3</v>
      </c>
      <c r="F15" s="8" t="s">
        <v>1155</v>
      </c>
      <c r="G15" s="7" t="s">
        <v>1152</v>
      </c>
      <c r="H15" s="8" t="s">
        <v>1153</v>
      </c>
      <c r="I15" s="7" t="s">
        <v>23</v>
      </c>
      <c r="J15" s="8" t="s">
        <v>1144</v>
      </c>
      <c r="K15" s="11"/>
      <c r="L15" s="12">
        <v>-35377.36</v>
      </c>
      <c r="M15" s="10"/>
      <c r="N15" s="10"/>
    </row>
    <row r="16" spans="1:14">
      <c r="A16" s="7" t="s">
        <v>1138</v>
      </c>
      <c r="B16" s="7" t="s">
        <v>1139</v>
      </c>
      <c r="C16" s="7" t="s">
        <v>1140</v>
      </c>
      <c r="D16" s="8" t="s">
        <v>1150</v>
      </c>
      <c r="E16" s="9">
        <v>4</v>
      </c>
      <c r="F16" s="8" t="s">
        <v>1155</v>
      </c>
      <c r="G16" s="7" t="s">
        <v>1152</v>
      </c>
      <c r="H16" s="8" t="s">
        <v>1153</v>
      </c>
      <c r="I16" s="7" t="s">
        <v>1154</v>
      </c>
      <c r="J16" s="8" t="s">
        <v>1144</v>
      </c>
      <c r="K16" s="11"/>
      <c r="L16" s="12">
        <v>35377.36</v>
      </c>
      <c r="M16" s="10"/>
      <c r="N16" s="10"/>
    </row>
    <row r="17" spans="1:14">
      <c r="A17" s="7" t="s">
        <v>1138</v>
      </c>
      <c r="B17" s="7" t="s">
        <v>1139</v>
      </c>
      <c r="C17" s="7" t="s">
        <v>1140</v>
      </c>
      <c r="D17" s="8" t="s">
        <v>1150</v>
      </c>
      <c r="E17" s="9">
        <v>5</v>
      </c>
      <c r="F17" s="8" t="s">
        <v>1156</v>
      </c>
      <c r="G17" s="7" t="s">
        <v>1157</v>
      </c>
      <c r="H17" s="8" t="s">
        <v>1158</v>
      </c>
      <c r="I17" s="7" t="s">
        <v>10</v>
      </c>
      <c r="J17" s="8" t="s">
        <v>1144</v>
      </c>
      <c r="K17" s="11"/>
      <c r="L17" s="12">
        <v>-253988</v>
      </c>
      <c r="M17" s="10"/>
      <c r="N17" s="10"/>
    </row>
    <row r="18" spans="1:14">
      <c r="A18" s="7" t="s">
        <v>1138</v>
      </c>
      <c r="B18" s="7" t="s">
        <v>1139</v>
      </c>
      <c r="C18" s="7" t="s">
        <v>1140</v>
      </c>
      <c r="D18" s="8" t="s">
        <v>1150</v>
      </c>
      <c r="E18" s="9">
        <v>6</v>
      </c>
      <c r="F18" s="8" t="s">
        <v>1156</v>
      </c>
      <c r="G18" s="7" t="s">
        <v>1157</v>
      </c>
      <c r="H18" s="8" t="s">
        <v>1158</v>
      </c>
      <c r="I18" s="7" t="s">
        <v>4</v>
      </c>
      <c r="J18" s="8" t="s">
        <v>1144</v>
      </c>
      <c r="K18" s="11"/>
      <c r="L18" s="12">
        <v>253988</v>
      </c>
      <c r="M18" s="10"/>
      <c r="N18" s="10"/>
    </row>
    <row r="19" spans="1:14">
      <c r="A19" s="7" t="s">
        <v>1138</v>
      </c>
      <c r="B19" s="7" t="s">
        <v>1139</v>
      </c>
      <c r="C19" s="7" t="s">
        <v>1140</v>
      </c>
      <c r="D19" s="8" t="s">
        <v>1150</v>
      </c>
      <c r="E19" s="9">
        <v>7</v>
      </c>
      <c r="F19" s="8" t="s">
        <v>1159</v>
      </c>
      <c r="G19" s="7" t="s">
        <v>1143</v>
      </c>
      <c r="H19" s="8" t="s">
        <v>63</v>
      </c>
      <c r="I19" s="7" t="s">
        <v>10</v>
      </c>
      <c r="J19" s="8" t="s">
        <v>1144</v>
      </c>
      <c r="K19" s="11"/>
      <c r="L19" s="12">
        <v>39713.21</v>
      </c>
      <c r="M19" s="10"/>
      <c r="N19" s="10"/>
    </row>
    <row r="20" spans="1:14">
      <c r="A20" s="7" t="s">
        <v>1138</v>
      </c>
      <c r="B20" s="7" t="s">
        <v>1139</v>
      </c>
      <c r="C20" s="7" t="s">
        <v>1140</v>
      </c>
      <c r="D20" s="8" t="s">
        <v>1150</v>
      </c>
      <c r="E20" s="9">
        <v>8</v>
      </c>
      <c r="F20" s="8" t="s">
        <v>1159</v>
      </c>
      <c r="G20" s="7" t="s">
        <v>1143</v>
      </c>
      <c r="H20" s="8" t="s">
        <v>63</v>
      </c>
      <c r="I20" s="7" t="s">
        <v>12</v>
      </c>
      <c r="J20" s="8" t="s">
        <v>1144</v>
      </c>
      <c r="K20" s="11"/>
      <c r="L20" s="12">
        <v>-39713.21</v>
      </c>
      <c r="M20" s="10"/>
      <c r="N20" s="10"/>
    </row>
    <row r="21" spans="1:14">
      <c r="A21" s="7" t="s">
        <v>1138</v>
      </c>
      <c r="B21" s="7" t="s">
        <v>1139</v>
      </c>
      <c r="C21" s="7" t="s">
        <v>1140</v>
      </c>
      <c r="D21" s="8" t="s">
        <v>1150</v>
      </c>
      <c r="E21" s="9">
        <v>9</v>
      </c>
      <c r="F21" s="8" t="s">
        <v>1159</v>
      </c>
      <c r="G21" s="7" t="s">
        <v>1143</v>
      </c>
      <c r="H21" s="8" t="s">
        <v>63</v>
      </c>
      <c r="I21" s="7" t="s">
        <v>10</v>
      </c>
      <c r="J21" s="8" t="s">
        <v>1144</v>
      </c>
      <c r="K21" s="11"/>
      <c r="L21" s="12">
        <v>41413.17</v>
      </c>
      <c r="M21" s="10"/>
      <c r="N21" s="10"/>
    </row>
    <row r="22" spans="1:14">
      <c r="A22" s="7" t="s">
        <v>1138</v>
      </c>
      <c r="B22" s="7" t="s">
        <v>1139</v>
      </c>
      <c r="C22" s="7" t="s">
        <v>1140</v>
      </c>
      <c r="D22" s="8" t="s">
        <v>1150</v>
      </c>
      <c r="E22" s="9">
        <v>10</v>
      </c>
      <c r="F22" s="8" t="s">
        <v>1159</v>
      </c>
      <c r="G22" s="7" t="s">
        <v>1143</v>
      </c>
      <c r="H22" s="8" t="s">
        <v>63</v>
      </c>
      <c r="I22" s="7" t="s">
        <v>18</v>
      </c>
      <c r="J22" s="8" t="s">
        <v>1144</v>
      </c>
      <c r="K22" s="11"/>
      <c r="L22" s="12">
        <v>-41413.17</v>
      </c>
      <c r="M22" s="10"/>
      <c r="N22" s="10"/>
    </row>
    <row r="23" spans="1:14">
      <c r="A23" s="7" t="s">
        <v>1138</v>
      </c>
      <c r="B23" s="7" t="s">
        <v>1139</v>
      </c>
      <c r="C23" s="7" t="s">
        <v>1140</v>
      </c>
      <c r="D23" s="8" t="s">
        <v>1150</v>
      </c>
      <c r="E23" s="9">
        <v>11</v>
      </c>
      <c r="F23" s="8" t="s">
        <v>1160</v>
      </c>
      <c r="G23" s="7" t="s">
        <v>1147</v>
      </c>
      <c r="H23" s="8" t="s">
        <v>1148</v>
      </c>
      <c r="I23" s="7" t="s">
        <v>17</v>
      </c>
      <c r="J23" s="8" t="s">
        <v>1144</v>
      </c>
      <c r="K23" s="11"/>
      <c r="L23" s="12">
        <v>48692227.97</v>
      </c>
      <c r="M23" s="10"/>
      <c r="N23" s="10"/>
    </row>
    <row r="24" spans="1:14">
      <c r="A24" s="7" t="s">
        <v>1138</v>
      </c>
      <c r="B24" s="7" t="s">
        <v>1139</v>
      </c>
      <c r="C24" s="7" t="s">
        <v>1140</v>
      </c>
      <c r="D24" s="8" t="s">
        <v>1150</v>
      </c>
      <c r="E24" s="9">
        <v>12</v>
      </c>
      <c r="F24" s="8" t="s">
        <v>1160</v>
      </c>
      <c r="G24" s="7" t="s">
        <v>1147</v>
      </c>
      <c r="H24" s="8" t="s">
        <v>1148</v>
      </c>
      <c r="I24" s="7" t="s">
        <v>1154</v>
      </c>
      <c r="J24" s="8" t="s">
        <v>1144</v>
      </c>
      <c r="K24" s="11"/>
      <c r="L24" s="12">
        <v>-48692227.97</v>
      </c>
      <c r="M24" s="10"/>
      <c r="N24" s="10"/>
    </row>
    <row r="25" spans="1:14">
      <c r="A25" s="7" t="s">
        <v>1138</v>
      </c>
      <c r="B25" s="7" t="s">
        <v>1139</v>
      </c>
      <c r="C25" s="7" t="s">
        <v>1140</v>
      </c>
      <c r="D25" s="8" t="s">
        <v>1150</v>
      </c>
      <c r="E25" s="9">
        <v>13</v>
      </c>
      <c r="F25" s="8" t="s">
        <v>1161</v>
      </c>
      <c r="G25" s="7" t="s">
        <v>1147</v>
      </c>
      <c r="H25" s="8" t="s">
        <v>1148</v>
      </c>
      <c r="I25" s="7" t="s">
        <v>10</v>
      </c>
      <c r="J25" s="8" t="s">
        <v>1149</v>
      </c>
      <c r="K25" s="11"/>
      <c r="L25" s="12">
        <v>294446</v>
      </c>
      <c r="M25" s="10"/>
      <c r="N25" s="10"/>
    </row>
    <row r="26" spans="1:14">
      <c r="A26" s="7" t="s">
        <v>1138</v>
      </c>
      <c r="B26" s="7" t="s">
        <v>1139</v>
      </c>
      <c r="C26" s="7" t="s">
        <v>1140</v>
      </c>
      <c r="D26" s="8" t="s">
        <v>1150</v>
      </c>
      <c r="E26" s="9">
        <v>14</v>
      </c>
      <c r="F26" s="8" t="s">
        <v>1161</v>
      </c>
      <c r="G26" s="7" t="s">
        <v>1147</v>
      </c>
      <c r="H26" s="8" t="s">
        <v>1148</v>
      </c>
      <c r="I26" s="7" t="s">
        <v>8</v>
      </c>
      <c r="J26" s="8" t="s">
        <v>1149</v>
      </c>
      <c r="K26" s="11"/>
      <c r="L26" s="12">
        <v>-294446</v>
      </c>
      <c r="M26" s="10"/>
      <c r="N26" s="10"/>
    </row>
    <row r="27" spans="1:14">
      <c r="A27" s="7" t="s">
        <v>1138</v>
      </c>
      <c r="B27" s="7" t="s">
        <v>1139</v>
      </c>
      <c r="C27" s="7" t="s">
        <v>1140</v>
      </c>
      <c r="D27" s="8" t="s">
        <v>1150</v>
      </c>
      <c r="E27" s="9">
        <v>15</v>
      </c>
      <c r="F27" s="8" t="s">
        <v>1162</v>
      </c>
      <c r="G27" s="7" t="s">
        <v>1163</v>
      </c>
      <c r="H27" s="8" t="s">
        <v>1028</v>
      </c>
      <c r="I27" s="7" t="s">
        <v>10</v>
      </c>
      <c r="J27" s="8" t="s">
        <v>1164</v>
      </c>
      <c r="K27" s="11"/>
      <c r="L27" s="12">
        <v>-170923.35</v>
      </c>
      <c r="M27" s="10"/>
      <c r="N27" s="10"/>
    </row>
    <row r="28" spans="1:14">
      <c r="A28" s="7" t="s">
        <v>1138</v>
      </c>
      <c r="B28" s="7" t="s">
        <v>1139</v>
      </c>
      <c r="C28" s="7" t="s">
        <v>1140</v>
      </c>
      <c r="D28" s="8" t="s">
        <v>1150</v>
      </c>
      <c r="E28" s="9">
        <v>16</v>
      </c>
      <c r="F28" s="8" t="s">
        <v>1162</v>
      </c>
      <c r="G28" s="7" t="s">
        <v>1163</v>
      </c>
      <c r="H28" s="8" t="s">
        <v>1028</v>
      </c>
      <c r="I28" s="7" t="s">
        <v>18</v>
      </c>
      <c r="J28" s="8" t="s">
        <v>1164</v>
      </c>
      <c r="K28" s="11"/>
      <c r="L28" s="12">
        <v>-2550.01</v>
      </c>
      <c r="M28" s="10"/>
      <c r="N28" s="10"/>
    </row>
    <row r="29" spans="1:14">
      <c r="A29" s="7" t="s">
        <v>1138</v>
      </c>
      <c r="B29" s="7" t="s">
        <v>1139</v>
      </c>
      <c r="C29" s="7" t="s">
        <v>1140</v>
      </c>
      <c r="D29" s="8" t="s">
        <v>1150</v>
      </c>
      <c r="E29" s="9">
        <v>17</v>
      </c>
      <c r="F29" s="8" t="s">
        <v>1162</v>
      </c>
      <c r="G29" s="7" t="s">
        <v>1163</v>
      </c>
      <c r="H29" s="8" t="s">
        <v>1028</v>
      </c>
      <c r="I29" s="7" t="s">
        <v>17</v>
      </c>
      <c r="J29" s="8" t="s">
        <v>1164</v>
      </c>
      <c r="K29" s="11"/>
      <c r="L29" s="12">
        <v>-50683.03</v>
      </c>
      <c r="M29" s="10"/>
      <c r="N29" s="10"/>
    </row>
    <row r="30" spans="1:14">
      <c r="A30" s="7" t="s">
        <v>1138</v>
      </c>
      <c r="B30" s="7" t="s">
        <v>1139</v>
      </c>
      <c r="C30" s="7" t="s">
        <v>1140</v>
      </c>
      <c r="D30" s="8" t="s">
        <v>1150</v>
      </c>
      <c r="E30" s="9">
        <v>18</v>
      </c>
      <c r="F30" s="8" t="s">
        <v>1162</v>
      </c>
      <c r="G30" s="7" t="s">
        <v>1163</v>
      </c>
      <c r="H30" s="8" t="s">
        <v>1028</v>
      </c>
      <c r="I30" s="7" t="s">
        <v>6</v>
      </c>
      <c r="J30" s="8" t="s">
        <v>1164</v>
      </c>
      <c r="K30" s="11"/>
      <c r="L30" s="12">
        <v>224156.39</v>
      </c>
      <c r="M30" s="10"/>
      <c r="N30" s="10"/>
    </row>
    <row r="31" spans="1:14">
      <c r="A31" s="7" t="s">
        <v>1138</v>
      </c>
      <c r="B31" s="7" t="s">
        <v>1139</v>
      </c>
      <c r="C31" s="7" t="s">
        <v>1140</v>
      </c>
      <c r="D31" s="8" t="s">
        <v>1150</v>
      </c>
      <c r="E31" s="9">
        <v>19</v>
      </c>
      <c r="F31" s="8" t="s">
        <v>1165</v>
      </c>
      <c r="G31" s="7" t="s">
        <v>1143</v>
      </c>
      <c r="H31" s="8" t="s">
        <v>63</v>
      </c>
      <c r="I31" s="7" t="s">
        <v>10</v>
      </c>
      <c r="J31" s="8" t="s">
        <v>1144</v>
      </c>
      <c r="K31" s="11"/>
      <c r="L31" s="12">
        <v>540420.8</v>
      </c>
      <c r="M31" s="10"/>
      <c r="N31" s="10"/>
    </row>
    <row r="32" spans="1:14">
      <c r="A32" s="7" t="s">
        <v>1138</v>
      </c>
      <c r="B32" s="7" t="s">
        <v>1139</v>
      </c>
      <c r="C32" s="7" t="s">
        <v>1140</v>
      </c>
      <c r="D32" s="8" t="s">
        <v>1150</v>
      </c>
      <c r="E32" s="9">
        <v>20</v>
      </c>
      <c r="F32" s="8" t="s">
        <v>1165</v>
      </c>
      <c r="G32" s="7" t="s">
        <v>1143</v>
      </c>
      <c r="H32" s="8" t="s">
        <v>63</v>
      </c>
      <c r="I32" s="7" t="s">
        <v>1154</v>
      </c>
      <c r="J32" s="8" t="s">
        <v>1144</v>
      </c>
      <c r="K32" s="11"/>
      <c r="L32" s="12">
        <v>-540420.8</v>
      </c>
      <c r="M32" s="10"/>
      <c r="N32" s="10"/>
    </row>
    <row r="33" spans="1:14">
      <c r="A33" s="7" t="s">
        <v>1138</v>
      </c>
      <c r="B33" s="7" t="s">
        <v>1139</v>
      </c>
      <c r="C33" s="7" t="s">
        <v>1140</v>
      </c>
      <c r="D33" s="8" t="s">
        <v>1150</v>
      </c>
      <c r="E33" s="9">
        <v>21</v>
      </c>
      <c r="F33" s="8" t="s">
        <v>1165</v>
      </c>
      <c r="G33" s="7" t="s">
        <v>1147</v>
      </c>
      <c r="H33" s="8" t="s">
        <v>1148</v>
      </c>
      <c r="I33" s="7" t="s">
        <v>10</v>
      </c>
      <c r="J33" s="8" t="s">
        <v>1144</v>
      </c>
      <c r="K33" s="11"/>
      <c r="L33" s="12">
        <v>-572846.05</v>
      </c>
      <c r="M33" s="10"/>
      <c r="N33" s="10"/>
    </row>
    <row r="34" spans="1:14">
      <c r="A34" s="7" t="s">
        <v>1138</v>
      </c>
      <c r="B34" s="7" t="s">
        <v>1139</v>
      </c>
      <c r="C34" s="7" t="s">
        <v>1140</v>
      </c>
      <c r="D34" s="8" t="s">
        <v>1150</v>
      </c>
      <c r="E34" s="9">
        <v>22</v>
      </c>
      <c r="F34" s="8" t="s">
        <v>1165</v>
      </c>
      <c r="G34" s="7" t="s">
        <v>1147</v>
      </c>
      <c r="H34" s="8" t="s">
        <v>1148</v>
      </c>
      <c r="I34" s="7" t="s">
        <v>1154</v>
      </c>
      <c r="J34" s="8" t="s">
        <v>1144</v>
      </c>
      <c r="K34" s="11"/>
      <c r="L34" s="12">
        <v>572846.05</v>
      </c>
      <c r="M34" s="10"/>
      <c r="N34" s="10"/>
    </row>
    <row r="35" spans="1:14">
      <c r="A35" s="7" t="s">
        <v>1138</v>
      </c>
      <c r="B35" s="7" t="s">
        <v>1139</v>
      </c>
      <c r="C35" s="7" t="s">
        <v>1140</v>
      </c>
      <c r="D35" s="8" t="s">
        <v>1166</v>
      </c>
      <c r="E35" s="9">
        <v>1</v>
      </c>
      <c r="F35" s="8" t="s">
        <v>1167</v>
      </c>
      <c r="G35" s="7" t="s">
        <v>1168</v>
      </c>
      <c r="H35" s="8" t="s">
        <v>1169</v>
      </c>
      <c r="I35" s="7" t="s">
        <v>14</v>
      </c>
      <c r="J35" s="8" t="s">
        <v>1144</v>
      </c>
      <c r="K35" s="11"/>
      <c r="L35" s="12">
        <v>-11688.68</v>
      </c>
      <c r="M35" s="10"/>
      <c r="N35" s="10"/>
    </row>
    <row r="36" spans="1:14">
      <c r="A36" s="7" t="s">
        <v>1138</v>
      </c>
      <c r="B36" s="7" t="s">
        <v>1139</v>
      </c>
      <c r="C36" s="7" t="s">
        <v>1140</v>
      </c>
      <c r="D36" s="8" t="s">
        <v>1166</v>
      </c>
      <c r="E36" s="9">
        <v>2</v>
      </c>
      <c r="F36" s="8" t="s">
        <v>1167</v>
      </c>
      <c r="G36" s="7" t="s">
        <v>1168</v>
      </c>
      <c r="H36" s="8" t="s">
        <v>1169</v>
      </c>
      <c r="I36" s="7" t="s">
        <v>737</v>
      </c>
      <c r="J36" s="8" t="s">
        <v>1144</v>
      </c>
      <c r="K36" s="11"/>
      <c r="L36" s="12">
        <v>11688.68</v>
      </c>
      <c r="M36" s="10"/>
      <c r="N36" s="10"/>
    </row>
    <row r="37" spans="1:14">
      <c r="A37" s="7" t="s">
        <v>1138</v>
      </c>
      <c r="B37" s="7" t="s">
        <v>1139</v>
      </c>
      <c r="C37" s="7" t="s">
        <v>1140</v>
      </c>
      <c r="D37" s="8" t="s">
        <v>1166</v>
      </c>
      <c r="E37" s="9">
        <v>3</v>
      </c>
      <c r="F37" s="8" t="s">
        <v>1170</v>
      </c>
      <c r="G37" s="7" t="s">
        <v>1171</v>
      </c>
      <c r="H37" s="8" t="s">
        <v>1028</v>
      </c>
      <c r="I37" s="7" t="s">
        <v>14</v>
      </c>
      <c r="J37" s="8" t="s">
        <v>1144</v>
      </c>
      <c r="K37" s="11"/>
      <c r="L37" s="12">
        <v>-284414.59</v>
      </c>
      <c r="M37" s="10"/>
      <c r="N37" s="10"/>
    </row>
    <row r="38" spans="1:14">
      <c r="A38" s="7" t="s">
        <v>1138</v>
      </c>
      <c r="B38" s="7" t="s">
        <v>1139</v>
      </c>
      <c r="C38" s="7" t="s">
        <v>1140</v>
      </c>
      <c r="D38" s="8" t="s">
        <v>1166</v>
      </c>
      <c r="E38" s="9">
        <v>4</v>
      </c>
      <c r="F38" s="8" t="s">
        <v>1170</v>
      </c>
      <c r="G38" s="7" t="s">
        <v>1171</v>
      </c>
      <c r="H38" s="8" t="s">
        <v>1028</v>
      </c>
      <c r="I38" s="7" t="s">
        <v>15</v>
      </c>
      <c r="J38" s="8" t="s">
        <v>1144</v>
      </c>
      <c r="K38" s="11"/>
      <c r="L38" s="12">
        <v>284414.59</v>
      </c>
      <c r="M38" s="10"/>
      <c r="N38" s="10"/>
    </row>
    <row r="39" spans="1:14">
      <c r="A39" s="7" t="s">
        <v>1138</v>
      </c>
      <c r="B39" s="7" t="s">
        <v>1139</v>
      </c>
      <c r="C39" s="7" t="s">
        <v>1140</v>
      </c>
      <c r="D39" s="8" t="s">
        <v>1166</v>
      </c>
      <c r="E39" s="9">
        <v>5</v>
      </c>
      <c r="F39" s="8" t="s">
        <v>1172</v>
      </c>
      <c r="G39" s="7" t="s">
        <v>1171</v>
      </c>
      <c r="H39" s="8" t="s">
        <v>1028</v>
      </c>
      <c r="I39" s="7" t="s">
        <v>14</v>
      </c>
      <c r="J39" s="8" t="s">
        <v>1144</v>
      </c>
      <c r="K39" s="11"/>
      <c r="L39" s="12">
        <v>-55838.19</v>
      </c>
      <c r="M39" s="10"/>
      <c r="N39" s="10"/>
    </row>
    <row r="40" spans="1:14">
      <c r="A40" s="7" t="s">
        <v>1138</v>
      </c>
      <c r="B40" s="7" t="s">
        <v>1139</v>
      </c>
      <c r="C40" s="7" t="s">
        <v>1140</v>
      </c>
      <c r="D40" s="8" t="s">
        <v>1166</v>
      </c>
      <c r="E40" s="9">
        <v>6</v>
      </c>
      <c r="F40" s="8" t="s">
        <v>1172</v>
      </c>
      <c r="G40" s="7" t="s">
        <v>1171</v>
      </c>
      <c r="H40" s="8" t="s">
        <v>1028</v>
      </c>
      <c r="I40" s="7" t="s">
        <v>15</v>
      </c>
      <c r="J40" s="8" t="s">
        <v>1144</v>
      </c>
      <c r="K40" s="11"/>
      <c r="L40" s="12">
        <v>55838.19</v>
      </c>
      <c r="M40" s="10"/>
      <c r="N40" s="10"/>
    </row>
    <row r="41" spans="1:14">
      <c r="A41" s="7" t="s">
        <v>1138</v>
      </c>
      <c r="B41" s="7" t="s">
        <v>1139</v>
      </c>
      <c r="C41" s="7" t="s">
        <v>1140</v>
      </c>
      <c r="D41" s="8" t="s">
        <v>1166</v>
      </c>
      <c r="E41" s="9">
        <v>7</v>
      </c>
      <c r="F41" s="8" t="s">
        <v>1173</v>
      </c>
      <c r="G41" s="7" t="s">
        <v>1168</v>
      </c>
      <c r="H41" s="8" t="s">
        <v>1169</v>
      </c>
      <c r="I41" s="7" t="s">
        <v>14</v>
      </c>
      <c r="J41" s="8" t="s">
        <v>1144</v>
      </c>
      <c r="K41" s="11"/>
      <c r="L41" s="12">
        <v>-34159.78</v>
      </c>
      <c r="M41" s="10"/>
      <c r="N41" s="10"/>
    </row>
    <row r="42" spans="1:14">
      <c r="A42" s="7" t="s">
        <v>1138</v>
      </c>
      <c r="B42" s="7" t="s">
        <v>1139</v>
      </c>
      <c r="C42" s="7" t="s">
        <v>1140</v>
      </c>
      <c r="D42" s="8" t="s">
        <v>1166</v>
      </c>
      <c r="E42" s="9">
        <v>8</v>
      </c>
      <c r="F42" s="8" t="s">
        <v>1173</v>
      </c>
      <c r="G42" s="7" t="s">
        <v>1168</v>
      </c>
      <c r="H42" s="8" t="s">
        <v>1169</v>
      </c>
      <c r="I42" s="7" t="s">
        <v>15</v>
      </c>
      <c r="J42" s="8" t="s">
        <v>1144</v>
      </c>
      <c r="K42" s="11"/>
      <c r="L42" s="12">
        <v>34159.78</v>
      </c>
      <c r="M42" s="10"/>
      <c r="N42" s="10"/>
    </row>
    <row r="43" spans="1:14">
      <c r="A43" s="7" t="s">
        <v>1138</v>
      </c>
      <c r="B43" s="7" t="s">
        <v>1139</v>
      </c>
      <c r="C43" s="7" t="s">
        <v>1140</v>
      </c>
      <c r="D43" s="8" t="s">
        <v>1166</v>
      </c>
      <c r="E43" s="9">
        <v>9</v>
      </c>
      <c r="F43" s="8" t="s">
        <v>1174</v>
      </c>
      <c r="G43" s="7" t="s">
        <v>1168</v>
      </c>
      <c r="H43" s="8" t="s">
        <v>1169</v>
      </c>
      <c r="I43" s="7" t="s">
        <v>14</v>
      </c>
      <c r="J43" s="8" t="s">
        <v>1144</v>
      </c>
      <c r="K43" s="11"/>
      <c r="L43" s="12">
        <v>-3542.34</v>
      </c>
      <c r="M43" s="10"/>
      <c r="N43" s="10"/>
    </row>
    <row r="44" spans="1:14">
      <c r="A44" s="7" t="s">
        <v>1138</v>
      </c>
      <c r="B44" s="7" t="s">
        <v>1139</v>
      </c>
      <c r="C44" s="7" t="s">
        <v>1140</v>
      </c>
      <c r="D44" s="8" t="s">
        <v>1166</v>
      </c>
      <c r="E44" s="9">
        <v>10</v>
      </c>
      <c r="F44" s="8" t="s">
        <v>1174</v>
      </c>
      <c r="G44" s="7" t="s">
        <v>1168</v>
      </c>
      <c r="H44" s="8" t="s">
        <v>1169</v>
      </c>
      <c r="I44" s="7" t="s">
        <v>15</v>
      </c>
      <c r="J44" s="8" t="s">
        <v>1144</v>
      </c>
      <c r="K44" s="11"/>
      <c r="L44" s="12">
        <v>3542.34</v>
      </c>
      <c r="M44" s="10"/>
      <c r="N44" s="10"/>
    </row>
    <row r="45" spans="1:14">
      <c r="A45" s="7" t="s">
        <v>1138</v>
      </c>
      <c r="B45" s="7" t="s">
        <v>1139</v>
      </c>
      <c r="C45" s="7" t="s">
        <v>1140</v>
      </c>
      <c r="D45" s="8" t="s">
        <v>1166</v>
      </c>
      <c r="E45" s="9">
        <v>11</v>
      </c>
      <c r="F45" s="8" t="s">
        <v>1175</v>
      </c>
      <c r="G45" s="7" t="s">
        <v>1168</v>
      </c>
      <c r="H45" s="8" t="s">
        <v>1169</v>
      </c>
      <c r="I45" s="7" t="s">
        <v>14</v>
      </c>
      <c r="J45" s="8" t="s">
        <v>1144</v>
      </c>
      <c r="K45" s="11"/>
      <c r="L45" s="12">
        <v>-1783.02</v>
      </c>
      <c r="M45" s="10"/>
      <c r="N45" s="10"/>
    </row>
    <row r="46" spans="1:14">
      <c r="A46" s="7" t="s">
        <v>1138</v>
      </c>
      <c r="B46" s="7" t="s">
        <v>1139</v>
      </c>
      <c r="C46" s="7" t="s">
        <v>1140</v>
      </c>
      <c r="D46" s="8" t="s">
        <v>1166</v>
      </c>
      <c r="E46" s="9">
        <v>12</v>
      </c>
      <c r="F46" s="8" t="s">
        <v>1175</v>
      </c>
      <c r="G46" s="7" t="s">
        <v>1168</v>
      </c>
      <c r="H46" s="8" t="s">
        <v>1169</v>
      </c>
      <c r="I46" s="7" t="s">
        <v>15</v>
      </c>
      <c r="J46" s="8" t="s">
        <v>1144</v>
      </c>
      <c r="K46" s="11"/>
      <c r="L46" s="12">
        <v>1783.02</v>
      </c>
      <c r="M46" s="10"/>
      <c r="N46" s="10"/>
    </row>
    <row r="47" spans="1:14">
      <c r="A47" s="7" t="s">
        <v>1138</v>
      </c>
      <c r="B47" s="7" t="s">
        <v>1139</v>
      </c>
      <c r="C47" s="7" t="s">
        <v>1140</v>
      </c>
      <c r="D47" s="8" t="s">
        <v>1166</v>
      </c>
      <c r="E47" s="9">
        <v>13</v>
      </c>
      <c r="F47" s="8" t="s">
        <v>1176</v>
      </c>
      <c r="G47" s="7" t="s">
        <v>1177</v>
      </c>
      <c r="H47" s="8" t="s">
        <v>1169</v>
      </c>
      <c r="I47" s="7" t="s">
        <v>14</v>
      </c>
      <c r="J47" s="8" t="s">
        <v>1144</v>
      </c>
      <c r="K47" s="11"/>
      <c r="L47" s="12">
        <v>-18274.47</v>
      </c>
      <c r="M47" s="10"/>
      <c r="N47" s="10"/>
    </row>
    <row r="48" spans="1:14">
      <c r="A48" s="7" t="s">
        <v>1138</v>
      </c>
      <c r="B48" s="7" t="s">
        <v>1139</v>
      </c>
      <c r="C48" s="7" t="s">
        <v>1140</v>
      </c>
      <c r="D48" s="8" t="s">
        <v>1166</v>
      </c>
      <c r="E48" s="9">
        <v>14</v>
      </c>
      <c r="F48" s="8" t="s">
        <v>1176</v>
      </c>
      <c r="G48" s="7" t="s">
        <v>1177</v>
      </c>
      <c r="H48" s="8" t="s">
        <v>1169</v>
      </c>
      <c r="I48" s="7" t="s">
        <v>15</v>
      </c>
      <c r="J48" s="8" t="s">
        <v>1144</v>
      </c>
      <c r="K48" s="11"/>
      <c r="L48" s="12">
        <v>18274.47</v>
      </c>
      <c r="M48" s="10"/>
      <c r="N48" s="10"/>
    </row>
    <row r="49" spans="1:14">
      <c r="A49" s="7" t="s">
        <v>1138</v>
      </c>
      <c r="B49" s="7" t="s">
        <v>1139</v>
      </c>
      <c r="C49" s="7" t="s">
        <v>1140</v>
      </c>
      <c r="D49" s="8" t="s">
        <v>1166</v>
      </c>
      <c r="E49" s="9">
        <v>15</v>
      </c>
      <c r="F49" s="8" t="s">
        <v>1178</v>
      </c>
      <c r="G49" s="7" t="s">
        <v>1179</v>
      </c>
      <c r="H49" s="8" t="s">
        <v>1028</v>
      </c>
      <c r="I49" s="7" t="s">
        <v>14</v>
      </c>
      <c r="J49" s="8" t="s">
        <v>1144</v>
      </c>
      <c r="K49" s="11"/>
      <c r="L49" s="12">
        <v>-120261.4</v>
      </c>
      <c r="M49" s="10"/>
      <c r="N49" s="10"/>
    </row>
    <row r="50" spans="1:14">
      <c r="A50" s="7" t="s">
        <v>1138</v>
      </c>
      <c r="B50" s="7" t="s">
        <v>1139</v>
      </c>
      <c r="C50" s="7" t="s">
        <v>1140</v>
      </c>
      <c r="D50" s="8" t="s">
        <v>1166</v>
      </c>
      <c r="E50" s="9">
        <v>16</v>
      </c>
      <c r="F50" s="8" t="s">
        <v>1178</v>
      </c>
      <c r="G50" s="7" t="s">
        <v>1179</v>
      </c>
      <c r="H50" s="8" t="s">
        <v>1028</v>
      </c>
      <c r="I50" s="7" t="s">
        <v>15</v>
      </c>
      <c r="J50" s="8" t="s">
        <v>1144</v>
      </c>
      <c r="K50" s="11"/>
      <c r="L50" s="12">
        <v>120261.4</v>
      </c>
      <c r="M50" s="10"/>
      <c r="N50" s="10"/>
    </row>
    <row r="51" spans="1:14">
      <c r="A51" s="7" t="s">
        <v>1138</v>
      </c>
      <c r="B51" s="7" t="s">
        <v>1139</v>
      </c>
      <c r="C51" s="7" t="s">
        <v>1140</v>
      </c>
      <c r="D51" s="8" t="s">
        <v>1166</v>
      </c>
      <c r="E51" s="9">
        <v>17</v>
      </c>
      <c r="F51" s="8" t="s">
        <v>1180</v>
      </c>
      <c r="G51" s="7" t="s">
        <v>1181</v>
      </c>
      <c r="H51" s="8" t="s">
        <v>124</v>
      </c>
      <c r="I51" s="7" t="s">
        <v>14</v>
      </c>
      <c r="J51" s="8" t="s">
        <v>1144</v>
      </c>
      <c r="K51" s="12">
        <v>211344.1</v>
      </c>
      <c r="L51" s="11"/>
      <c r="M51" s="10"/>
      <c r="N51" s="10"/>
    </row>
    <row r="52" spans="1:14">
      <c r="A52" s="7" t="s">
        <v>1138</v>
      </c>
      <c r="B52" s="7" t="s">
        <v>1139</v>
      </c>
      <c r="C52" s="7" t="s">
        <v>1140</v>
      </c>
      <c r="D52" s="8" t="s">
        <v>1166</v>
      </c>
      <c r="E52" s="9">
        <v>18</v>
      </c>
      <c r="F52" s="8" t="s">
        <v>1180</v>
      </c>
      <c r="G52" s="7" t="s">
        <v>1181</v>
      </c>
      <c r="H52" s="8" t="s">
        <v>124</v>
      </c>
      <c r="I52" s="7" t="s">
        <v>1154</v>
      </c>
      <c r="J52" s="8" t="s">
        <v>1144</v>
      </c>
      <c r="K52" s="12">
        <v>-211344.1</v>
      </c>
      <c r="L52" s="11"/>
      <c r="M52" s="10"/>
      <c r="N52" s="10"/>
    </row>
    <row r="53" spans="1:14">
      <c r="A53" s="7" t="s">
        <v>1138</v>
      </c>
      <c r="B53" s="7" t="s">
        <v>1139</v>
      </c>
      <c r="C53" s="7" t="s">
        <v>1140</v>
      </c>
      <c r="D53" s="8" t="s">
        <v>1166</v>
      </c>
      <c r="E53" s="9">
        <v>19</v>
      </c>
      <c r="F53" s="8" t="s">
        <v>1180</v>
      </c>
      <c r="G53" s="7" t="s">
        <v>1182</v>
      </c>
      <c r="H53" s="8" t="s">
        <v>67</v>
      </c>
      <c r="I53" s="7" t="s">
        <v>1154</v>
      </c>
      <c r="J53" s="8" t="s">
        <v>1144</v>
      </c>
      <c r="K53" s="11"/>
      <c r="L53" s="12">
        <v>-211344.1</v>
      </c>
      <c r="M53" s="10"/>
      <c r="N53" s="10"/>
    </row>
    <row r="54" spans="1:14">
      <c r="A54" s="7" t="s">
        <v>1138</v>
      </c>
      <c r="B54" s="7" t="s">
        <v>1139</v>
      </c>
      <c r="C54" s="7" t="s">
        <v>1140</v>
      </c>
      <c r="D54" s="8" t="s">
        <v>1166</v>
      </c>
      <c r="E54" s="9">
        <v>20</v>
      </c>
      <c r="F54" s="8" t="s">
        <v>1180</v>
      </c>
      <c r="G54" s="7" t="s">
        <v>1182</v>
      </c>
      <c r="H54" s="8" t="s">
        <v>67</v>
      </c>
      <c r="I54" s="7" t="s">
        <v>737</v>
      </c>
      <c r="J54" s="8" t="s">
        <v>1144</v>
      </c>
      <c r="K54" s="11"/>
      <c r="L54" s="12">
        <v>211344.1</v>
      </c>
      <c r="M54" s="10"/>
      <c r="N54" s="10"/>
    </row>
    <row r="55" spans="1:14">
      <c r="A55" s="7" t="s">
        <v>1138</v>
      </c>
      <c r="B55" s="7" t="s">
        <v>1139</v>
      </c>
      <c r="C55" s="7" t="s">
        <v>1140</v>
      </c>
      <c r="D55" s="8" t="s">
        <v>1166</v>
      </c>
      <c r="E55" s="9">
        <v>21</v>
      </c>
      <c r="F55" s="8" t="s">
        <v>1183</v>
      </c>
      <c r="G55" s="7" t="s">
        <v>1181</v>
      </c>
      <c r="H55" s="8" t="s">
        <v>124</v>
      </c>
      <c r="I55" s="7" t="s">
        <v>14</v>
      </c>
      <c r="J55" s="8" t="s">
        <v>1144</v>
      </c>
      <c r="K55" s="12">
        <v>55668.56</v>
      </c>
      <c r="L55" s="11"/>
      <c r="M55" s="10"/>
      <c r="N55" s="10"/>
    </row>
    <row r="56" spans="1:14">
      <c r="A56" s="7" t="s">
        <v>1138</v>
      </c>
      <c r="B56" s="7" t="s">
        <v>1139</v>
      </c>
      <c r="C56" s="7" t="s">
        <v>1140</v>
      </c>
      <c r="D56" s="8" t="s">
        <v>1166</v>
      </c>
      <c r="E56" s="9">
        <v>22</v>
      </c>
      <c r="F56" s="8" t="s">
        <v>1183</v>
      </c>
      <c r="G56" s="7" t="s">
        <v>1184</v>
      </c>
      <c r="H56" s="8" t="s">
        <v>130</v>
      </c>
      <c r="I56" s="7" t="s">
        <v>6</v>
      </c>
      <c r="J56" s="8" t="s">
        <v>1144</v>
      </c>
      <c r="K56" s="12">
        <v>-55668.56</v>
      </c>
      <c r="L56" s="11"/>
      <c r="M56" s="10"/>
      <c r="N56" s="10"/>
    </row>
    <row r="57" spans="1:14">
      <c r="A57" s="7" t="s">
        <v>1138</v>
      </c>
      <c r="B57" s="7" t="s">
        <v>1139</v>
      </c>
      <c r="C57" s="7" t="s">
        <v>1140</v>
      </c>
      <c r="D57" s="8" t="s">
        <v>1166</v>
      </c>
      <c r="E57" s="9">
        <v>23</v>
      </c>
      <c r="F57" s="8" t="s">
        <v>1185</v>
      </c>
      <c r="G57" s="7" t="s">
        <v>1147</v>
      </c>
      <c r="H57" s="8" t="s">
        <v>1148</v>
      </c>
      <c r="I57" s="7" t="s">
        <v>14</v>
      </c>
      <c r="J57" s="8" t="s">
        <v>1149</v>
      </c>
      <c r="K57" s="11"/>
      <c r="L57" s="12">
        <v>-357585.86</v>
      </c>
      <c r="M57" s="10"/>
      <c r="N57" s="10"/>
    </row>
    <row r="58" spans="1:14">
      <c r="A58" s="7" t="s">
        <v>1138</v>
      </c>
      <c r="B58" s="7" t="s">
        <v>1139</v>
      </c>
      <c r="C58" s="7" t="s">
        <v>1140</v>
      </c>
      <c r="D58" s="8" t="s">
        <v>1166</v>
      </c>
      <c r="E58" s="9">
        <v>24</v>
      </c>
      <c r="F58" s="8" t="s">
        <v>1185</v>
      </c>
      <c r="G58" s="7" t="s">
        <v>1147</v>
      </c>
      <c r="H58" s="8" t="s">
        <v>1148</v>
      </c>
      <c r="I58" s="7" t="s">
        <v>15</v>
      </c>
      <c r="J58" s="8" t="s">
        <v>1149</v>
      </c>
      <c r="K58" s="11"/>
      <c r="L58" s="12">
        <v>357585.86</v>
      </c>
      <c r="M58" s="10"/>
      <c r="N58" s="10"/>
    </row>
    <row r="59" spans="1:14">
      <c r="A59" s="7" t="s">
        <v>1138</v>
      </c>
      <c r="B59" s="7" t="s">
        <v>1139</v>
      </c>
      <c r="C59" s="7" t="s">
        <v>1140</v>
      </c>
      <c r="D59" s="8" t="s">
        <v>1186</v>
      </c>
      <c r="E59" s="9">
        <v>1</v>
      </c>
      <c r="F59" s="8" t="s">
        <v>1187</v>
      </c>
      <c r="G59" s="7" t="s">
        <v>1163</v>
      </c>
      <c r="H59" s="8" t="s">
        <v>1028</v>
      </c>
      <c r="I59" s="7" t="s">
        <v>12</v>
      </c>
      <c r="J59" s="8" t="s">
        <v>1164</v>
      </c>
      <c r="K59" s="11"/>
      <c r="L59" s="12">
        <v>-7015.35</v>
      </c>
      <c r="M59" s="10"/>
      <c r="N59" s="10"/>
    </row>
    <row r="60" spans="1:14">
      <c r="A60" s="7" t="s">
        <v>1138</v>
      </c>
      <c r="B60" s="7" t="s">
        <v>1139</v>
      </c>
      <c r="C60" s="7" t="s">
        <v>1140</v>
      </c>
      <c r="D60" s="8" t="s">
        <v>1186</v>
      </c>
      <c r="E60" s="9">
        <v>2</v>
      </c>
      <c r="F60" s="8" t="s">
        <v>1188</v>
      </c>
      <c r="G60" s="7" t="s">
        <v>1163</v>
      </c>
      <c r="H60" s="8" t="s">
        <v>1028</v>
      </c>
      <c r="I60" s="7" t="s">
        <v>13</v>
      </c>
      <c r="J60" s="8" t="s">
        <v>1164</v>
      </c>
      <c r="K60" s="11"/>
      <c r="L60" s="12">
        <v>-8724.81</v>
      </c>
      <c r="M60" s="10"/>
      <c r="N60" s="10"/>
    </row>
    <row r="61" spans="1:14">
      <c r="A61" s="7" t="s">
        <v>1138</v>
      </c>
      <c r="B61" s="7" t="s">
        <v>1139</v>
      </c>
      <c r="C61" s="7" t="s">
        <v>1140</v>
      </c>
      <c r="D61" s="8" t="s">
        <v>1186</v>
      </c>
      <c r="E61" s="9">
        <v>3</v>
      </c>
      <c r="F61" s="8" t="s">
        <v>1189</v>
      </c>
      <c r="G61" s="7" t="s">
        <v>1163</v>
      </c>
      <c r="H61" s="8" t="s">
        <v>1028</v>
      </c>
      <c r="I61" s="7" t="s">
        <v>15</v>
      </c>
      <c r="J61" s="8" t="s">
        <v>1164</v>
      </c>
      <c r="K61" s="11"/>
      <c r="L61" s="12">
        <v>-1137.07</v>
      </c>
      <c r="M61" s="10"/>
      <c r="N61" s="10"/>
    </row>
    <row r="62" spans="1:14">
      <c r="A62" s="7" t="s">
        <v>1138</v>
      </c>
      <c r="B62" s="7" t="s">
        <v>1139</v>
      </c>
      <c r="C62" s="7" t="s">
        <v>1140</v>
      </c>
      <c r="D62" s="8" t="s">
        <v>1186</v>
      </c>
      <c r="E62" s="9">
        <v>4</v>
      </c>
      <c r="F62" s="8" t="s">
        <v>1190</v>
      </c>
      <c r="G62" s="7" t="s">
        <v>1163</v>
      </c>
      <c r="H62" s="8" t="s">
        <v>1028</v>
      </c>
      <c r="I62" s="7" t="s">
        <v>6</v>
      </c>
      <c r="J62" s="8" t="s">
        <v>1164</v>
      </c>
      <c r="K62" s="11"/>
      <c r="L62" s="12">
        <v>16877.23</v>
      </c>
      <c r="M62" s="10"/>
      <c r="N62" s="10"/>
    </row>
    <row r="63" spans="1:14">
      <c r="A63" s="7" t="s">
        <v>1138</v>
      </c>
      <c r="B63" s="7" t="s">
        <v>1139</v>
      </c>
      <c r="C63" s="7" t="s">
        <v>1140</v>
      </c>
      <c r="D63" s="8" t="s">
        <v>1191</v>
      </c>
      <c r="E63" s="9">
        <v>1</v>
      </c>
      <c r="F63" s="8" t="s">
        <v>1192</v>
      </c>
      <c r="G63" s="7" t="s">
        <v>1184</v>
      </c>
      <c r="H63" s="8" t="s">
        <v>130</v>
      </c>
      <c r="I63" s="7" t="s">
        <v>6</v>
      </c>
      <c r="J63" s="8" t="s">
        <v>1144</v>
      </c>
      <c r="K63" s="12">
        <v>285</v>
      </c>
      <c r="L63" s="11"/>
      <c r="M63" s="10"/>
      <c r="N63" s="10"/>
    </row>
    <row r="64" spans="1:14">
      <c r="A64" s="7" t="s">
        <v>1138</v>
      </c>
      <c r="B64" s="7" t="s">
        <v>1139</v>
      </c>
      <c r="C64" s="7" t="s">
        <v>1140</v>
      </c>
      <c r="D64" s="8" t="s">
        <v>1191</v>
      </c>
      <c r="E64" s="9">
        <v>2</v>
      </c>
      <c r="F64" s="8" t="s">
        <v>1192</v>
      </c>
      <c r="G64" s="7" t="s">
        <v>1184</v>
      </c>
      <c r="H64" s="8" t="s">
        <v>130</v>
      </c>
      <c r="I64" s="7" t="s">
        <v>23</v>
      </c>
      <c r="J64" s="8" t="s">
        <v>1144</v>
      </c>
      <c r="K64" s="12">
        <v>5400</v>
      </c>
      <c r="L64" s="11"/>
      <c r="M64" s="10"/>
      <c r="N64" s="10"/>
    </row>
    <row r="65" spans="1:14">
      <c r="A65" s="7" t="s">
        <v>1138</v>
      </c>
      <c r="B65" s="7" t="s">
        <v>1139</v>
      </c>
      <c r="C65" s="7" t="s">
        <v>1140</v>
      </c>
      <c r="D65" s="8" t="s">
        <v>1191</v>
      </c>
      <c r="E65" s="9">
        <v>3</v>
      </c>
      <c r="F65" s="8" t="s">
        <v>1192</v>
      </c>
      <c r="G65" s="7" t="s">
        <v>1184</v>
      </c>
      <c r="H65" s="8" t="s">
        <v>130</v>
      </c>
      <c r="I65" s="7" t="s">
        <v>737</v>
      </c>
      <c r="J65" s="8" t="s">
        <v>1144</v>
      </c>
      <c r="K65" s="12">
        <v>1680</v>
      </c>
      <c r="L65" s="11"/>
      <c r="M65" s="10"/>
      <c r="N65" s="10"/>
    </row>
    <row r="66" spans="1:14">
      <c r="A66" s="7" t="s">
        <v>1138</v>
      </c>
      <c r="B66" s="7" t="s">
        <v>1139</v>
      </c>
      <c r="C66" s="7" t="s">
        <v>1140</v>
      </c>
      <c r="D66" s="8" t="s">
        <v>1191</v>
      </c>
      <c r="E66" s="9">
        <v>4</v>
      </c>
      <c r="F66" s="8" t="s">
        <v>1192</v>
      </c>
      <c r="G66" s="7" t="s">
        <v>1184</v>
      </c>
      <c r="H66" s="8" t="s">
        <v>130</v>
      </c>
      <c r="I66" s="7" t="s">
        <v>4</v>
      </c>
      <c r="J66" s="8" t="s">
        <v>1144</v>
      </c>
      <c r="K66" s="12">
        <v>-7365</v>
      </c>
      <c r="L66" s="11"/>
      <c r="M66" s="10"/>
      <c r="N66" s="10"/>
    </row>
    <row r="67" spans="1:14">
      <c r="A67" s="7" t="s">
        <v>1138</v>
      </c>
      <c r="B67" s="7" t="s">
        <v>1139</v>
      </c>
      <c r="C67" s="7" t="s">
        <v>1140</v>
      </c>
      <c r="D67" s="8"/>
      <c r="E67" s="9"/>
      <c r="F67" s="8" t="s">
        <v>1193</v>
      </c>
      <c r="G67" s="7"/>
      <c r="H67" s="8"/>
      <c r="I67" s="7"/>
      <c r="J67" s="8"/>
      <c r="K67" s="11"/>
      <c r="L67" s="11"/>
      <c r="M67" s="10"/>
      <c r="N67" s="10"/>
    </row>
    <row r="68" spans="1:14">
      <c r="A68" s="7" t="s">
        <v>1138</v>
      </c>
      <c r="B68" s="7" t="s">
        <v>1139</v>
      </c>
      <c r="C68" s="7"/>
      <c r="D68" s="8"/>
      <c r="E68" s="9"/>
      <c r="F68" s="8" t="s">
        <v>1194</v>
      </c>
      <c r="G68" s="7"/>
      <c r="H68" s="8"/>
      <c r="I68" s="7"/>
      <c r="J68" s="8"/>
      <c r="K68" s="11"/>
      <c r="L68" s="11"/>
      <c r="M68" s="10"/>
      <c r="N68" s="10"/>
    </row>
    <row r="69" spans="1:14">
      <c r="A69" s="7" t="s">
        <v>1138</v>
      </c>
      <c r="B69" s="7" t="s">
        <v>1195</v>
      </c>
      <c r="C69" s="7" t="s">
        <v>1196</v>
      </c>
      <c r="D69" s="8" t="s">
        <v>1197</v>
      </c>
      <c r="E69" s="9">
        <v>1</v>
      </c>
      <c r="F69" s="8" t="s">
        <v>1156</v>
      </c>
      <c r="G69" s="7" t="s">
        <v>1157</v>
      </c>
      <c r="H69" s="8" t="s">
        <v>1158</v>
      </c>
      <c r="I69" s="7" t="s">
        <v>10</v>
      </c>
      <c r="J69" s="8" t="s">
        <v>1144</v>
      </c>
      <c r="K69" s="11"/>
      <c r="L69" s="12">
        <v>-358030.45</v>
      </c>
      <c r="M69" s="10"/>
      <c r="N69" s="10"/>
    </row>
    <row r="70" spans="1:14">
      <c r="A70" s="7" t="s">
        <v>1138</v>
      </c>
      <c r="B70" s="7" t="s">
        <v>1195</v>
      </c>
      <c r="C70" s="7" t="s">
        <v>1196</v>
      </c>
      <c r="D70" s="8" t="s">
        <v>1197</v>
      </c>
      <c r="E70" s="9">
        <v>2</v>
      </c>
      <c r="F70" s="8" t="s">
        <v>1156</v>
      </c>
      <c r="G70" s="7" t="s">
        <v>1157</v>
      </c>
      <c r="H70" s="8" t="s">
        <v>1158</v>
      </c>
      <c r="I70" s="7" t="s">
        <v>4</v>
      </c>
      <c r="J70" s="8" t="s">
        <v>1144</v>
      </c>
      <c r="K70" s="11"/>
      <c r="L70" s="12">
        <v>358030.45</v>
      </c>
      <c r="M70" s="10"/>
      <c r="N70" s="10"/>
    </row>
    <row r="71" spans="1:14">
      <c r="A71" s="7" t="s">
        <v>1138</v>
      </c>
      <c r="B71" s="7" t="s">
        <v>1195</v>
      </c>
      <c r="C71" s="7" t="s">
        <v>1196</v>
      </c>
      <c r="D71" s="8" t="s">
        <v>1197</v>
      </c>
      <c r="E71" s="9">
        <v>3</v>
      </c>
      <c r="F71" s="8" t="s">
        <v>1159</v>
      </c>
      <c r="G71" s="7" t="s">
        <v>1143</v>
      </c>
      <c r="H71" s="8" t="s">
        <v>63</v>
      </c>
      <c r="I71" s="7" t="s">
        <v>10</v>
      </c>
      <c r="J71" s="8" t="s">
        <v>1144</v>
      </c>
      <c r="K71" s="11"/>
      <c r="L71" s="12">
        <v>-1177473.16</v>
      </c>
      <c r="M71" s="10"/>
      <c r="N71" s="10"/>
    </row>
    <row r="72" spans="1:14">
      <c r="A72" s="7" t="s">
        <v>1138</v>
      </c>
      <c r="B72" s="7" t="s">
        <v>1195</v>
      </c>
      <c r="C72" s="7" t="s">
        <v>1196</v>
      </c>
      <c r="D72" s="8" t="s">
        <v>1197</v>
      </c>
      <c r="E72" s="9">
        <v>4</v>
      </c>
      <c r="F72" s="8" t="s">
        <v>1159</v>
      </c>
      <c r="G72" s="7" t="s">
        <v>1143</v>
      </c>
      <c r="H72" s="8" t="s">
        <v>63</v>
      </c>
      <c r="I72" s="7" t="s">
        <v>18</v>
      </c>
      <c r="J72" s="8" t="s">
        <v>1144</v>
      </c>
      <c r="K72" s="11"/>
      <c r="L72" s="12">
        <v>1177473.16</v>
      </c>
      <c r="M72" s="10"/>
      <c r="N72" s="10"/>
    </row>
    <row r="73" spans="1:14">
      <c r="A73" s="7" t="s">
        <v>1138</v>
      </c>
      <c r="B73" s="7" t="s">
        <v>1195</v>
      </c>
      <c r="C73" s="7" t="s">
        <v>1196</v>
      </c>
      <c r="D73" s="8" t="s">
        <v>1197</v>
      </c>
      <c r="E73" s="9">
        <v>5</v>
      </c>
      <c r="F73" s="8" t="s">
        <v>1161</v>
      </c>
      <c r="G73" s="7" t="s">
        <v>1147</v>
      </c>
      <c r="H73" s="8" t="s">
        <v>1148</v>
      </c>
      <c r="I73" s="7" t="s">
        <v>10</v>
      </c>
      <c r="J73" s="8" t="s">
        <v>1149</v>
      </c>
      <c r="K73" s="11"/>
      <c r="L73" s="12">
        <v>559049.5</v>
      </c>
      <c r="M73" s="10"/>
      <c r="N73" s="10"/>
    </row>
    <row r="74" spans="1:14">
      <c r="A74" s="7" t="s">
        <v>1138</v>
      </c>
      <c r="B74" s="7" t="s">
        <v>1195</v>
      </c>
      <c r="C74" s="7" t="s">
        <v>1196</v>
      </c>
      <c r="D74" s="8" t="s">
        <v>1197</v>
      </c>
      <c r="E74" s="9">
        <v>6</v>
      </c>
      <c r="F74" s="8" t="s">
        <v>1161</v>
      </c>
      <c r="G74" s="7" t="s">
        <v>1147</v>
      </c>
      <c r="H74" s="8" t="s">
        <v>1148</v>
      </c>
      <c r="I74" s="7" t="s">
        <v>8</v>
      </c>
      <c r="J74" s="8" t="s">
        <v>1149</v>
      </c>
      <c r="K74" s="11"/>
      <c r="L74" s="12">
        <v>-559049.5</v>
      </c>
      <c r="M74" s="10"/>
      <c r="N74" s="10"/>
    </row>
    <row r="75" spans="1:14">
      <c r="A75" s="7" t="s">
        <v>1138</v>
      </c>
      <c r="B75" s="7" t="s">
        <v>1195</v>
      </c>
      <c r="C75" s="7" t="s">
        <v>1196</v>
      </c>
      <c r="D75" s="8" t="s">
        <v>1197</v>
      </c>
      <c r="E75" s="9">
        <v>7</v>
      </c>
      <c r="F75" s="8" t="s">
        <v>1162</v>
      </c>
      <c r="G75" s="7" t="s">
        <v>1163</v>
      </c>
      <c r="H75" s="8" t="s">
        <v>1028</v>
      </c>
      <c r="I75" s="7" t="s">
        <v>10</v>
      </c>
      <c r="J75" s="8" t="s">
        <v>1164</v>
      </c>
      <c r="K75" s="11"/>
      <c r="L75" s="12">
        <v>-158905.27</v>
      </c>
      <c r="M75" s="10"/>
      <c r="N75" s="10"/>
    </row>
    <row r="76" spans="1:14">
      <c r="A76" s="7" t="s">
        <v>1138</v>
      </c>
      <c r="B76" s="7" t="s">
        <v>1195</v>
      </c>
      <c r="C76" s="7" t="s">
        <v>1196</v>
      </c>
      <c r="D76" s="8" t="s">
        <v>1197</v>
      </c>
      <c r="E76" s="9">
        <v>8</v>
      </c>
      <c r="F76" s="8" t="s">
        <v>1162</v>
      </c>
      <c r="G76" s="7" t="s">
        <v>1163</v>
      </c>
      <c r="H76" s="8" t="s">
        <v>1028</v>
      </c>
      <c r="I76" s="7" t="s">
        <v>18</v>
      </c>
      <c r="J76" s="8" t="s">
        <v>1164</v>
      </c>
      <c r="K76" s="11"/>
      <c r="L76" s="12">
        <v>-3285.27</v>
      </c>
      <c r="M76" s="10"/>
      <c r="N76" s="10"/>
    </row>
    <row r="77" spans="1:14">
      <c r="A77" s="7" t="s">
        <v>1138</v>
      </c>
      <c r="B77" s="7" t="s">
        <v>1195</v>
      </c>
      <c r="C77" s="7" t="s">
        <v>1196</v>
      </c>
      <c r="D77" s="8" t="s">
        <v>1197</v>
      </c>
      <c r="E77" s="9">
        <v>9</v>
      </c>
      <c r="F77" s="8" t="s">
        <v>1162</v>
      </c>
      <c r="G77" s="7" t="s">
        <v>1163</v>
      </c>
      <c r="H77" s="8" t="s">
        <v>1028</v>
      </c>
      <c r="I77" s="7" t="s">
        <v>17</v>
      </c>
      <c r="J77" s="8" t="s">
        <v>1164</v>
      </c>
      <c r="K77" s="11"/>
      <c r="L77" s="12">
        <v>-51621.97</v>
      </c>
      <c r="M77" s="10"/>
      <c r="N77" s="10"/>
    </row>
    <row r="78" spans="1:14">
      <c r="A78" s="7" t="s">
        <v>1138</v>
      </c>
      <c r="B78" s="7" t="s">
        <v>1195</v>
      </c>
      <c r="C78" s="7" t="s">
        <v>1196</v>
      </c>
      <c r="D78" s="8" t="s">
        <v>1197</v>
      </c>
      <c r="E78" s="9">
        <v>10</v>
      </c>
      <c r="F78" s="8" t="s">
        <v>1162</v>
      </c>
      <c r="G78" s="7" t="s">
        <v>1163</v>
      </c>
      <c r="H78" s="8" t="s">
        <v>1028</v>
      </c>
      <c r="I78" s="7" t="s">
        <v>6</v>
      </c>
      <c r="J78" s="8" t="s">
        <v>1164</v>
      </c>
      <c r="K78" s="11"/>
      <c r="L78" s="12">
        <v>213812.51</v>
      </c>
      <c r="M78" s="10"/>
      <c r="N78" s="10"/>
    </row>
    <row r="79" spans="1:14">
      <c r="A79" s="7" t="s">
        <v>1138</v>
      </c>
      <c r="B79" s="7" t="s">
        <v>1195</v>
      </c>
      <c r="C79" s="7" t="s">
        <v>1196</v>
      </c>
      <c r="D79" s="8" t="s">
        <v>1198</v>
      </c>
      <c r="E79" s="9">
        <v>1</v>
      </c>
      <c r="F79" s="8" t="s">
        <v>1142</v>
      </c>
      <c r="G79" s="7" t="s">
        <v>1143</v>
      </c>
      <c r="H79" s="8" t="s">
        <v>63</v>
      </c>
      <c r="I79" s="7" t="s">
        <v>13</v>
      </c>
      <c r="J79" s="8" t="s">
        <v>1144</v>
      </c>
      <c r="K79" s="11"/>
      <c r="L79" s="12">
        <v>-425525</v>
      </c>
      <c r="M79" s="10"/>
      <c r="N79" s="10"/>
    </row>
    <row r="80" spans="1:14">
      <c r="A80" s="7" t="s">
        <v>1138</v>
      </c>
      <c r="B80" s="7" t="s">
        <v>1195</v>
      </c>
      <c r="C80" s="7" t="s">
        <v>1196</v>
      </c>
      <c r="D80" s="8" t="s">
        <v>1198</v>
      </c>
      <c r="E80" s="9">
        <v>2</v>
      </c>
      <c r="F80" s="8" t="s">
        <v>1142</v>
      </c>
      <c r="G80" s="7" t="s">
        <v>1143</v>
      </c>
      <c r="H80" s="8" t="s">
        <v>63</v>
      </c>
      <c r="I80" s="7" t="s">
        <v>4</v>
      </c>
      <c r="J80" s="8" t="s">
        <v>1144</v>
      </c>
      <c r="K80" s="11"/>
      <c r="L80" s="12">
        <v>425525</v>
      </c>
      <c r="M80" s="10"/>
      <c r="N80" s="10"/>
    </row>
    <row r="81" spans="1:14">
      <c r="A81" s="7" t="s">
        <v>1138</v>
      </c>
      <c r="B81" s="7" t="s">
        <v>1195</v>
      </c>
      <c r="C81" s="7" t="s">
        <v>1196</v>
      </c>
      <c r="D81" s="8" t="s">
        <v>1198</v>
      </c>
      <c r="E81" s="9">
        <v>3</v>
      </c>
      <c r="F81" s="8" t="s">
        <v>1146</v>
      </c>
      <c r="G81" s="7" t="s">
        <v>1147</v>
      </c>
      <c r="H81" s="8" t="s">
        <v>1148</v>
      </c>
      <c r="I81" s="7" t="s">
        <v>12</v>
      </c>
      <c r="J81" s="8" t="s">
        <v>1149</v>
      </c>
      <c r="K81" s="11"/>
      <c r="L81" s="12">
        <v>387343.68</v>
      </c>
      <c r="M81" s="10"/>
      <c r="N81" s="10"/>
    </row>
    <row r="82" spans="1:14">
      <c r="A82" s="7" t="s">
        <v>1138</v>
      </c>
      <c r="B82" s="7" t="s">
        <v>1195</v>
      </c>
      <c r="C82" s="7" t="s">
        <v>1196</v>
      </c>
      <c r="D82" s="8" t="s">
        <v>1198</v>
      </c>
      <c r="E82" s="9">
        <v>4</v>
      </c>
      <c r="F82" s="8" t="s">
        <v>1146</v>
      </c>
      <c r="G82" s="7" t="s">
        <v>1147</v>
      </c>
      <c r="H82" s="8" t="s">
        <v>1148</v>
      </c>
      <c r="I82" s="7" t="s">
        <v>15</v>
      </c>
      <c r="J82" s="8" t="s">
        <v>1149</v>
      </c>
      <c r="K82" s="11"/>
      <c r="L82" s="12">
        <v>-193671.84</v>
      </c>
      <c r="M82" s="10"/>
      <c r="N82" s="10"/>
    </row>
    <row r="83" spans="1:14">
      <c r="A83" s="7" t="s">
        <v>1138</v>
      </c>
      <c r="B83" s="7" t="s">
        <v>1195</v>
      </c>
      <c r="C83" s="7" t="s">
        <v>1196</v>
      </c>
      <c r="D83" s="8" t="s">
        <v>1198</v>
      </c>
      <c r="E83" s="9">
        <v>5</v>
      </c>
      <c r="F83" s="8" t="s">
        <v>1146</v>
      </c>
      <c r="G83" s="7" t="s">
        <v>1147</v>
      </c>
      <c r="H83" s="8" t="s">
        <v>1148</v>
      </c>
      <c r="I83" s="7" t="s">
        <v>14</v>
      </c>
      <c r="J83" s="8" t="s">
        <v>1149</v>
      </c>
      <c r="K83" s="11"/>
      <c r="L83" s="12">
        <v>-193671.84</v>
      </c>
      <c r="M83" s="10"/>
      <c r="N83" s="10"/>
    </row>
    <row r="84" spans="1:14">
      <c r="A84" s="7" t="s">
        <v>1138</v>
      </c>
      <c r="B84" s="7" t="s">
        <v>1195</v>
      </c>
      <c r="C84" s="7" t="s">
        <v>1196</v>
      </c>
      <c r="D84" s="8" t="s">
        <v>1198</v>
      </c>
      <c r="E84" s="9">
        <v>6</v>
      </c>
      <c r="F84" s="8" t="s">
        <v>1199</v>
      </c>
      <c r="G84" s="7" t="s">
        <v>1200</v>
      </c>
      <c r="H84" s="8" t="s">
        <v>1201</v>
      </c>
      <c r="I84" s="7" t="s">
        <v>15</v>
      </c>
      <c r="J84" s="8" t="s">
        <v>1144</v>
      </c>
      <c r="K84" s="11"/>
      <c r="L84" s="12">
        <v>-59446.89</v>
      </c>
      <c r="M84" s="10"/>
      <c r="N84" s="10"/>
    </row>
    <row r="85" spans="1:14">
      <c r="A85" s="7" t="s">
        <v>1138</v>
      </c>
      <c r="B85" s="7" t="s">
        <v>1195</v>
      </c>
      <c r="C85" s="7" t="s">
        <v>1196</v>
      </c>
      <c r="D85" s="8" t="s">
        <v>1198</v>
      </c>
      <c r="E85" s="9">
        <v>7</v>
      </c>
      <c r="F85" s="8" t="s">
        <v>1199</v>
      </c>
      <c r="G85" s="7" t="s">
        <v>1200</v>
      </c>
      <c r="H85" s="8" t="s">
        <v>1201</v>
      </c>
      <c r="I85" s="7" t="s">
        <v>737</v>
      </c>
      <c r="J85" s="8" t="s">
        <v>1202</v>
      </c>
      <c r="K85" s="11"/>
      <c r="L85" s="12">
        <v>59446.89</v>
      </c>
      <c r="M85" s="10"/>
      <c r="N85" s="10"/>
    </row>
    <row r="86" spans="1:14">
      <c r="A86" s="7" t="s">
        <v>1138</v>
      </c>
      <c r="B86" s="7" t="s">
        <v>1195</v>
      </c>
      <c r="C86" s="7" t="s">
        <v>1196</v>
      </c>
      <c r="D86" s="8" t="s">
        <v>1198</v>
      </c>
      <c r="E86" s="9">
        <v>8</v>
      </c>
      <c r="F86" s="8" t="s">
        <v>1203</v>
      </c>
      <c r="G86" s="7" t="s">
        <v>1179</v>
      </c>
      <c r="H86" s="8" t="s">
        <v>1028</v>
      </c>
      <c r="I86" s="7" t="s">
        <v>12</v>
      </c>
      <c r="J86" s="8" t="s">
        <v>1164</v>
      </c>
      <c r="K86" s="11"/>
      <c r="L86" s="12">
        <v>-10186.78</v>
      </c>
      <c r="M86" s="10"/>
      <c r="N86" s="10"/>
    </row>
    <row r="87" spans="1:14">
      <c r="A87" s="7" t="s">
        <v>1138</v>
      </c>
      <c r="B87" s="7" t="s">
        <v>1195</v>
      </c>
      <c r="C87" s="7" t="s">
        <v>1196</v>
      </c>
      <c r="D87" s="8" t="s">
        <v>1198</v>
      </c>
      <c r="E87" s="9">
        <v>9</v>
      </c>
      <c r="F87" s="8" t="s">
        <v>1204</v>
      </c>
      <c r="G87" s="7" t="s">
        <v>1179</v>
      </c>
      <c r="H87" s="8" t="s">
        <v>1028</v>
      </c>
      <c r="I87" s="7" t="s">
        <v>13</v>
      </c>
      <c r="J87" s="8" t="s">
        <v>1164</v>
      </c>
      <c r="K87" s="11"/>
      <c r="L87" s="12">
        <v>-5465.36</v>
      </c>
      <c r="M87" s="10"/>
      <c r="N87" s="10"/>
    </row>
    <row r="88" spans="1:14">
      <c r="A88" s="7" t="s">
        <v>1138</v>
      </c>
      <c r="B88" s="7" t="s">
        <v>1195</v>
      </c>
      <c r="C88" s="7" t="s">
        <v>1196</v>
      </c>
      <c r="D88" s="8" t="s">
        <v>1198</v>
      </c>
      <c r="E88" s="9">
        <v>10</v>
      </c>
      <c r="F88" s="8" t="s">
        <v>1205</v>
      </c>
      <c r="G88" s="7" t="s">
        <v>1179</v>
      </c>
      <c r="H88" s="8" t="s">
        <v>1028</v>
      </c>
      <c r="I88" s="7" t="s">
        <v>15</v>
      </c>
      <c r="J88" s="8" t="s">
        <v>1164</v>
      </c>
      <c r="K88" s="11"/>
      <c r="L88" s="12">
        <v>-1137.08</v>
      </c>
      <c r="M88" s="10"/>
      <c r="N88" s="10"/>
    </row>
    <row r="89" spans="1:14">
      <c r="A89" s="7" t="s">
        <v>1138</v>
      </c>
      <c r="B89" s="7" t="s">
        <v>1195</v>
      </c>
      <c r="C89" s="7" t="s">
        <v>1196</v>
      </c>
      <c r="D89" s="8" t="s">
        <v>1198</v>
      </c>
      <c r="E89" s="9">
        <v>11</v>
      </c>
      <c r="F89" s="8" t="s">
        <v>1206</v>
      </c>
      <c r="G89" s="7" t="s">
        <v>1179</v>
      </c>
      <c r="H89" s="8" t="s">
        <v>1028</v>
      </c>
      <c r="I89" s="7" t="s">
        <v>6</v>
      </c>
      <c r="J89" s="8" t="s">
        <v>1164</v>
      </c>
      <c r="K89" s="11"/>
      <c r="L89" s="12">
        <v>16789.22</v>
      </c>
      <c r="M89" s="10"/>
      <c r="N89" s="10"/>
    </row>
    <row r="90" spans="1:14">
      <c r="A90" s="7" t="s">
        <v>1138</v>
      </c>
      <c r="B90" s="7" t="s">
        <v>1195</v>
      </c>
      <c r="C90" s="7" t="s">
        <v>1196</v>
      </c>
      <c r="D90" s="8" t="s">
        <v>1207</v>
      </c>
      <c r="E90" s="9">
        <v>1</v>
      </c>
      <c r="F90" s="8" t="s">
        <v>1167</v>
      </c>
      <c r="G90" s="7" t="s">
        <v>1168</v>
      </c>
      <c r="H90" s="8" t="s">
        <v>1169</v>
      </c>
      <c r="I90" s="7" t="s">
        <v>14</v>
      </c>
      <c r="J90" s="8" t="s">
        <v>1144</v>
      </c>
      <c r="K90" s="11"/>
      <c r="L90" s="12">
        <v>-11627.81</v>
      </c>
      <c r="M90" s="10"/>
      <c r="N90" s="10"/>
    </row>
    <row r="91" spans="1:14">
      <c r="A91" s="7" t="s">
        <v>1138</v>
      </c>
      <c r="B91" s="7" t="s">
        <v>1195</v>
      </c>
      <c r="C91" s="7" t="s">
        <v>1196</v>
      </c>
      <c r="D91" s="8" t="s">
        <v>1207</v>
      </c>
      <c r="E91" s="9">
        <v>2</v>
      </c>
      <c r="F91" s="8" t="s">
        <v>1167</v>
      </c>
      <c r="G91" s="7" t="s">
        <v>1168</v>
      </c>
      <c r="H91" s="8" t="s">
        <v>1169</v>
      </c>
      <c r="I91" s="7" t="s">
        <v>737</v>
      </c>
      <c r="J91" s="8" t="s">
        <v>1144</v>
      </c>
      <c r="K91" s="11"/>
      <c r="L91" s="12">
        <v>11627.81</v>
      </c>
      <c r="M91" s="10"/>
      <c r="N91" s="10"/>
    </row>
    <row r="92" spans="1:14">
      <c r="A92" s="7" t="s">
        <v>1138</v>
      </c>
      <c r="B92" s="7" t="s">
        <v>1195</v>
      </c>
      <c r="C92" s="7" t="s">
        <v>1196</v>
      </c>
      <c r="D92" s="8" t="s">
        <v>1207</v>
      </c>
      <c r="E92" s="9">
        <v>3</v>
      </c>
      <c r="F92" s="8" t="s">
        <v>1208</v>
      </c>
      <c r="G92" s="7" t="s">
        <v>1171</v>
      </c>
      <c r="H92" s="8" t="s">
        <v>1028</v>
      </c>
      <c r="I92" s="7" t="s">
        <v>14</v>
      </c>
      <c r="J92" s="8" t="s">
        <v>1144</v>
      </c>
      <c r="K92" s="11"/>
      <c r="L92" s="12">
        <v>-473008.39</v>
      </c>
      <c r="M92" s="10"/>
      <c r="N92" s="10"/>
    </row>
    <row r="93" spans="1:14">
      <c r="A93" s="7" t="s">
        <v>1138</v>
      </c>
      <c r="B93" s="7" t="s">
        <v>1195</v>
      </c>
      <c r="C93" s="7" t="s">
        <v>1196</v>
      </c>
      <c r="D93" s="8" t="s">
        <v>1207</v>
      </c>
      <c r="E93" s="9">
        <v>4</v>
      </c>
      <c r="F93" s="8" t="s">
        <v>1208</v>
      </c>
      <c r="G93" s="7" t="s">
        <v>1182</v>
      </c>
      <c r="H93" s="8" t="s">
        <v>67</v>
      </c>
      <c r="I93" s="7" t="s">
        <v>737</v>
      </c>
      <c r="J93" s="8" t="s">
        <v>1144</v>
      </c>
      <c r="K93" s="11"/>
      <c r="L93" s="12">
        <v>473008.39</v>
      </c>
      <c r="M93" s="10"/>
      <c r="N93" s="10"/>
    </row>
    <row r="94" spans="1:14">
      <c r="A94" s="7" t="s">
        <v>1138</v>
      </c>
      <c r="B94" s="7" t="s">
        <v>1195</v>
      </c>
      <c r="C94" s="7" t="s">
        <v>1196</v>
      </c>
      <c r="D94" s="8" t="s">
        <v>1207</v>
      </c>
      <c r="E94" s="9">
        <v>5</v>
      </c>
      <c r="F94" s="8" t="s">
        <v>1209</v>
      </c>
      <c r="G94" s="7" t="s">
        <v>1171</v>
      </c>
      <c r="H94" s="8" t="s">
        <v>1028</v>
      </c>
      <c r="I94" s="7" t="s">
        <v>14</v>
      </c>
      <c r="J94" s="8" t="s">
        <v>1144</v>
      </c>
      <c r="K94" s="11"/>
      <c r="L94" s="12">
        <v>-94339.62</v>
      </c>
      <c r="M94" s="10"/>
      <c r="N94" s="10"/>
    </row>
    <row r="95" spans="1:14">
      <c r="A95" s="7" t="s">
        <v>1138</v>
      </c>
      <c r="B95" s="7" t="s">
        <v>1195</v>
      </c>
      <c r="C95" s="7" t="s">
        <v>1196</v>
      </c>
      <c r="D95" s="8" t="s">
        <v>1207</v>
      </c>
      <c r="E95" s="9">
        <v>6</v>
      </c>
      <c r="F95" s="8" t="s">
        <v>1209</v>
      </c>
      <c r="G95" s="7" t="s">
        <v>1171</v>
      </c>
      <c r="H95" s="8" t="s">
        <v>1028</v>
      </c>
      <c r="I95" s="7" t="s">
        <v>15</v>
      </c>
      <c r="J95" s="8" t="s">
        <v>1144</v>
      </c>
      <c r="K95" s="11"/>
      <c r="L95" s="12">
        <v>94339.62</v>
      </c>
      <c r="M95" s="10"/>
      <c r="N95" s="10"/>
    </row>
    <row r="96" spans="1:14">
      <c r="A96" s="7" t="s">
        <v>1138</v>
      </c>
      <c r="B96" s="7" t="s">
        <v>1195</v>
      </c>
      <c r="C96" s="7" t="s">
        <v>1196</v>
      </c>
      <c r="D96" s="8" t="s">
        <v>1207</v>
      </c>
      <c r="E96" s="9">
        <v>7</v>
      </c>
      <c r="F96" s="8" t="s">
        <v>1173</v>
      </c>
      <c r="G96" s="7" t="s">
        <v>1168</v>
      </c>
      <c r="H96" s="8" t="s">
        <v>1169</v>
      </c>
      <c r="I96" s="7" t="s">
        <v>14</v>
      </c>
      <c r="J96" s="8" t="s">
        <v>1144</v>
      </c>
      <c r="K96" s="11"/>
      <c r="L96" s="12">
        <v>-35127.98</v>
      </c>
      <c r="M96" s="10"/>
      <c r="N96" s="10"/>
    </row>
    <row r="97" spans="1:14">
      <c r="A97" s="7" t="s">
        <v>1138</v>
      </c>
      <c r="B97" s="7" t="s">
        <v>1195</v>
      </c>
      <c r="C97" s="7" t="s">
        <v>1196</v>
      </c>
      <c r="D97" s="8" t="s">
        <v>1207</v>
      </c>
      <c r="E97" s="9">
        <v>8</v>
      </c>
      <c r="F97" s="8" t="s">
        <v>1173</v>
      </c>
      <c r="G97" s="7" t="s">
        <v>1168</v>
      </c>
      <c r="H97" s="8" t="s">
        <v>1169</v>
      </c>
      <c r="I97" s="7" t="s">
        <v>15</v>
      </c>
      <c r="J97" s="8" t="s">
        <v>1144</v>
      </c>
      <c r="K97" s="11"/>
      <c r="L97" s="12">
        <v>35127.98</v>
      </c>
      <c r="M97" s="10"/>
      <c r="N97" s="10"/>
    </row>
    <row r="98" spans="1:14">
      <c r="A98" s="7" t="s">
        <v>1138</v>
      </c>
      <c r="B98" s="7" t="s">
        <v>1195</v>
      </c>
      <c r="C98" s="7" t="s">
        <v>1196</v>
      </c>
      <c r="D98" s="8" t="s">
        <v>1207</v>
      </c>
      <c r="E98" s="9">
        <v>9</v>
      </c>
      <c r="F98" s="8" t="s">
        <v>1174</v>
      </c>
      <c r="G98" s="7" t="s">
        <v>1168</v>
      </c>
      <c r="H98" s="8" t="s">
        <v>1169</v>
      </c>
      <c r="I98" s="7" t="s">
        <v>14</v>
      </c>
      <c r="J98" s="8" t="s">
        <v>1144</v>
      </c>
      <c r="K98" s="11"/>
      <c r="L98" s="12">
        <v>-3570.86</v>
      </c>
      <c r="M98" s="10"/>
      <c r="N98" s="10"/>
    </row>
    <row r="99" spans="1:14">
      <c r="A99" s="7" t="s">
        <v>1138</v>
      </c>
      <c r="B99" s="7" t="s">
        <v>1195</v>
      </c>
      <c r="C99" s="7" t="s">
        <v>1196</v>
      </c>
      <c r="D99" s="8" t="s">
        <v>1207</v>
      </c>
      <c r="E99" s="9">
        <v>10</v>
      </c>
      <c r="F99" s="8" t="s">
        <v>1174</v>
      </c>
      <c r="G99" s="7" t="s">
        <v>1168</v>
      </c>
      <c r="H99" s="8" t="s">
        <v>1169</v>
      </c>
      <c r="I99" s="7" t="s">
        <v>15</v>
      </c>
      <c r="J99" s="8" t="s">
        <v>1144</v>
      </c>
      <c r="K99" s="11"/>
      <c r="L99" s="12">
        <v>3570.86</v>
      </c>
      <c r="M99" s="10"/>
      <c r="N99" s="10"/>
    </row>
    <row r="100" spans="1:14">
      <c r="A100" s="7" t="s">
        <v>1138</v>
      </c>
      <c r="B100" s="7" t="s">
        <v>1195</v>
      </c>
      <c r="C100" s="7" t="s">
        <v>1196</v>
      </c>
      <c r="D100" s="8" t="s">
        <v>1207</v>
      </c>
      <c r="E100" s="9">
        <v>11</v>
      </c>
      <c r="F100" s="8" t="s">
        <v>1175</v>
      </c>
      <c r="G100" s="7" t="s">
        <v>1168</v>
      </c>
      <c r="H100" s="8" t="s">
        <v>1169</v>
      </c>
      <c r="I100" s="7" t="s">
        <v>14</v>
      </c>
      <c r="J100" s="8" t="s">
        <v>1144</v>
      </c>
      <c r="K100" s="11"/>
      <c r="L100" s="12">
        <v>-4241.28</v>
      </c>
      <c r="M100" s="10"/>
      <c r="N100" s="10"/>
    </row>
    <row r="101" spans="1:14">
      <c r="A101" s="7" t="s">
        <v>1138</v>
      </c>
      <c r="B101" s="7" t="s">
        <v>1195</v>
      </c>
      <c r="C101" s="7" t="s">
        <v>1196</v>
      </c>
      <c r="D101" s="8" t="s">
        <v>1207</v>
      </c>
      <c r="E101" s="9">
        <v>12</v>
      </c>
      <c r="F101" s="8" t="s">
        <v>1175</v>
      </c>
      <c r="G101" s="7" t="s">
        <v>1168</v>
      </c>
      <c r="H101" s="8" t="s">
        <v>1169</v>
      </c>
      <c r="I101" s="7" t="s">
        <v>15</v>
      </c>
      <c r="J101" s="8" t="s">
        <v>1144</v>
      </c>
      <c r="K101" s="11"/>
      <c r="L101" s="12">
        <v>4241.28</v>
      </c>
      <c r="M101" s="10"/>
      <c r="N101" s="10"/>
    </row>
    <row r="102" spans="1:14">
      <c r="A102" s="7" t="s">
        <v>1138</v>
      </c>
      <c r="B102" s="7" t="s">
        <v>1195</v>
      </c>
      <c r="C102" s="7" t="s">
        <v>1196</v>
      </c>
      <c r="D102" s="8" t="s">
        <v>1207</v>
      </c>
      <c r="E102" s="9">
        <v>13</v>
      </c>
      <c r="F102" s="8" t="s">
        <v>1178</v>
      </c>
      <c r="G102" s="7" t="s">
        <v>1171</v>
      </c>
      <c r="H102" s="8" t="s">
        <v>1028</v>
      </c>
      <c r="I102" s="7" t="s">
        <v>14</v>
      </c>
      <c r="J102" s="8" t="s">
        <v>1144</v>
      </c>
      <c r="K102" s="11"/>
      <c r="L102" s="12">
        <v>-109094.21</v>
      </c>
      <c r="M102" s="10"/>
      <c r="N102" s="10"/>
    </row>
    <row r="103" spans="1:14">
      <c r="A103" s="7" t="s">
        <v>1138</v>
      </c>
      <c r="B103" s="7" t="s">
        <v>1195</v>
      </c>
      <c r="C103" s="7" t="s">
        <v>1196</v>
      </c>
      <c r="D103" s="8" t="s">
        <v>1207</v>
      </c>
      <c r="E103" s="9">
        <v>14</v>
      </c>
      <c r="F103" s="8" t="s">
        <v>1178</v>
      </c>
      <c r="G103" s="7" t="s">
        <v>1171</v>
      </c>
      <c r="H103" s="8" t="s">
        <v>1028</v>
      </c>
      <c r="I103" s="7" t="s">
        <v>15</v>
      </c>
      <c r="J103" s="8" t="s">
        <v>1144</v>
      </c>
      <c r="K103" s="11"/>
      <c r="L103" s="12">
        <v>109094.21</v>
      </c>
      <c r="M103" s="10"/>
      <c r="N103" s="10"/>
    </row>
    <row r="104" spans="1:14">
      <c r="A104" s="7" t="s">
        <v>1138</v>
      </c>
      <c r="B104" s="7" t="s">
        <v>1195</v>
      </c>
      <c r="C104" s="7" t="s">
        <v>1196</v>
      </c>
      <c r="D104" s="8" t="s">
        <v>1207</v>
      </c>
      <c r="E104" s="9">
        <v>15</v>
      </c>
      <c r="F104" s="8" t="s">
        <v>1210</v>
      </c>
      <c r="G104" s="7" t="s">
        <v>1211</v>
      </c>
      <c r="H104" s="8" t="s">
        <v>135</v>
      </c>
      <c r="I104" s="7" t="s">
        <v>6</v>
      </c>
      <c r="J104" s="8" t="s">
        <v>1144</v>
      </c>
      <c r="K104" s="12">
        <v>-98618.51</v>
      </c>
      <c r="L104" s="11"/>
      <c r="M104" s="10"/>
      <c r="N104" s="10"/>
    </row>
    <row r="105" spans="1:14">
      <c r="A105" s="7" t="s">
        <v>1138</v>
      </c>
      <c r="B105" s="7" t="s">
        <v>1195</v>
      </c>
      <c r="C105" s="7" t="s">
        <v>1196</v>
      </c>
      <c r="D105" s="8" t="s">
        <v>1207</v>
      </c>
      <c r="E105" s="9">
        <v>16</v>
      </c>
      <c r="F105" s="8" t="s">
        <v>1212</v>
      </c>
      <c r="G105" s="7" t="s">
        <v>1211</v>
      </c>
      <c r="H105" s="8" t="s">
        <v>135</v>
      </c>
      <c r="I105" s="7" t="s">
        <v>737</v>
      </c>
      <c r="J105" s="8" t="s">
        <v>1144</v>
      </c>
      <c r="K105" s="12">
        <v>98618.51</v>
      </c>
      <c r="L105" s="11"/>
      <c r="M105" s="10"/>
      <c r="N105" s="10"/>
    </row>
    <row r="106" spans="1:14">
      <c r="A106" s="7" t="s">
        <v>1138</v>
      </c>
      <c r="B106" s="7" t="s">
        <v>1195</v>
      </c>
      <c r="C106" s="7" t="s">
        <v>1196</v>
      </c>
      <c r="D106" s="8" t="s">
        <v>1207</v>
      </c>
      <c r="E106" s="9">
        <v>17</v>
      </c>
      <c r="F106" s="8" t="s">
        <v>1185</v>
      </c>
      <c r="G106" s="7" t="s">
        <v>1147</v>
      </c>
      <c r="H106" s="8" t="s">
        <v>1148</v>
      </c>
      <c r="I106" s="7" t="s">
        <v>14</v>
      </c>
      <c r="J106" s="8" t="s">
        <v>1149</v>
      </c>
      <c r="K106" s="11"/>
      <c r="L106" s="12">
        <v>-402284.09</v>
      </c>
      <c r="M106" s="10"/>
      <c r="N106" s="10"/>
    </row>
    <row r="107" spans="1:14">
      <c r="A107" s="7" t="s">
        <v>1138</v>
      </c>
      <c r="B107" s="7" t="s">
        <v>1195</v>
      </c>
      <c r="C107" s="7" t="s">
        <v>1196</v>
      </c>
      <c r="D107" s="8" t="s">
        <v>1207</v>
      </c>
      <c r="E107" s="9">
        <v>18</v>
      </c>
      <c r="F107" s="8" t="s">
        <v>1185</v>
      </c>
      <c r="G107" s="7" t="s">
        <v>1147</v>
      </c>
      <c r="H107" s="8" t="s">
        <v>1148</v>
      </c>
      <c r="I107" s="7" t="s">
        <v>15</v>
      </c>
      <c r="J107" s="8" t="s">
        <v>1149</v>
      </c>
      <c r="K107" s="11"/>
      <c r="L107" s="12">
        <v>402284.09</v>
      </c>
      <c r="M107" s="10"/>
      <c r="N107" s="10"/>
    </row>
    <row r="108" spans="1:14">
      <c r="A108" s="7" t="s">
        <v>1138</v>
      </c>
      <c r="B108" s="7" t="s">
        <v>1195</v>
      </c>
      <c r="C108" s="7" t="s">
        <v>1196</v>
      </c>
      <c r="D108" s="8" t="s">
        <v>1207</v>
      </c>
      <c r="E108" s="9">
        <v>19</v>
      </c>
      <c r="F108" s="8" t="s">
        <v>1213</v>
      </c>
      <c r="G108" s="7" t="s">
        <v>1171</v>
      </c>
      <c r="H108" s="8" t="s">
        <v>1028</v>
      </c>
      <c r="I108" s="7" t="s">
        <v>9</v>
      </c>
      <c r="J108" s="8" t="s">
        <v>1164</v>
      </c>
      <c r="K108" s="11"/>
      <c r="L108" s="12">
        <v>-19400</v>
      </c>
      <c r="M108" s="10"/>
      <c r="N108" s="10"/>
    </row>
    <row r="109" spans="1:14">
      <c r="A109" s="7" t="s">
        <v>1138</v>
      </c>
      <c r="B109" s="7" t="s">
        <v>1195</v>
      </c>
      <c r="C109" s="7" t="s">
        <v>1196</v>
      </c>
      <c r="D109" s="8" t="s">
        <v>1207</v>
      </c>
      <c r="E109" s="9">
        <v>20</v>
      </c>
      <c r="F109" s="8" t="s">
        <v>1214</v>
      </c>
      <c r="G109" s="7" t="s">
        <v>1171</v>
      </c>
      <c r="H109" s="8" t="s">
        <v>1028</v>
      </c>
      <c r="I109" s="7" t="s">
        <v>8</v>
      </c>
      <c r="J109" s="8" t="s">
        <v>1164</v>
      </c>
      <c r="K109" s="11"/>
      <c r="L109" s="12">
        <v>-540000</v>
      </c>
      <c r="M109" s="10"/>
      <c r="N109" s="10"/>
    </row>
    <row r="110" spans="1:14">
      <c r="A110" s="7" t="s">
        <v>1138</v>
      </c>
      <c r="B110" s="7" t="s">
        <v>1195</v>
      </c>
      <c r="C110" s="7" t="s">
        <v>1196</v>
      </c>
      <c r="D110" s="8" t="s">
        <v>1207</v>
      </c>
      <c r="E110" s="9">
        <v>21</v>
      </c>
      <c r="F110" s="8" t="s">
        <v>1215</v>
      </c>
      <c r="G110" s="7" t="s">
        <v>1171</v>
      </c>
      <c r="H110" s="8" t="s">
        <v>1028</v>
      </c>
      <c r="I110" s="7" t="s">
        <v>14</v>
      </c>
      <c r="J110" s="8" t="s">
        <v>1164</v>
      </c>
      <c r="K110" s="11"/>
      <c r="L110" s="12">
        <v>-75100</v>
      </c>
      <c r="M110" s="10"/>
      <c r="N110" s="10"/>
    </row>
    <row r="111" spans="1:14">
      <c r="A111" s="7" t="s">
        <v>1138</v>
      </c>
      <c r="B111" s="7" t="s">
        <v>1195</v>
      </c>
      <c r="C111" s="7" t="s">
        <v>1196</v>
      </c>
      <c r="D111" s="8" t="s">
        <v>1207</v>
      </c>
      <c r="E111" s="9">
        <v>22</v>
      </c>
      <c r="F111" s="8" t="s">
        <v>1216</v>
      </c>
      <c r="G111" s="7" t="s">
        <v>1171</v>
      </c>
      <c r="H111" s="8" t="s">
        <v>1028</v>
      </c>
      <c r="I111" s="7" t="s">
        <v>6</v>
      </c>
      <c r="J111" s="8" t="s">
        <v>1164</v>
      </c>
      <c r="K111" s="11"/>
      <c r="L111" s="12">
        <v>634500</v>
      </c>
      <c r="M111" s="10"/>
      <c r="N111" s="10"/>
    </row>
    <row r="112" spans="1:14">
      <c r="A112" s="7" t="s">
        <v>1138</v>
      </c>
      <c r="B112" s="7" t="s">
        <v>1195</v>
      </c>
      <c r="C112" s="7" t="s">
        <v>1196</v>
      </c>
      <c r="D112" s="8" t="s">
        <v>1217</v>
      </c>
      <c r="E112" s="9">
        <v>1</v>
      </c>
      <c r="F112" s="8" t="s">
        <v>1218</v>
      </c>
      <c r="G112" s="7" t="s">
        <v>1219</v>
      </c>
      <c r="H112" s="8" t="s">
        <v>1220</v>
      </c>
      <c r="I112" s="7" t="s">
        <v>737</v>
      </c>
      <c r="J112" s="8" t="s">
        <v>1221</v>
      </c>
      <c r="K112" s="12">
        <v>-5683666.66</v>
      </c>
      <c r="L112" s="11"/>
      <c r="M112" s="10"/>
      <c r="N112" s="10"/>
    </row>
    <row r="113" spans="1:14">
      <c r="A113" s="7" t="s">
        <v>1138</v>
      </c>
      <c r="B113" s="7" t="s">
        <v>1195</v>
      </c>
      <c r="C113" s="7" t="s">
        <v>1196</v>
      </c>
      <c r="D113" s="8" t="s">
        <v>1217</v>
      </c>
      <c r="E113" s="9">
        <v>2</v>
      </c>
      <c r="F113" s="8" t="s">
        <v>1218</v>
      </c>
      <c r="G113" s="7" t="s">
        <v>1219</v>
      </c>
      <c r="H113" s="8" t="s">
        <v>1220</v>
      </c>
      <c r="I113" s="7" t="s">
        <v>1154</v>
      </c>
      <c r="J113" s="8" t="s">
        <v>1221</v>
      </c>
      <c r="K113" s="12">
        <v>5683666.66</v>
      </c>
      <c r="L113" s="11"/>
      <c r="M113" s="10"/>
      <c r="N113" s="10"/>
    </row>
    <row r="114" spans="1:14">
      <c r="A114" s="7" t="s">
        <v>1138</v>
      </c>
      <c r="B114" s="7" t="s">
        <v>1195</v>
      </c>
      <c r="C114" s="7" t="s">
        <v>1196</v>
      </c>
      <c r="D114" s="8" t="s">
        <v>1217</v>
      </c>
      <c r="E114" s="9">
        <v>3</v>
      </c>
      <c r="F114" s="8" t="s">
        <v>1222</v>
      </c>
      <c r="G114" s="7" t="s">
        <v>1182</v>
      </c>
      <c r="H114" s="8" t="s">
        <v>67</v>
      </c>
      <c r="I114" s="7" t="s">
        <v>737</v>
      </c>
      <c r="J114" s="8" t="s">
        <v>1223</v>
      </c>
      <c r="K114" s="11"/>
      <c r="L114" s="12">
        <v>101174.89</v>
      </c>
      <c r="M114" s="10"/>
      <c r="N114" s="10"/>
    </row>
    <row r="115" spans="1:14">
      <c r="A115" s="7" t="s">
        <v>1138</v>
      </c>
      <c r="B115" s="7" t="s">
        <v>1195</v>
      </c>
      <c r="C115" s="7" t="s">
        <v>1196</v>
      </c>
      <c r="D115" s="8" t="s">
        <v>1217</v>
      </c>
      <c r="E115" s="9">
        <v>4</v>
      </c>
      <c r="F115" s="8" t="s">
        <v>1222</v>
      </c>
      <c r="G115" s="7" t="s">
        <v>1182</v>
      </c>
      <c r="H115" s="8" t="s">
        <v>67</v>
      </c>
      <c r="I115" s="7" t="s">
        <v>1154</v>
      </c>
      <c r="J115" s="8" t="s">
        <v>1223</v>
      </c>
      <c r="K115" s="11"/>
      <c r="L115" s="12">
        <v>-101174.89</v>
      </c>
      <c r="M115" s="10"/>
      <c r="N115" s="10"/>
    </row>
    <row r="116" spans="1:14">
      <c r="A116" s="7" t="s">
        <v>1138</v>
      </c>
      <c r="B116" s="7" t="s">
        <v>1195</v>
      </c>
      <c r="C116" s="7" t="s">
        <v>1196</v>
      </c>
      <c r="D116" s="8" t="s">
        <v>1217</v>
      </c>
      <c r="E116" s="9">
        <v>5</v>
      </c>
      <c r="F116" s="8" t="s">
        <v>1224</v>
      </c>
      <c r="G116" s="7" t="s">
        <v>1225</v>
      </c>
      <c r="H116" s="8" t="s">
        <v>158</v>
      </c>
      <c r="I116" s="7" t="s">
        <v>737</v>
      </c>
      <c r="J116" s="8" t="s">
        <v>1226</v>
      </c>
      <c r="K116" s="12">
        <v>-21861.36</v>
      </c>
      <c r="L116" s="11"/>
      <c r="M116" s="10"/>
      <c r="N116" s="10"/>
    </row>
    <row r="117" spans="1:14">
      <c r="A117" s="7" t="s">
        <v>1138</v>
      </c>
      <c r="B117" s="7" t="s">
        <v>1195</v>
      </c>
      <c r="C117" s="7" t="s">
        <v>1196</v>
      </c>
      <c r="D117" s="8" t="s">
        <v>1217</v>
      </c>
      <c r="E117" s="9">
        <v>6</v>
      </c>
      <c r="F117" s="8" t="s">
        <v>1224</v>
      </c>
      <c r="G117" s="7" t="s">
        <v>1225</v>
      </c>
      <c r="H117" s="8" t="s">
        <v>158</v>
      </c>
      <c r="I117" s="7" t="s">
        <v>28</v>
      </c>
      <c r="J117" s="8" t="s">
        <v>1226</v>
      </c>
      <c r="K117" s="12">
        <v>21861.36</v>
      </c>
      <c r="L117" s="11"/>
      <c r="M117" s="10"/>
      <c r="N117" s="10"/>
    </row>
    <row r="118" spans="1:14">
      <c r="A118" s="7" t="s">
        <v>1138</v>
      </c>
      <c r="B118" s="7" t="s">
        <v>1195</v>
      </c>
      <c r="C118" s="7" t="s">
        <v>1196</v>
      </c>
      <c r="D118" s="8" t="s">
        <v>1217</v>
      </c>
      <c r="E118" s="9">
        <v>7</v>
      </c>
      <c r="F118" s="8" t="s">
        <v>1227</v>
      </c>
      <c r="G118" s="7" t="s">
        <v>1228</v>
      </c>
      <c r="H118" s="8" t="s">
        <v>156</v>
      </c>
      <c r="I118" s="7" t="s">
        <v>737</v>
      </c>
      <c r="J118" s="8" t="s">
        <v>1144</v>
      </c>
      <c r="K118" s="12">
        <v>1666666.67</v>
      </c>
      <c r="L118" s="11"/>
      <c r="M118" s="10"/>
      <c r="N118" s="10"/>
    </row>
    <row r="119" spans="1:14">
      <c r="A119" s="7" t="s">
        <v>1138</v>
      </c>
      <c r="B119" s="7" t="s">
        <v>1195</v>
      </c>
      <c r="C119" s="7" t="s">
        <v>1196</v>
      </c>
      <c r="D119" s="8" t="s">
        <v>1217</v>
      </c>
      <c r="E119" s="9">
        <v>8</v>
      </c>
      <c r="F119" s="8" t="s">
        <v>1227</v>
      </c>
      <c r="G119" s="7" t="s">
        <v>1228</v>
      </c>
      <c r="H119" s="8" t="s">
        <v>156</v>
      </c>
      <c r="I119" s="7" t="s">
        <v>1154</v>
      </c>
      <c r="J119" s="8" t="s">
        <v>1144</v>
      </c>
      <c r="K119" s="12">
        <v>-1666666.67</v>
      </c>
      <c r="L119" s="11"/>
      <c r="M119" s="10"/>
      <c r="N119" s="10"/>
    </row>
    <row r="120" spans="1:14">
      <c r="A120" s="7" t="s">
        <v>1138</v>
      </c>
      <c r="B120" s="7" t="s">
        <v>1195</v>
      </c>
      <c r="C120" s="7" t="s">
        <v>1196</v>
      </c>
      <c r="D120" s="8"/>
      <c r="E120" s="9"/>
      <c r="F120" s="8" t="s">
        <v>1193</v>
      </c>
      <c r="G120" s="7"/>
      <c r="H120" s="8"/>
      <c r="I120" s="7"/>
      <c r="J120" s="8"/>
      <c r="K120" s="11"/>
      <c r="L120" s="11"/>
      <c r="M120" s="10"/>
      <c r="N120" s="10"/>
    </row>
    <row r="121" spans="1:14">
      <c r="A121" s="7" t="s">
        <v>1138</v>
      </c>
      <c r="B121" s="7" t="s">
        <v>1195</v>
      </c>
      <c r="C121" s="7"/>
      <c r="D121" s="8"/>
      <c r="E121" s="9"/>
      <c r="F121" s="8" t="s">
        <v>1194</v>
      </c>
      <c r="G121" s="7"/>
      <c r="H121" s="8"/>
      <c r="I121" s="7"/>
      <c r="J121" s="8"/>
      <c r="K121" s="11"/>
      <c r="L121" s="11"/>
      <c r="M121" s="10"/>
      <c r="N121" s="10"/>
    </row>
    <row r="122" spans="1:14">
      <c r="A122" s="7" t="s">
        <v>1138</v>
      </c>
      <c r="B122" s="7" t="s">
        <v>1229</v>
      </c>
      <c r="C122" s="7" t="s">
        <v>1140</v>
      </c>
      <c r="D122" s="8" t="s">
        <v>1230</v>
      </c>
      <c r="E122" s="9">
        <v>1</v>
      </c>
      <c r="F122" s="8" t="s">
        <v>1231</v>
      </c>
      <c r="G122" s="7" t="s">
        <v>1152</v>
      </c>
      <c r="H122" s="8" t="s">
        <v>1153</v>
      </c>
      <c r="I122" s="7" t="s">
        <v>23</v>
      </c>
      <c r="J122" s="8" t="s">
        <v>1144</v>
      </c>
      <c r="K122" s="11"/>
      <c r="L122" s="12">
        <v>-497547.16</v>
      </c>
      <c r="M122" s="10"/>
      <c r="N122" s="10"/>
    </row>
    <row r="123" spans="1:14">
      <c r="A123" s="7" t="s">
        <v>1138</v>
      </c>
      <c r="B123" s="7" t="s">
        <v>1229</v>
      </c>
      <c r="C123" s="7" t="s">
        <v>1140</v>
      </c>
      <c r="D123" s="8" t="s">
        <v>1230</v>
      </c>
      <c r="E123" s="9">
        <v>2</v>
      </c>
      <c r="F123" s="8" t="s">
        <v>1231</v>
      </c>
      <c r="G123" s="7" t="s">
        <v>1152</v>
      </c>
      <c r="H123" s="8" t="s">
        <v>1153</v>
      </c>
      <c r="I123" s="7" t="s">
        <v>1154</v>
      </c>
      <c r="J123" s="8" t="s">
        <v>1144</v>
      </c>
      <c r="K123" s="11"/>
      <c r="L123" s="12">
        <v>497547.16</v>
      </c>
      <c r="M123" s="10"/>
      <c r="N123" s="10"/>
    </row>
    <row r="124" spans="1:14">
      <c r="A124" s="7" t="s">
        <v>1138</v>
      </c>
      <c r="B124" s="7" t="s">
        <v>1229</v>
      </c>
      <c r="C124" s="7" t="s">
        <v>1140</v>
      </c>
      <c r="D124" s="8" t="s">
        <v>1230</v>
      </c>
      <c r="E124" s="9">
        <v>3</v>
      </c>
      <c r="F124" s="8" t="s">
        <v>1156</v>
      </c>
      <c r="G124" s="7" t="s">
        <v>1157</v>
      </c>
      <c r="H124" s="8" t="s">
        <v>1158</v>
      </c>
      <c r="I124" s="7" t="s">
        <v>10</v>
      </c>
      <c r="J124" s="8" t="s">
        <v>1144</v>
      </c>
      <c r="K124" s="11"/>
      <c r="L124" s="12">
        <v>-1231654.11</v>
      </c>
      <c r="M124" s="10"/>
      <c r="N124" s="10"/>
    </row>
    <row r="125" spans="1:14">
      <c r="A125" s="7" t="s">
        <v>1138</v>
      </c>
      <c r="B125" s="7" t="s">
        <v>1229</v>
      </c>
      <c r="C125" s="7" t="s">
        <v>1140</v>
      </c>
      <c r="D125" s="8" t="s">
        <v>1230</v>
      </c>
      <c r="E125" s="9">
        <v>4</v>
      </c>
      <c r="F125" s="8" t="s">
        <v>1156</v>
      </c>
      <c r="G125" s="7" t="s">
        <v>1157</v>
      </c>
      <c r="H125" s="8" t="s">
        <v>1158</v>
      </c>
      <c r="I125" s="7" t="s">
        <v>4</v>
      </c>
      <c r="J125" s="8" t="s">
        <v>1144</v>
      </c>
      <c r="K125" s="11"/>
      <c r="L125" s="12">
        <v>1231654.11</v>
      </c>
      <c r="M125" s="10"/>
      <c r="N125" s="10"/>
    </row>
    <row r="126" spans="1:14">
      <c r="A126" s="7" t="s">
        <v>1138</v>
      </c>
      <c r="B126" s="7" t="s">
        <v>1229</v>
      </c>
      <c r="C126" s="7" t="s">
        <v>1140</v>
      </c>
      <c r="D126" s="8" t="s">
        <v>1230</v>
      </c>
      <c r="E126" s="9">
        <v>5</v>
      </c>
      <c r="F126" s="8" t="s">
        <v>1159</v>
      </c>
      <c r="G126" s="7" t="s">
        <v>1143</v>
      </c>
      <c r="H126" s="8" t="s">
        <v>63</v>
      </c>
      <c r="I126" s="7" t="s">
        <v>10</v>
      </c>
      <c r="J126" s="8" t="s">
        <v>1144</v>
      </c>
      <c r="K126" s="11"/>
      <c r="L126" s="12">
        <v>78452.83</v>
      </c>
      <c r="M126" s="10"/>
      <c r="N126" s="10"/>
    </row>
    <row r="127" spans="1:14">
      <c r="A127" s="7" t="s">
        <v>1138</v>
      </c>
      <c r="B127" s="7" t="s">
        <v>1229</v>
      </c>
      <c r="C127" s="7" t="s">
        <v>1140</v>
      </c>
      <c r="D127" s="8" t="s">
        <v>1230</v>
      </c>
      <c r="E127" s="9">
        <v>6</v>
      </c>
      <c r="F127" s="8" t="s">
        <v>1159</v>
      </c>
      <c r="G127" s="7" t="s">
        <v>1143</v>
      </c>
      <c r="H127" s="8" t="s">
        <v>63</v>
      </c>
      <c r="I127" s="7" t="s">
        <v>12</v>
      </c>
      <c r="J127" s="8" t="s">
        <v>1144</v>
      </c>
      <c r="K127" s="11"/>
      <c r="L127" s="12">
        <v>-78452.83</v>
      </c>
      <c r="M127" s="10"/>
      <c r="N127" s="10"/>
    </row>
    <row r="128" spans="1:14">
      <c r="A128" s="7" t="s">
        <v>1138</v>
      </c>
      <c r="B128" s="7" t="s">
        <v>1229</v>
      </c>
      <c r="C128" s="7" t="s">
        <v>1140</v>
      </c>
      <c r="D128" s="8" t="s">
        <v>1230</v>
      </c>
      <c r="E128" s="9">
        <v>7</v>
      </c>
      <c r="F128" s="8" t="s">
        <v>1159</v>
      </c>
      <c r="G128" s="7" t="s">
        <v>1143</v>
      </c>
      <c r="H128" s="8" t="s">
        <v>63</v>
      </c>
      <c r="I128" s="7" t="s">
        <v>10</v>
      </c>
      <c r="J128" s="8" t="s">
        <v>1144</v>
      </c>
      <c r="K128" s="11"/>
      <c r="L128" s="12">
        <v>76855.64</v>
      </c>
      <c r="M128" s="10"/>
      <c r="N128" s="10"/>
    </row>
    <row r="129" spans="1:14">
      <c r="A129" s="7" t="s">
        <v>1138</v>
      </c>
      <c r="B129" s="7" t="s">
        <v>1229</v>
      </c>
      <c r="C129" s="7" t="s">
        <v>1140</v>
      </c>
      <c r="D129" s="8" t="s">
        <v>1230</v>
      </c>
      <c r="E129" s="9">
        <v>8</v>
      </c>
      <c r="F129" s="8" t="s">
        <v>1159</v>
      </c>
      <c r="G129" s="7" t="s">
        <v>1143</v>
      </c>
      <c r="H129" s="8" t="s">
        <v>63</v>
      </c>
      <c r="I129" s="7" t="s">
        <v>18</v>
      </c>
      <c r="J129" s="8" t="s">
        <v>1144</v>
      </c>
      <c r="K129" s="11"/>
      <c r="L129" s="12">
        <v>-76855.64</v>
      </c>
      <c r="M129" s="10"/>
      <c r="N129" s="10"/>
    </row>
    <row r="130" spans="1:14">
      <c r="A130" s="7" t="s">
        <v>1138</v>
      </c>
      <c r="B130" s="7" t="s">
        <v>1229</v>
      </c>
      <c r="C130" s="7" t="s">
        <v>1140</v>
      </c>
      <c r="D130" s="8" t="s">
        <v>1230</v>
      </c>
      <c r="E130" s="9">
        <v>9</v>
      </c>
      <c r="F130" s="8" t="s">
        <v>1232</v>
      </c>
      <c r="G130" s="7" t="s">
        <v>1147</v>
      </c>
      <c r="H130" s="8" t="s">
        <v>1148</v>
      </c>
      <c r="I130" s="7" t="s">
        <v>17</v>
      </c>
      <c r="J130" s="8" t="s">
        <v>1144</v>
      </c>
      <c r="K130" s="11"/>
      <c r="L130" s="12">
        <v>1824914.89</v>
      </c>
      <c r="M130" s="10"/>
      <c r="N130" s="10"/>
    </row>
    <row r="131" spans="1:14">
      <c r="A131" s="7" t="s">
        <v>1138</v>
      </c>
      <c r="B131" s="7" t="s">
        <v>1229</v>
      </c>
      <c r="C131" s="7" t="s">
        <v>1140</v>
      </c>
      <c r="D131" s="8" t="s">
        <v>1230</v>
      </c>
      <c r="E131" s="9">
        <v>10</v>
      </c>
      <c r="F131" s="8" t="s">
        <v>1232</v>
      </c>
      <c r="G131" s="7" t="s">
        <v>1147</v>
      </c>
      <c r="H131" s="8" t="s">
        <v>1148</v>
      </c>
      <c r="I131" s="7" t="s">
        <v>1154</v>
      </c>
      <c r="J131" s="8" t="s">
        <v>1144</v>
      </c>
      <c r="K131" s="11"/>
      <c r="L131" s="12">
        <v>-1824914.89</v>
      </c>
      <c r="M131" s="10"/>
      <c r="N131" s="10"/>
    </row>
    <row r="132" spans="1:14">
      <c r="A132" s="7" t="s">
        <v>1138</v>
      </c>
      <c r="B132" s="7" t="s">
        <v>1229</v>
      </c>
      <c r="C132" s="7" t="s">
        <v>1140</v>
      </c>
      <c r="D132" s="8" t="s">
        <v>1230</v>
      </c>
      <c r="E132" s="9">
        <v>11</v>
      </c>
      <c r="F132" s="8" t="s">
        <v>1161</v>
      </c>
      <c r="G132" s="7" t="s">
        <v>1147</v>
      </c>
      <c r="H132" s="8" t="s">
        <v>1148</v>
      </c>
      <c r="I132" s="7" t="s">
        <v>10</v>
      </c>
      <c r="J132" s="8" t="s">
        <v>1149</v>
      </c>
      <c r="K132" s="11"/>
      <c r="L132" s="12">
        <v>-1285217</v>
      </c>
      <c r="M132" s="10"/>
      <c r="N132" s="10"/>
    </row>
    <row r="133" spans="1:14">
      <c r="A133" s="7" t="s">
        <v>1138</v>
      </c>
      <c r="B133" s="7" t="s">
        <v>1229</v>
      </c>
      <c r="C133" s="7" t="s">
        <v>1140</v>
      </c>
      <c r="D133" s="8" t="s">
        <v>1230</v>
      </c>
      <c r="E133" s="9">
        <v>12</v>
      </c>
      <c r="F133" s="8" t="s">
        <v>1161</v>
      </c>
      <c r="G133" s="7" t="s">
        <v>1147</v>
      </c>
      <c r="H133" s="8" t="s">
        <v>1148</v>
      </c>
      <c r="I133" s="7" t="s">
        <v>8</v>
      </c>
      <c r="J133" s="8" t="s">
        <v>1149</v>
      </c>
      <c r="K133" s="11"/>
      <c r="L133" s="12">
        <v>1285217</v>
      </c>
      <c r="M133" s="10"/>
      <c r="N133" s="10"/>
    </row>
    <row r="134" spans="1:14">
      <c r="A134" s="7" t="s">
        <v>1138</v>
      </c>
      <c r="B134" s="7" t="s">
        <v>1229</v>
      </c>
      <c r="C134" s="7" t="s">
        <v>1140</v>
      </c>
      <c r="D134" s="8" t="s">
        <v>1230</v>
      </c>
      <c r="E134" s="9">
        <v>13</v>
      </c>
      <c r="F134" s="8" t="s">
        <v>1162</v>
      </c>
      <c r="G134" s="7" t="s">
        <v>1163</v>
      </c>
      <c r="H134" s="8" t="s">
        <v>1028</v>
      </c>
      <c r="I134" s="7" t="s">
        <v>10</v>
      </c>
      <c r="J134" s="8" t="s">
        <v>1164</v>
      </c>
      <c r="K134" s="11"/>
      <c r="L134" s="12">
        <v>-155003.65</v>
      </c>
      <c r="M134" s="10"/>
      <c r="N134" s="10"/>
    </row>
    <row r="135" spans="1:14">
      <c r="A135" s="7" t="s">
        <v>1138</v>
      </c>
      <c r="B135" s="7" t="s">
        <v>1229</v>
      </c>
      <c r="C135" s="7" t="s">
        <v>1140</v>
      </c>
      <c r="D135" s="8" t="s">
        <v>1230</v>
      </c>
      <c r="E135" s="9">
        <v>14</v>
      </c>
      <c r="F135" s="8" t="s">
        <v>1162</v>
      </c>
      <c r="G135" s="7" t="s">
        <v>1163</v>
      </c>
      <c r="H135" s="8" t="s">
        <v>1028</v>
      </c>
      <c r="I135" s="7" t="s">
        <v>18</v>
      </c>
      <c r="J135" s="8" t="s">
        <v>1164</v>
      </c>
      <c r="K135" s="11"/>
      <c r="L135" s="12">
        <v>-3337.97</v>
      </c>
      <c r="M135" s="10"/>
      <c r="N135" s="10"/>
    </row>
    <row r="136" spans="1:14">
      <c r="A136" s="7" t="s">
        <v>1138</v>
      </c>
      <c r="B136" s="7" t="s">
        <v>1229</v>
      </c>
      <c r="C136" s="7" t="s">
        <v>1140</v>
      </c>
      <c r="D136" s="8" t="s">
        <v>1230</v>
      </c>
      <c r="E136" s="9">
        <v>15</v>
      </c>
      <c r="F136" s="8" t="s">
        <v>1162</v>
      </c>
      <c r="G136" s="7" t="s">
        <v>1163</v>
      </c>
      <c r="H136" s="8" t="s">
        <v>1028</v>
      </c>
      <c r="I136" s="7" t="s">
        <v>17</v>
      </c>
      <c r="J136" s="8" t="s">
        <v>1164</v>
      </c>
      <c r="K136" s="11"/>
      <c r="L136" s="12">
        <v>-48711.83</v>
      </c>
      <c r="M136" s="10"/>
      <c r="N136" s="10"/>
    </row>
    <row r="137" spans="1:14">
      <c r="A137" s="7" t="s">
        <v>1138</v>
      </c>
      <c r="B137" s="7" t="s">
        <v>1229</v>
      </c>
      <c r="C137" s="7" t="s">
        <v>1140</v>
      </c>
      <c r="D137" s="8" t="s">
        <v>1230</v>
      </c>
      <c r="E137" s="9">
        <v>16</v>
      </c>
      <c r="F137" s="8" t="s">
        <v>1162</v>
      </c>
      <c r="G137" s="7" t="s">
        <v>1163</v>
      </c>
      <c r="H137" s="8" t="s">
        <v>1028</v>
      </c>
      <c r="I137" s="7" t="s">
        <v>6</v>
      </c>
      <c r="J137" s="8" t="s">
        <v>1164</v>
      </c>
      <c r="K137" s="11"/>
      <c r="L137" s="12">
        <v>207053.45</v>
      </c>
      <c r="M137" s="10"/>
      <c r="N137" s="10"/>
    </row>
    <row r="138" spans="1:14">
      <c r="A138" s="7" t="s">
        <v>1138</v>
      </c>
      <c r="B138" s="7" t="s">
        <v>1229</v>
      </c>
      <c r="C138" s="7" t="s">
        <v>1140</v>
      </c>
      <c r="D138" s="8" t="s">
        <v>1230</v>
      </c>
      <c r="E138" s="9">
        <v>17</v>
      </c>
      <c r="F138" s="8" t="s">
        <v>1233</v>
      </c>
      <c r="G138" s="7" t="s">
        <v>1143</v>
      </c>
      <c r="H138" s="8" t="s">
        <v>63</v>
      </c>
      <c r="I138" s="7" t="s">
        <v>18</v>
      </c>
      <c r="J138" s="8" t="s">
        <v>1144</v>
      </c>
      <c r="K138" s="11"/>
      <c r="L138" s="12">
        <v>-401455.92</v>
      </c>
      <c r="M138" s="10"/>
      <c r="N138" s="10"/>
    </row>
    <row r="139" spans="1:14">
      <c r="A139" s="7" t="s">
        <v>1138</v>
      </c>
      <c r="B139" s="7" t="s">
        <v>1229</v>
      </c>
      <c r="C139" s="7" t="s">
        <v>1140</v>
      </c>
      <c r="D139" s="8" t="s">
        <v>1230</v>
      </c>
      <c r="E139" s="9">
        <v>18</v>
      </c>
      <c r="F139" s="8" t="s">
        <v>1233</v>
      </c>
      <c r="G139" s="7" t="s">
        <v>1143</v>
      </c>
      <c r="H139" s="8" t="s">
        <v>63</v>
      </c>
      <c r="I139" s="7" t="s">
        <v>737</v>
      </c>
      <c r="J139" s="8" t="s">
        <v>1202</v>
      </c>
      <c r="K139" s="11"/>
      <c r="L139" s="12">
        <v>401455.92</v>
      </c>
      <c r="M139" s="10"/>
      <c r="N139" s="10"/>
    </row>
    <row r="140" spans="1:14">
      <c r="A140" s="7" t="s">
        <v>1138</v>
      </c>
      <c r="B140" s="7" t="s">
        <v>1229</v>
      </c>
      <c r="C140" s="7" t="s">
        <v>1140</v>
      </c>
      <c r="D140" s="8" t="s">
        <v>1234</v>
      </c>
      <c r="E140" s="9">
        <v>1</v>
      </c>
      <c r="F140" s="8" t="s">
        <v>1142</v>
      </c>
      <c r="G140" s="7" t="s">
        <v>1143</v>
      </c>
      <c r="H140" s="8" t="s">
        <v>63</v>
      </c>
      <c r="I140" s="7" t="s">
        <v>13</v>
      </c>
      <c r="J140" s="8" t="s">
        <v>1144</v>
      </c>
      <c r="K140" s="11"/>
      <c r="L140" s="12">
        <v>-644948.61</v>
      </c>
      <c r="M140" s="10"/>
      <c r="N140" s="10"/>
    </row>
    <row r="141" spans="1:14">
      <c r="A141" s="7" t="s">
        <v>1138</v>
      </c>
      <c r="B141" s="7" t="s">
        <v>1229</v>
      </c>
      <c r="C141" s="7" t="s">
        <v>1140</v>
      </c>
      <c r="D141" s="8" t="s">
        <v>1234</v>
      </c>
      <c r="E141" s="9">
        <v>2</v>
      </c>
      <c r="F141" s="8" t="s">
        <v>1142</v>
      </c>
      <c r="G141" s="7" t="s">
        <v>1143</v>
      </c>
      <c r="H141" s="8" t="s">
        <v>63</v>
      </c>
      <c r="I141" s="7" t="s">
        <v>4</v>
      </c>
      <c r="J141" s="8" t="s">
        <v>1144</v>
      </c>
      <c r="K141" s="11"/>
      <c r="L141" s="12">
        <v>644948.61</v>
      </c>
      <c r="M141" s="10"/>
      <c r="N141" s="10"/>
    </row>
    <row r="142" spans="1:14">
      <c r="A142" s="7" t="s">
        <v>1138</v>
      </c>
      <c r="B142" s="7" t="s">
        <v>1229</v>
      </c>
      <c r="C142" s="7" t="s">
        <v>1140</v>
      </c>
      <c r="D142" s="8" t="s">
        <v>1234</v>
      </c>
      <c r="E142" s="9">
        <v>3</v>
      </c>
      <c r="F142" s="8" t="s">
        <v>1146</v>
      </c>
      <c r="G142" s="7" t="s">
        <v>1147</v>
      </c>
      <c r="H142" s="8" t="s">
        <v>1148</v>
      </c>
      <c r="I142" s="7" t="s">
        <v>12</v>
      </c>
      <c r="J142" s="8" t="s">
        <v>1149</v>
      </c>
      <c r="K142" s="11"/>
      <c r="L142" s="12">
        <v>9200184.7</v>
      </c>
      <c r="M142" s="10"/>
      <c r="N142" s="10"/>
    </row>
    <row r="143" spans="1:14">
      <c r="A143" s="7" t="s">
        <v>1138</v>
      </c>
      <c r="B143" s="7" t="s">
        <v>1229</v>
      </c>
      <c r="C143" s="7" t="s">
        <v>1140</v>
      </c>
      <c r="D143" s="8" t="s">
        <v>1234</v>
      </c>
      <c r="E143" s="9">
        <v>4</v>
      </c>
      <c r="F143" s="8" t="s">
        <v>1146</v>
      </c>
      <c r="G143" s="7" t="s">
        <v>1147</v>
      </c>
      <c r="H143" s="8" t="s">
        <v>1148</v>
      </c>
      <c r="I143" s="7" t="s">
        <v>15</v>
      </c>
      <c r="J143" s="8" t="s">
        <v>1149</v>
      </c>
      <c r="K143" s="11"/>
      <c r="L143" s="12">
        <v>-4600092.35</v>
      </c>
      <c r="M143" s="10"/>
      <c r="N143" s="10"/>
    </row>
    <row r="144" spans="1:14">
      <c r="A144" s="7" t="s">
        <v>1138</v>
      </c>
      <c r="B144" s="7" t="s">
        <v>1229</v>
      </c>
      <c r="C144" s="7" t="s">
        <v>1140</v>
      </c>
      <c r="D144" s="8" t="s">
        <v>1234</v>
      </c>
      <c r="E144" s="9">
        <v>5</v>
      </c>
      <c r="F144" s="8" t="s">
        <v>1204</v>
      </c>
      <c r="G144" s="7" t="s">
        <v>1179</v>
      </c>
      <c r="H144" s="8" t="s">
        <v>1028</v>
      </c>
      <c r="I144" s="7" t="s">
        <v>13</v>
      </c>
      <c r="J144" s="8" t="s">
        <v>1164</v>
      </c>
      <c r="K144" s="11"/>
      <c r="L144" s="12">
        <v>-4110.06</v>
      </c>
      <c r="M144" s="10"/>
      <c r="N144" s="10"/>
    </row>
    <row r="145" spans="1:14">
      <c r="A145" s="7" t="s">
        <v>1138</v>
      </c>
      <c r="B145" s="7" t="s">
        <v>1229</v>
      </c>
      <c r="C145" s="7" t="s">
        <v>1140</v>
      </c>
      <c r="D145" s="8" t="s">
        <v>1234</v>
      </c>
      <c r="E145" s="9">
        <v>6</v>
      </c>
      <c r="F145" s="8" t="s">
        <v>1205</v>
      </c>
      <c r="G145" s="7" t="s">
        <v>1179</v>
      </c>
      <c r="H145" s="8" t="s">
        <v>1028</v>
      </c>
      <c r="I145" s="7" t="s">
        <v>15</v>
      </c>
      <c r="J145" s="8" t="s">
        <v>1164</v>
      </c>
      <c r="K145" s="11"/>
      <c r="L145" s="12">
        <v>-1137.07</v>
      </c>
      <c r="M145" s="10"/>
      <c r="N145" s="10"/>
    </row>
    <row r="146" spans="1:14">
      <c r="A146" s="7" t="s">
        <v>1138</v>
      </c>
      <c r="B146" s="7" t="s">
        <v>1229</v>
      </c>
      <c r="C146" s="7" t="s">
        <v>1140</v>
      </c>
      <c r="D146" s="8" t="s">
        <v>1234</v>
      </c>
      <c r="E146" s="9">
        <v>7</v>
      </c>
      <c r="F146" s="8" t="s">
        <v>1206</v>
      </c>
      <c r="G146" s="7" t="s">
        <v>1179</v>
      </c>
      <c r="H146" s="8" t="s">
        <v>1028</v>
      </c>
      <c r="I146" s="7" t="s">
        <v>6</v>
      </c>
      <c r="J146" s="8" t="s">
        <v>1164</v>
      </c>
      <c r="K146" s="11"/>
      <c r="L146" s="12">
        <v>17062.03</v>
      </c>
      <c r="M146" s="10"/>
      <c r="N146" s="10"/>
    </row>
    <row r="147" spans="1:14">
      <c r="A147" s="7" t="s">
        <v>1138</v>
      </c>
      <c r="B147" s="7" t="s">
        <v>1229</v>
      </c>
      <c r="C147" s="7" t="s">
        <v>1140</v>
      </c>
      <c r="D147" s="8" t="s">
        <v>1234</v>
      </c>
      <c r="E147" s="9">
        <v>8</v>
      </c>
      <c r="F147" s="8" t="s">
        <v>1146</v>
      </c>
      <c r="G147" s="7" t="s">
        <v>1147</v>
      </c>
      <c r="H147" s="8" t="s">
        <v>1148</v>
      </c>
      <c r="I147" s="7" t="s">
        <v>14</v>
      </c>
      <c r="J147" s="8" t="s">
        <v>1149</v>
      </c>
      <c r="K147" s="11"/>
      <c r="L147" s="12">
        <v>-4600092.35</v>
      </c>
      <c r="M147" s="10"/>
      <c r="N147" s="10"/>
    </row>
    <row r="148" spans="1:14">
      <c r="A148" s="7" t="s">
        <v>1138</v>
      </c>
      <c r="B148" s="7" t="s">
        <v>1229</v>
      </c>
      <c r="C148" s="7" t="s">
        <v>1140</v>
      </c>
      <c r="D148" s="8" t="s">
        <v>1234</v>
      </c>
      <c r="E148" s="9">
        <v>9</v>
      </c>
      <c r="F148" s="8" t="s">
        <v>1235</v>
      </c>
      <c r="G148" s="7" t="s">
        <v>1200</v>
      </c>
      <c r="H148" s="8" t="s">
        <v>1201</v>
      </c>
      <c r="I148" s="7" t="s">
        <v>15</v>
      </c>
      <c r="J148" s="8" t="s">
        <v>1144</v>
      </c>
      <c r="K148" s="11"/>
      <c r="L148" s="12">
        <v>-49935.17</v>
      </c>
      <c r="M148" s="10"/>
      <c r="N148" s="10"/>
    </row>
    <row r="149" spans="1:14">
      <c r="A149" s="7" t="s">
        <v>1138</v>
      </c>
      <c r="B149" s="7" t="s">
        <v>1229</v>
      </c>
      <c r="C149" s="7" t="s">
        <v>1140</v>
      </c>
      <c r="D149" s="8" t="s">
        <v>1234</v>
      </c>
      <c r="E149" s="9">
        <v>10</v>
      </c>
      <c r="F149" s="8" t="s">
        <v>1235</v>
      </c>
      <c r="G149" s="7" t="s">
        <v>1200</v>
      </c>
      <c r="H149" s="8" t="s">
        <v>1201</v>
      </c>
      <c r="I149" s="7" t="s">
        <v>14</v>
      </c>
      <c r="J149" s="8" t="s">
        <v>1144</v>
      </c>
      <c r="K149" s="11"/>
      <c r="L149" s="12">
        <v>49935.17</v>
      </c>
      <c r="M149" s="10"/>
      <c r="N149" s="10"/>
    </row>
    <row r="150" spans="1:14">
      <c r="A150" s="7" t="s">
        <v>1138</v>
      </c>
      <c r="B150" s="7" t="s">
        <v>1229</v>
      </c>
      <c r="C150" s="7" t="s">
        <v>1140</v>
      </c>
      <c r="D150" s="8" t="s">
        <v>1234</v>
      </c>
      <c r="E150" s="9">
        <v>11</v>
      </c>
      <c r="F150" s="8" t="s">
        <v>1203</v>
      </c>
      <c r="G150" s="7" t="s">
        <v>1179</v>
      </c>
      <c r="H150" s="8" t="s">
        <v>1028</v>
      </c>
      <c r="I150" s="7" t="s">
        <v>12</v>
      </c>
      <c r="J150" s="8" t="s">
        <v>1164</v>
      </c>
      <c r="K150" s="11"/>
      <c r="L150" s="12">
        <v>-11814.9</v>
      </c>
      <c r="M150" s="10"/>
      <c r="N150" s="10"/>
    </row>
    <row r="151" spans="1:14">
      <c r="A151" s="7" t="s">
        <v>1138</v>
      </c>
      <c r="B151" s="7" t="s">
        <v>1229</v>
      </c>
      <c r="C151" s="7" t="s">
        <v>1140</v>
      </c>
      <c r="D151" s="8" t="s">
        <v>1236</v>
      </c>
      <c r="E151" s="9">
        <v>1</v>
      </c>
      <c r="F151" s="8" t="s">
        <v>1167</v>
      </c>
      <c r="G151" s="7" t="s">
        <v>1168</v>
      </c>
      <c r="H151" s="8" t="s">
        <v>1169</v>
      </c>
      <c r="I151" s="7" t="s">
        <v>14</v>
      </c>
      <c r="J151" s="8" t="s">
        <v>1144</v>
      </c>
      <c r="K151" s="11"/>
      <c r="L151" s="12">
        <v>-700.47</v>
      </c>
      <c r="M151" s="10"/>
      <c r="N151" s="10"/>
    </row>
    <row r="152" spans="1:14">
      <c r="A152" s="7" t="s">
        <v>1138</v>
      </c>
      <c r="B152" s="7" t="s">
        <v>1229</v>
      </c>
      <c r="C152" s="7" t="s">
        <v>1140</v>
      </c>
      <c r="D152" s="8" t="s">
        <v>1236</v>
      </c>
      <c r="E152" s="9">
        <v>2</v>
      </c>
      <c r="F152" s="8" t="s">
        <v>1167</v>
      </c>
      <c r="G152" s="7" t="s">
        <v>1168</v>
      </c>
      <c r="H152" s="8" t="s">
        <v>1169</v>
      </c>
      <c r="I152" s="7" t="s">
        <v>737</v>
      </c>
      <c r="J152" s="8" t="s">
        <v>1144</v>
      </c>
      <c r="K152" s="11"/>
      <c r="L152" s="12">
        <v>700.47</v>
      </c>
      <c r="M152" s="10"/>
      <c r="N152" s="10"/>
    </row>
    <row r="153" spans="1:14">
      <c r="A153" s="7" t="s">
        <v>1138</v>
      </c>
      <c r="B153" s="7" t="s">
        <v>1229</v>
      </c>
      <c r="C153" s="7" t="s">
        <v>1140</v>
      </c>
      <c r="D153" s="8" t="s">
        <v>1236</v>
      </c>
      <c r="E153" s="9">
        <v>3</v>
      </c>
      <c r="F153" s="8" t="s">
        <v>1237</v>
      </c>
      <c r="G153" s="7" t="s">
        <v>1171</v>
      </c>
      <c r="H153" s="8" t="s">
        <v>1028</v>
      </c>
      <c r="I153" s="7" t="s">
        <v>6</v>
      </c>
      <c r="J153" s="8" t="s">
        <v>1144</v>
      </c>
      <c r="K153" s="11"/>
      <c r="L153" s="12">
        <v>-31913.87</v>
      </c>
      <c r="M153" s="10"/>
      <c r="N153" s="10"/>
    </row>
    <row r="154" spans="1:14">
      <c r="A154" s="7" t="s">
        <v>1138</v>
      </c>
      <c r="B154" s="7" t="s">
        <v>1229</v>
      </c>
      <c r="C154" s="7" t="s">
        <v>1140</v>
      </c>
      <c r="D154" s="8" t="s">
        <v>1236</v>
      </c>
      <c r="E154" s="9">
        <v>4</v>
      </c>
      <c r="F154" s="8" t="s">
        <v>1237</v>
      </c>
      <c r="G154" s="7" t="s">
        <v>1171</v>
      </c>
      <c r="H154" s="8" t="s">
        <v>1028</v>
      </c>
      <c r="I154" s="7" t="s">
        <v>737</v>
      </c>
      <c r="J154" s="8" t="s">
        <v>1144</v>
      </c>
      <c r="K154" s="11"/>
      <c r="L154" s="12">
        <v>31913.87</v>
      </c>
      <c r="M154" s="10"/>
      <c r="N154" s="10"/>
    </row>
    <row r="155" spans="1:14">
      <c r="A155" s="7" t="s">
        <v>1138</v>
      </c>
      <c r="B155" s="7" t="s">
        <v>1229</v>
      </c>
      <c r="C155" s="7" t="s">
        <v>1140</v>
      </c>
      <c r="D155" s="8" t="s">
        <v>1236</v>
      </c>
      <c r="E155" s="9">
        <v>5</v>
      </c>
      <c r="F155" s="8" t="s">
        <v>1238</v>
      </c>
      <c r="G155" s="7" t="s">
        <v>1171</v>
      </c>
      <c r="H155" s="8" t="s">
        <v>1028</v>
      </c>
      <c r="I155" s="7" t="s">
        <v>6</v>
      </c>
      <c r="J155" s="8" t="s">
        <v>1144</v>
      </c>
      <c r="K155" s="11"/>
      <c r="L155" s="12">
        <v>-30741.15</v>
      </c>
      <c r="M155" s="10"/>
      <c r="N155" s="10"/>
    </row>
    <row r="156" spans="1:14">
      <c r="A156" s="7" t="s">
        <v>1138</v>
      </c>
      <c r="B156" s="7" t="s">
        <v>1229</v>
      </c>
      <c r="C156" s="7" t="s">
        <v>1140</v>
      </c>
      <c r="D156" s="8" t="s">
        <v>1236</v>
      </c>
      <c r="E156" s="9">
        <v>6</v>
      </c>
      <c r="F156" s="8" t="s">
        <v>1238</v>
      </c>
      <c r="G156" s="7" t="s">
        <v>1171</v>
      </c>
      <c r="H156" s="8" t="s">
        <v>1028</v>
      </c>
      <c r="I156" s="7" t="s">
        <v>737</v>
      </c>
      <c r="J156" s="8" t="s">
        <v>1144</v>
      </c>
      <c r="K156" s="11"/>
      <c r="L156" s="12">
        <v>30741.15</v>
      </c>
      <c r="M156" s="10"/>
      <c r="N156" s="10"/>
    </row>
    <row r="157" spans="1:14">
      <c r="A157" s="7" t="s">
        <v>1138</v>
      </c>
      <c r="B157" s="7" t="s">
        <v>1229</v>
      </c>
      <c r="C157" s="7" t="s">
        <v>1140</v>
      </c>
      <c r="D157" s="8" t="s">
        <v>1236</v>
      </c>
      <c r="E157" s="9">
        <v>7</v>
      </c>
      <c r="F157" s="8" t="s">
        <v>1173</v>
      </c>
      <c r="G157" s="7" t="s">
        <v>1168</v>
      </c>
      <c r="H157" s="8" t="s">
        <v>1169</v>
      </c>
      <c r="I157" s="7" t="s">
        <v>14</v>
      </c>
      <c r="J157" s="8" t="s">
        <v>1144</v>
      </c>
      <c r="K157" s="11"/>
      <c r="L157" s="12">
        <v>-29398.11</v>
      </c>
      <c r="M157" s="10"/>
      <c r="N157" s="10"/>
    </row>
    <row r="158" spans="1:14">
      <c r="A158" s="7" t="s">
        <v>1138</v>
      </c>
      <c r="B158" s="7" t="s">
        <v>1229</v>
      </c>
      <c r="C158" s="7" t="s">
        <v>1140</v>
      </c>
      <c r="D158" s="8" t="s">
        <v>1236</v>
      </c>
      <c r="E158" s="9">
        <v>8</v>
      </c>
      <c r="F158" s="8" t="s">
        <v>1173</v>
      </c>
      <c r="G158" s="7" t="s">
        <v>1168</v>
      </c>
      <c r="H158" s="8" t="s">
        <v>1169</v>
      </c>
      <c r="I158" s="7" t="s">
        <v>15</v>
      </c>
      <c r="J158" s="8" t="s">
        <v>1144</v>
      </c>
      <c r="K158" s="11"/>
      <c r="L158" s="12">
        <v>29398.11</v>
      </c>
      <c r="M158" s="10"/>
      <c r="N158" s="10"/>
    </row>
    <row r="159" spans="1:14">
      <c r="A159" s="7" t="s">
        <v>1138</v>
      </c>
      <c r="B159" s="7" t="s">
        <v>1229</v>
      </c>
      <c r="C159" s="7" t="s">
        <v>1140</v>
      </c>
      <c r="D159" s="8" t="s">
        <v>1236</v>
      </c>
      <c r="E159" s="9">
        <v>9</v>
      </c>
      <c r="F159" s="8" t="s">
        <v>1239</v>
      </c>
      <c r="G159" s="7" t="s">
        <v>1168</v>
      </c>
      <c r="H159" s="8" t="s">
        <v>1169</v>
      </c>
      <c r="I159" s="7" t="s">
        <v>9</v>
      </c>
      <c r="J159" s="8" t="s">
        <v>1144</v>
      </c>
      <c r="K159" s="11"/>
      <c r="L159" s="12">
        <v>-8054.59</v>
      </c>
      <c r="M159" s="10"/>
      <c r="N159" s="10"/>
    </row>
    <row r="160" spans="1:14">
      <c r="A160" s="7" t="s">
        <v>1138</v>
      </c>
      <c r="B160" s="7" t="s">
        <v>1229</v>
      </c>
      <c r="C160" s="7" t="s">
        <v>1140</v>
      </c>
      <c r="D160" s="8" t="s">
        <v>1236</v>
      </c>
      <c r="E160" s="9">
        <v>10</v>
      </c>
      <c r="F160" s="8" t="s">
        <v>1240</v>
      </c>
      <c r="G160" s="7" t="s">
        <v>1168</v>
      </c>
      <c r="H160" s="8" t="s">
        <v>1169</v>
      </c>
      <c r="I160" s="7" t="s">
        <v>737</v>
      </c>
      <c r="J160" s="8" t="s">
        <v>1144</v>
      </c>
      <c r="K160" s="11"/>
      <c r="L160" s="12">
        <v>8054.59</v>
      </c>
      <c r="M160" s="10"/>
      <c r="N160" s="10"/>
    </row>
    <row r="161" spans="1:14">
      <c r="A161" s="7" t="s">
        <v>1138</v>
      </c>
      <c r="B161" s="7" t="s">
        <v>1229</v>
      </c>
      <c r="C161" s="7" t="s">
        <v>1140</v>
      </c>
      <c r="D161" s="8" t="s">
        <v>1236</v>
      </c>
      <c r="E161" s="9">
        <v>11</v>
      </c>
      <c r="F161" s="8" t="s">
        <v>1241</v>
      </c>
      <c r="G161" s="7" t="s">
        <v>1168</v>
      </c>
      <c r="H161" s="8" t="s">
        <v>1169</v>
      </c>
      <c r="I161" s="7" t="s">
        <v>9</v>
      </c>
      <c r="J161" s="8" t="s">
        <v>1144</v>
      </c>
      <c r="K161" s="11"/>
      <c r="L161" s="12">
        <v>-2781.56</v>
      </c>
      <c r="M161" s="10"/>
      <c r="N161" s="10"/>
    </row>
    <row r="162" spans="1:14">
      <c r="A162" s="7" t="s">
        <v>1138</v>
      </c>
      <c r="B162" s="7" t="s">
        <v>1229</v>
      </c>
      <c r="C162" s="7" t="s">
        <v>1140</v>
      </c>
      <c r="D162" s="8" t="s">
        <v>1236</v>
      </c>
      <c r="E162" s="9">
        <v>12</v>
      </c>
      <c r="F162" s="8" t="s">
        <v>1241</v>
      </c>
      <c r="G162" s="7" t="s">
        <v>1168</v>
      </c>
      <c r="H162" s="8" t="s">
        <v>1169</v>
      </c>
      <c r="I162" s="7" t="s">
        <v>737</v>
      </c>
      <c r="J162" s="8" t="s">
        <v>1144</v>
      </c>
      <c r="K162" s="11"/>
      <c r="L162" s="12">
        <v>2781.56</v>
      </c>
      <c r="M162" s="10"/>
      <c r="N162" s="10"/>
    </row>
    <row r="163" spans="1:14">
      <c r="A163" s="7" t="s">
        <v>1138</v>
      </c>
      <c r="B163" s="7" t="s">
        <v>1229</v>
      </c>
      <c r="C163" s="7" t="s">
        <v>1140</v>
      </c>
      <c r="D163" s="8" t="s">
        <v>1236</v>
      </c>
      <c r="E163" s="9">
        <v>13</v>
      </c>
      <c r="F163" s="8" t="s">
        <v>1178</v>
      </c>
      <c r="G163" s="7" t="s">
        <v>1171</v>
      </c>
      <c r="H163" s="8" t="s">
        <v>1028</v>
      </c>
      <c r="I163" s="7" t="s">
        <v>14</v>
      </c>
      <c r="J163" s="8" t="s">
        <v>1144</v>
      </c>
      <c r="K163" s="11"/>
      <c r="L163" s="12">
        <v>-126257.88</v>
      </c>
      <c r="M163" s="10"/>
      <c r="N163" s="10"/>
    </row>
    <row r="164" spans="1:14">
      <c r="A164" s="7" t="s">
        <v>1138</v>
      </c>
      <c r="B164" s="7" t="s">
        <v>1229</v>
      </c>
      <c r="C164" s="7" t="s">
        <v>1140</v>
      </c>
      <c r="D164" s="8" t="s">
        <v>1236</v>
      </c>
      <c r="E164" s="9">
        <v>14</v>
      </c>
      <c r="F164" s="8" t="s">
        <v>1178</v>
      </c>
      <c r="G164" s="7" t="s">
        <v>1171</v>
      </c>
      <c r="H164" s="8" t="s">
        <v>1028</v>
      </c>
      <c r="I164" s="7" t="s">
        <v>15</v>
      </c>
      <c r="J164" s="8" t="s">
        <v>1144</v>
      </c>
      <c r="K164" s="11"/>
      <c r="L164" s="12">
        <v>126257.88</v>
      </c>
      <c r="M164" s="10"/>
      <c r="N164" s="10"/>
    </row>
    <row r="165" spans="1:14">
      <c r="A165" s="7" t="s">
        <v>1138</v>
      </c>
      <c r="B165" s="7" t="s">
        <v>1229</v>
      </c>
      <c r="C165" s="7" t="s">
        <v>1140</v>
      </c>
      <c r="D165" s="8" t="s">
        <v>1236</v>
      </c>
      <c r="E165" s="9">
        <v>15</v>
      </c>
      <c r="F165" s="8" t="s">
        <v>1185</v>
      </c>
      <c r="G165" s="7" t="s">
        <v>1147</v>
      </c>
      <c r="H165" s="8" t="s">
        <v>1148</v>
      </c>
      <c r="I165" s="7" t="s">
        <v>14</v>
      </c>
      <c r="J165" s="8" t="s">
        <v>1149</v>
      </c>
      <c r="K165" s="11"/>
      <c r="L165" s="12">
        <v>-432082.91</v>
      </c>
      <c r="M165" s="10"/>
      <c r="N165" s="10"/>
    </row>
    <row r="166" spans="1:14">
      <c r="A166" s="7" t="s">
        <v>1138</v>
      </c>
      <c r="B166" s="7" t="s">
        <v>1229</v>
      </c>
      <c r="C166" s="7" t="s">
        <v>1140</v>
      </c>
      <c r="D166" s="8" t="s">
        <v>1236</v>
      </c>
      <c r="E166" s="9">
        <v>16</v>
      </c>
      <c r="F166" s="8" t="s">
        <v>1185</v>
      </c>
      <c r="G166" s="7" t="s">
        <v>1147</v>
      </c>
      <c r="H166" s="8" t="s">
        <v>1148</v>
      </c>
      <c r="I166" s="7" t="s">
        <v>15</v>
      </c>
      <c r="J166" s="8" t="s">
        <v>1149</v>
      </c>
      <c r="K166" s="11"/>
      <c r="L166" s="12">
        <v>432082.91</v>
      </c>
      <c r="M166" s="10"/>
      <c r="N166" s="10"/>
    </row>
    <row r="167" spans="1:14">
      <c r="A167" s="7" t="s">
        <v>1138</v>
      </c>
      <c r="B167" s="7" t="s">
        <v>1229</v>
      </c>
      <c r="C167" s="7" t="s">
        <v>1140</v>
      </c>
      <c r="D167" s="8" t="s">
        <v>1236</v>
      </c>
      <c r="E167" s="9">
        <v>17</v>
      </c>
      <c r="F167" s="8" t="s">
        <v>1242</v>
      </c>
      <c r="G167" s="7" t="s">
        <v>1171</v>
      </c>
      <c r="H167" s="8" t="s">
        <v>1028</v>
      </c>
      <c r="I167" s="7" t="s">
        <v>9</v>
      </c>
      <c r="J167" s="8" t="s">
        <v>1164</v>
      </c>
      <c r="K167" s="11"/>
      <c r="L167" s="12">
        <v>-81100</v>
      </c>
      <c r="M167" s="10"/>
      <c r="N167" s="10"/>
    </row>
    <row r="168" spans="1:14">
      <c r="A168" s="7" t="s">
        <v>1138</v>
      </c>
      <c r="B168" s="7" t="s">
        <v>1229</v>
      </c>
      <c r="C168" s="7" t="s">
        <v>1140</v>
      </c>
      <c r="D168" s="8" t="s">
        <v>1236</v>
      </c>
      <c r="E168" s="9">
        <v>18</v>
      </c>
      <c r="F168" s="8" t="s">
        <v>1243</v>
      </c>
      <c r="G168" s="7" t="s">
        <v>1171</v>
      </c>
      <c r="H168" s="8" t="s">
        <v>1028</v>
      </c>
      <c r="I168" s="7" t="s">
        <v>8</v>
      </c>
      <c r="J168" s="8" t="s">
        <v>1164</v>
      </c>
      <c r="K168" s="11"/>
      <c r="L168" s="12">
        <v>-459000</v>
      </c>
      <c r="M168" s="10"/>
      <c r="N168" s="10"/>
    </row>
    <row r="169" spans="1:14">
      <c r="A169" s="7" t="s">
        <v>1138</v>
      </c>
      <c r="B169" s="7" t="s">
        <v>1229</v>
      </c>
      <c r="C169" s="7" t="s">
        <v>1140</v>
      </c>
      <c r="D169" s="8" t="s">
        <v>1236</v>
      </c>
      <c r="E169" s="9">
        <v>19</v>
      </c>
      <c r="F169" s="8" t="s">
        <v>1244</v>
      </c>
      <c r="G169" s="7" t="s">
        <v>1171</v>
      </c>
      <c r="H169" s="8" t="s">
        <v>1028</v>
      </c>
      <c r="I169" s="7" t="s">
        <v>14</v>
      </c>
      <c r="J169" s="8" t="s">
        <v>1164</v>
      </c>
      <c r="K169" s="11"/>
      <c r="L169" s="12">
        <v>-65300</v>
      </c>
      <c r="M169" s="10"/>
      <c r="N169" s="10"/>
    </row>
    <row r="170" spans="1:14">
      <c r="A170" s="7" t="s">
        <v>1138</v>
      </c>
      <c r="B170" s="7" t="s">
        <v>1229</v>
      </c>
      <c r="C170" s="7" t="s">
        <v>1140</v>
      </c>
      <c r="D170" s="8" t="s">
        <v>1236</v>
      </c>
      <c r="E170" s="9">
        <v>20</v>
      </c>
      <c r="F170" s="8" t="s">
        <v>1245</v>
      </c>
      <c r="G170" s="7" t="s">
        <v>1171</v>
      </c>
      <c r="H170" s="8" t="s">
        <v>1028</v>
      </c>
      <c r="I170" s="7" t="s">
        <v>6</v>
      </c>
      <c r="J170" s="8" t="s">
        <v>1164</v>
      </c>
      <c r="K170" s="11"/>
      <c r="L170" s="12">
        <v>605400</v>
      </c>
      <c r="M170" s="10"/>
      <c r="N170" s="10"/>
    </row>
    <row r="171" spans="1:14">
      <c r="A171" s="7" t="s">
        <v>1138</v>
      </c>
      <c r="B171" s="7" t="s">
        <v>1229</v>
      </c>
      <c r="C171" s="7" t="s">
        <v>1140</v>
      </c>
      <c r="D171" s="8" t="s">
        <v>1236</v>
      </c>
      <c r="E171" s="9">
        <v>21</v>
      </c>
      <c r="F171" s="8" t="s">
        <v>1246</v>
      </c>
      <c r="G171" s="7" t="s">
        <v>1171</v>
      </c>
      <c r="H171" s="8" t="s">
        <v>1028</v>
      </c>
      <c r="I171" s="7" t="s">
        <v>6</v>
      </c>
      <c r="J171" s="8" t="s">
        <v>1144</v>
      </c>
      <c r="K171" s="11"/>
      <c r="L171" s="12">
        <v>-16627.36</v>
      </c>
      <c r="M171" s="10"/>
      <c r="N171" s="10"/>
    </row>
    <row r="172" spans="1:14">
      <c r="A172" s="7" t="s">
        <v>1138</v>
      </c>
      <c r="B172" s="7" t="s">
        <v>1229</v>
      </c>
      <c r="C172" s="7" t="s">
        <v>1140</v>
      </c>
      <c r="D172" s="8" t="s">
        <v>1236</v>
      </c>
      <c r="E172" s="9">
        <v>22</v>
      </c>
      <c r="F172" s="8" t="s">
        <v>1246</v>
      </c>
      <c r="G172" s="7" t="s">
        <v>1171</v>
      </c>
      <c r="H172" s="8" t="s">
        <v>1028</v>
      </c>
      <c r="I172" s="7" t="s">
        <v>737</v>
      </c>
      <c r="J172" s="8" t="s">
        <v>1144</v>
      </c>
      <c r="K172" s="11"/>
      <c r="L172" s="12">
        <v>16627.36</v>
      </c>
      <c r="M172" s="10"/>
      <c r="N172" s="10"/>
    </row>
    <row r="173" spans="1:14">
      <c r="A173" s="7" t="s">
        <v>1138</v>
      </c>
      <c r="B173" s="7" t="s">
        <v>1229</v>
      </c>
      <c r="C173" s="7" t="s">
        <v>1140</v>
      </c>
      <c r="D173" s="8" t="s">
        <v>1236</v>
      </c>
      <c r="E173" s="9">
        <v>23</v>
      </c>
      <c r="F173" s="8" t="s">
        <v>1247</v>
      </c>
      <c r="G173" s="7" t="s">
        <v>1171</v>
      </c>
      <c r="H173" s="8" t="s">
        <v>1028</v>
      </c>
      <c r="I173" s="7" t="s">
        <v>6</v>
      </c>
      <c r="J173" s="8" t="s">
        <v>1144</v>
      </c>
      <c r="K173" s="11"/>
      <c r="L173" s="12">
        <v>-323113.21</v>
      </c>
      <c r="M173" s="10"/>
      <c r="N173" s="10"/>
    </row>
    <row r="174" spans="1:14">
      <c r="A174" s="7" t="s">
        <v>1138</v>
      </c>
      <c r="B174" s="7" t="s">
        <v>1229</v>
      </c>
      <c r="C174" s="7" t="s">
        <v>1140</v>
      </c>
      <c r="D174" s="8" t="s">
        <v>1236</v>
      </c>
      <c r="E174" s="9">
        <v>24</v>
      </c>
      <c r="F174" s="8" t="s">
        <v>1247</v>
      </c>
      <c r="G174" s="7" t="s">
        <v>1171</v>
      </c>
      <c r="H174" s="8" t="s">
        <v>1028</v>
      </c>
      <c r="I174" s="7" t="s">
        <v>737</v>
      </c>
      <c r="J174" s="8" t="s">
        <v>1144</v>
      </c>
      <c r="K174" s="11"/>
      <c r="L174" s="12">
        <v>323113.21</v>
      </c>
      <c r="M174" s="10"/>
      <c r="N174" s="10"/>
    </row>
    <row r="175" spans="1:14">
      <c r="A175" s="7" t="s">
        <v>1138</v>
      </c>
      <c r="B175" s="7" t="s">
        <v>1229</v>
      </c>
      <c r="C175" s="7" t="s">
        <v>1140</v>
      </c>
      <c r="D175" s="8" t="s">
        <v>1236</v>
      </c>
      <c r="E175" s="9">
        <v>25</v>
      </c>
      <c r="F175" s="8" t="s">
        <v>1248</v>
      </c>
      <c r="G175" s="7" t="s">
        <v>1171</v>
      </c>
      <c r="H175" s="8" t="s">
        <v>1028</v>
      </c>
      <c r="I175" s="7" t="s">
        <v>14</v>
      </c>
      <c r="J175" s="8" t="s">
        <v>1144</v>
      </c>
      <c r="K175" s="11"/>
      <c r="L175" s="12">
        <v>-898.35</v>
      </c>
      <c r="M175" s="10"/>
      <c r="N175" s="10"/>
    </row>
    <row r="176" spans="1:14">
      <c r="A176" s="7" t="s">
        <v>1138</v>
      </c>
      <c r="B176" s="7" t="s">
        <v>1229</v>
      </c>
      <c r="C176" s="7" t="s">
        <v>1140</v>
      </c>
      <c r="D176" s="8" t="s">
        <v>1236</v>
      </c>
      <c r="E176" s="9">
        <v>26</v>
      </c>
      <c r="F176" s="8" t="s">
        <v>1248</v>
      </c>
      <c r="G176" s="7" t="s">
        <v>1171</v>
      </c>
      <c r="H176" s="8" t="s">
        <v>1028</v>
      </c>
      <c r="I176" s="7" t="s">
        <v>737</v>
      </c>
      <c r="J176" s="8" t="s">
        <v>1144</v>
      </c>
      <c r="K176" s="11"/>
      <c r="L176" s="12">
        <v>898.35</v>
      </c>
      <c r="M176" s="10"/>
      <c r="N176" s="10"/>
    </row>
    <row r="177" spans="1:14">
      <c r="A177" s="7" t="s">
        <v>1138</v>
      </c>
      <c r="B177" s="7" t="s">
        <v>1229</v>
      </c>
      <c r="C177" s="7" t="s">
        <v>1140</v>
      </c>
      <c r="D177" s="8" t="s">
        <v>1236</v>
      </c>
      <c r="E177" s="9">
        <v>27</v>
      </c>
      <c r="F177" s="8" t="s">
        <v>1249</v>
      </c>
      <c r="G177" s="7" t="s">
        <v>1182</v>
      </c>
      <c r="H177" s="8" t="s">
        <v>67</v>
      </c>
      <c r="I177" s="7" t="s">
        <v>737</v>
      </c>
      <c r="J177" s="8" t="s">
        <v>1202</v>
      </c>
      <c r="K177" s="11"/>
      <c r="L177" s="12">
        <v>36590.75</v>
      </c>
      <c r="M177" s="10"/>
      <c r="N177" s="10"/>
    </row>
    <row r="178" spans="1:14">
      <c r="A178" s="7" t="s">
        <v>1138</v>
      </c>
      <c r="B178" s="7" t="s">
        <v>1229</v>
      </c>
      <c r="C178" s="7" t="s">
        <v>1140</v>
      </c>
      <c r="D178" s="8" t="s">
        <v>1236</v>
      </c>
      <c r="E178" s="9">
        <v>28</v>
      </c>
      <c r="F178" s="8" t="s">
        <v>1249</v>
      </c>
      <c r="G178" s="7" t="s">
        <v>1182</v>
      </c>
      <c r="H178" s="8" t="s">
        <v>67</v>
      </c>
      <c r="I178" s="7" t="s">
        <v>1154</v>
      </c>
      <c r="J178" s="8" t="s">
        <v>1144</v>
      </c>
      <c r="K178" s="11"/>
      <c r="L178" s="12">
        <v>-36590.75</v>
      </c>
      <c r="M178" s="10"/>
      <c r="N178" s="10"/>
    </row>
    <row r="179" spans="1:14">
      <c r="A179" s="7" t="s">
        <v>1138</v>
      </c>
      <c r="B179" s="7" t="s">
        <v>1229</v>
      </c>
      <c r="C179" s="7" t="s">
        <v>1140</v>
      </c>
      <c r="D179" s="8" t="s">
        <v>1236</v>
      </c>
      <c r="E179" s="9">
        <v>29</v>
      </c>
      <c r="F179" s="8" t="s">
        <v>1249</v>
      </c>
      <c r="G179" s="7" t="s">
        <v>1181</v>
      </c>
      <c r="H179" s="8" t="s">
        <v>124</v>
      </c>
      <c r="I179" s="7" t="s">
        <v>9</v>
      </c>
      <c r="J179" s="8" t="s">
        <v>1144</v>
      </c>
      <c r="K179" s="12">
        <v>36590.75</v>
      </c>
      <c r="L179" s="11"/>
      <c r="M179" s="10"/>
      <c r="N179" s="10"/>
    </row>
    <row r="180" spans="1:14">
      <c r="A180" s="7" t="s">
        <v>1138</v>
      </c>
      <c r="B180" s="7" t="s">
        <v>1229</v>
      </c>
      <c r="C180" s="7" t="s">
        <v>1140</v>
      </c>
      <c r="D180" s="8" t="s">
        <v>1236</v>
      </c>
      <c r="E180" s="9">
        <v>30</v>
      </c>
      <c r="F180" s="8" t="s">
        <v>1249</v>
      </c>
      <c r="G180" s="7" t="s">
        <v>1181</v>
      </c>
      <c r="H180" s="8" t="s">
        <v>124</v>
      </c>
      <c r="I180" s="7" t="s">
        <v>1154</v>
      </c>
      <c r="J180" s="8" t="s">
        <v>1144</v>
      </c>
      <c r="K180" s="12">
        <v>-36590.75</v>
      </c>
      <c r="L180" s="11"/>
      <c r="M180" s="10"/>
      <c r="N180" s="10"/>
    </row>
    <row r="181" spans="1:14">
      <c r="A181" s="7" t="s">
        <v>1138</v>
      </c>
      <c r="B181" s="7" t="s">
        <v>1229</v>
      </c>
      <c r="C181" s="7" t="s">
        <v>1140</v>
      </c>
      <c r="D181" s="8" t="s">
        <v>1250</v>
      </c>
      <c r="E181" s="9">
        <v>1</v>
      </c>
      <c r="F181" s="8" t="s">
        <v>1218</v>
      </c>
      <c r="G181" s="7" t="s">
        <v>1219</v>
      </c>
      <c r="H181" s="8" t="s">
        <v>1220</v>
      </c>
      <c r="I181" s="7" t="s">
        <v>737</v>
      </c>
      <c r="J181" s="8" t="s">
        <v>1221</v>
      </c>
      <c r="K181" s="12">
        <v>-1486425.72</v>
      </c>
      <c r="L181" s="11"/>
      <c r="M181" s="10"/>
      <c r="N181" s="10"/>
    </row>
    <row r="182" spans="1:14">
      <c r="A182" s="7" t="s">
        <v>1138</v>
      </c>
      <c r="B182" s="7" t="s">
        <v>1229</v>
      </c>
      <c r="C182" s="7" t="s">
        <v>1140</v>
      </c>
      <c r="D182" s="8" t="s">
        <v>1250</v>
      </c>
      <c r="E182" s="9">
        <v>2</v>
      </c>
      <c r="F182" s="8" t="s">
        <v>1218</v>
      </c>
      <c r="G182" s="7" t="s">
        <v>1219</v>
      </c>
      <c r="H182" s="8" t="s">
        <v>1220</v>
      </c>
      <c r="I182" s="7" t="s">
        <v>1154</v>
      </c>
      <c r="J182" s="8" t="s">
        <v>1221</v>
      </c>
      <c r="K182" s="12">
        <v>1486425.72</v>
      </c>
      <c r="L182" s="11"/>
      <c r="M182" s="10"/>
      <c r="N182" s="10"/>
    </row>
    <row r="183" spans="1:14">
      <c r="A183" s="7" t="s">
        <v>1138</v>
      </c>
      <c r="B183" s="7" t="s">
        <v>1229</v>
      </c>
      <c r="C183" s="7" t="s">
        <v>1140</v>
      </c>
      <c r="D183" s="8" t="s">
        <v>1250</v>
      </c>
      <c r="E183" s="9">
        <v>3</v>
      </c>
      <c r="F183" s="8" t="s">
        <v>1222</v>
      </c>
      <c r="G183" s="7" t="s">
        <v>1182</v>
      </c>
      <c r="H183" s="8" t="s">
        <v>67</v>
      </c>
      <c r="I183" s="7" t="s">
        <v>737</v>
      </c>
      <c r="J183" s="8" t="s">
        <v>1223</v>
      </c>
      <c r="K183" s="11"/>
      <c r="L183" s="12">
        <v>55721.29</v>
      </c>
      <c r="M183" s="10"/>
      <c r="N183" s="10"/>
    </row>
    <row r="184" spans="1:14">
      <c r="A184" s="7" t="s">
        <v>1138</v>
      </c>
      <c r="B184" s="7" t="s">
        <v>1229</v>
      </c>
      <c r="C184" s="7" t="s">
        <v>1140</v>
      </c>
      <c r="D184" s="8" t="s">
        <v>1250</v>
      </c>
      <c r="E184" s="9">
        <v>4</v>
      </c>
      <c r="F184" s="8" t="s">
        <v>1222</v>
      </c>
      <c r="G184" s="7" t="s">
        <v>1182</v>
      </c>
      <c r="H184" s="8" t="s">
        <v>67</v>
      </c>
      <c r="I184" s="7" t="s">
        <v>1154</v>
      </c>
      <c r="J184" s="8" t="s">
        <v>1223</v>
      </c>
      <c r="K184" s="11"/>
      <c r="L184" s="12">
        <v>-55721.29</v>
      </c>
      <c r="M184" s="10"/>
      <c r="N184" s="10"/>
    </row>
    <row r="185" spans="1:14">
      <c r="A185" s="7" t="s">
        <v>1138</v>
      </c>
      <c r="B185" s="7" t="s">
        <v>1229</v>
      </c>
      <c r="C185" s="7" t="s">
        <v>1140</v>
      </c>
      <c r="D185" s="8" t="s">
        <v>1250</v>
      </c>
      <c r="E185" s="9">
        <v>5</v>
      </c>
      <c r="F185" s="8" t="s">
        <v>1224</v>
      </c>
      <c r="G185" s="7" t="s">
        <v>1225</v>
      </c>
      <c r="H185" s="8" t="s">
        <v>158</v>
      </c>
      <c r="I185" s="7" t="s">
        <v>737</v>
      </c>
      <c r="J185" s="8" t="s">
        <v>1226</v>
      </c>
      <c r="K185" s="12">
        <v>-10930.68</v>
      </c>
      <c r="L185" s="11"/>
      <c r="M185" s="10"/>
      <c r="N185" s="10"/>
    </row>
    <row r="186" spans="1:14">
      <c r="A186" s="7" t="s">
        <v>1138</v>
      </c>
      <c r="B186" s="7" t="s">
        <v>1229</v>
      </c>
      <c r="C186" s="7" t="s">
        <v>1140</v>
      </c>
      <c r="D186" s="8" t="s">
        <v>1250</v>
      </c>
      <c r="E186" s="9">
        <v>6</v>
      </c>
      <c r="F186" s="8" t="s">
        <v>1224</v>
      </c>
      <c r="G186" s="7" t="s">
        <v>1225</v>
      </c>
      <c r="H186" s="8" t="s">
        <v>158</v>
      </c>
      <c r="I186" s="7" t="s">
        <v>28</v>
      </c>
      <c r="J186" s="8" t="s">
        <v>1226</v>
      </c>
      <c r="K186" s="12">
        <v>10930.68</v>
      </c>
      <c r="L186" s="11"/>
      <c r="M186" s="10"/>
      <c r="N186" s="10"/>
    </row>
    <row r="187" spans="1:14">
      <c r="A187" s="7" t="s">
        <v>1138</v>
      </c>
      <c r="B187" s="7" t="s">
        <v>1229</v>
      </c>
      <c r="C187" s="7" t="s">
        <v>1140</v>
      </c>
      <c r="D187" s="8" t="s">
        <v>1250</v>
      </c>
      <c r="E187" s="9">
        <v>7</v>
      </c>
      <c r="F187" s="8" t="s">
        <v>1227</v>
      </c>
      <c r="G187" s="7" t="s">
        <v>1228</v>
      </c>
      <c r="H187" s="8" t="s">
        <v>156</v>
      </c>
      <c r="I187" s="7" t="s">
        <v>737</v>
      </c>
      <c r="J187" s="8" t="s">
        <v>1144</v>
      </c>
      <c r="K187" s="12">
        <v>833333.33</v>
      </c>
      <c r="L187" s="11"/>
      <c r="M187" s="10"/>
      <c r="N187" s="10"/>
    </row>
    <row r="188" spans="1:14">
      <c r="A188" s="7" t="s">
        <v>1138</v>
      </c>
      <c r="B188" s="7" t="s">
        <v>1229</v>
      </c>
      <c r="C188" s="7" t="s">
        <v>1140</v>
      </c>
      <c r="D188" s="8" t="s">
        <v>1250</v>
      </c>
      <c r="E188" s="9">
        <v>8</v>
      </c>
      <c r="F188" s="8" t="s">
        <v>1227</v>
      </c>
      <c r="G188" s="7" t="s">
        <v>1228</v>
      </c>
      <c r="H188" s="8" t="s">
        <v>156</v>
      </c>
      <c r="I188" s="7" t="s">
        <v>1154</v>
      </c>
      <c r="J188" s="8" t="s">
        <v>1144</v>
      </c>
      <c r="K188" s="12">
        <v>-833333.33</v>
      </c>
      <c r="L188" s="11"/>
      <c r="M188" s="10"/>
      <c r="N188" s="10"/>
    </row>
    <row r="189" spans="1:14">
      <c r="A189" s="7" t="s">
        <v>1138</v>
      </c>
      <c r="B189" s="7" t="s">
        <v>1229</v>
      </c>
      <c r="C189" s="7" t="s">
        <v>1140</v>
      </c>
      <c r="D189" s="8" t="s">
        <v>1250</v>
      </c>
      <c r="E189" s="9">
        <v>9</v>
      </c>
      <c r="F189" s="8" t="s">
        <v>1251</v>
      </c>
      <c r="G189" s="7" t="s">
        <v>1252</v>
      </c>
      <c r="H189" s="8" t="s">
        <v>125</v>
      </c>
      <c r="I189" s="7" t="s">
        <v>737</v>
      </c>
      <c r="J189" s="8" t="s">
        <v>1253</v>
      </c>
      <c r="K189" s="12">
        <v>-3018867.92</v>
      </c>
      <c r="L189" s="11"/>
      <c r="M189" s="10"/>
      <c r="N189" s="10"/>
    </row>
    <row r="190" spans="1:14">
      <c r="A190" s="7" t="s">
        <v>1138</v>
      </c>
      <c r="B190" s="7" t="s">
        <v>1229</v>
      </c>
      <c r="C190" s="7" t="s">
        <v>1140</v>
      </c>
      <c r="D190" s="8" t="s">
        <v>1250</v>
      </c>
      <c r="E190" s="9">
        <v>10</v>
      </c>
      <c r="F190" s="8" t="s">
        <v>1251</v>
      </c>
      <c r="G190" s="7" t="s">
        <v>1252</v>
      </c>
      <c r="H190" s="8" t="s">
        <v>125</v>
      </c>
      <c r="I190" s="7" t="s">
        <v>1154</v>
      </c>
      <c r="J190" s="8" t="s">
        <v>1253</v>
      </c>
      <c r="K190" s="12">
        <v>3018867.92</v>
      </c>
      <c r="L190" s="11"/>
      <c r="M190" s="10"/>
      <c r="N190" s="10"/>
    </row>
    <row r="191" spans="1:14">
      <c r="A191" s="7" t="s">
        <v>1138</v>
      </c>
      <c r="B191" s="7" t="s">
        <v>1229</v>
      </c>
      <c r="C191" s="7" t="s">
        <v>1140</v>
      </c>
      <c r="D191" s="8" t="s">
        <v>1250</v>
      </c>
      <c r="E191" s="9">
        <v>11</v>
      </c>
      <c r="F191" s="8" t="s">
        <v>1254</v>
      </c>
      <c r="G191" s="7" t="s">
        <v>1182</v>
      </c>
      <c r="H191" s="8" t="s">
        <v>67</v>
      </c>
      <c r="I191" s="7" t="s">
        <v>737</v>
      </c>
      <c r="J191" s="8" t="s">
        <v>1202</v>
      </c>
      <c r="K191" s="11"/>
      <c r="L191" s="12">
        <v>424528.3</v>
      </c>
      <c r="M191" s="10"/>
      <c r="N191" s="10"/>
    </row>
    <row r="192" spans="1:14">
      <c r="A192" s="7" t="s">
        <v>1138</v>
      </c>
      <c r="B192" s="7" t="s">
        <v>1229</v>
      </c>
      <c r="C192" s="7" t="s">
        <v>1140</v>
      </c>
      <c r="D192" s="8" t="s">
        <v>1250</v>
      </c>
      <c r="E192" s="9">
        <v>12</v>
      </c>
      <c r="F192" s="8" t="s">
        <v>1254</v>
      </c>
      <c r="G192" s="7" t="s">
        <v>1182</v>
      </c>
      <c r="H192" s="8" t="s">
        <v>67</v>
      </c>
      <c r="I192" s="7" t="s">
        <v>1154</v>
      </c>
      <c r="J192" s="8" t="s">
        <v>1202</v>
      </c>
      <c r="K192" s="11"/>
      <c r="L192" s="12">
        <v>-424528.3</v>
      </c>
      <c r="M192" s="10"/>
      <c r="N192" s="10"/>
    </row>
    <row r="193" spans="1:14">
      <c r="A193" s="7" t="s">
        <v>1138</v>
      </c>
      <c r="B193" s="7" t="s">
        <v>1229</v>
      </c>
      <c r="C193" s="7" t="s">
        <v>1140</v>
      </c>
      <c r="D193" s="8" t="s">
        <v>1250</v>
      </c>
      <c r="E193" s="9">
        <v>13</v>
      </c>
      <c r="F193" s="8" t="s">
        <v>1255</v>
      </c>
      <c r="G193" s="7" t="s">
        <v>1182</v>
      </c>
      <c r="H193" s="8" t="s">
        <v>67</v>
      </c>
      <c r="I193" s="7" t="s">
        <v>737</v>
      </c>
      <c r="J193" s="8" t="s">
        <v>1202</v>
      </c>
      <c r="K193" s="11"/>
      <c r="L193" s="12">
        <v>32547.17</v>
      </c>
      <c r="M193" s="10"/>
      <c r="N193" s="10"/>
    </row>
    <row r="194" spans="1:14">
      <c r="A194" s="7" t="s">
        <v>1138</v>
      </c>
      <c r="B194" s="7" t="s">
        <v>1229</v>
      </c>
      <c r="C194" s="7" t="s">
        <v>1140</v>
      </c>
      <c r="D194" s="8" t="s">
        <v>1250</v>
      </c>
      <c r="E194" s="9">
        <v>14</v>
      </c>
      <c r="F194" s="8" t="s">
        <v>1255</v>
      </c>
      <c r="G194" s="7" t="s">
        <v>1182</v>
      </c>
      <c r="H194" s="8" t="s">
        <v>67</v>
      </c>
      <c r="I194" s="7" t="s">
        <v>1154</v>
      </c>
      <c r="J194" s="8" t="s">
        <v>1202</v>
      </c>
      <c r="K194" s="11"/>
      <c r="L194" s="12">
        <v>-32547.17</v>
      </c>
      <c r="M194" s="10"/>
      <c r="N194" s="10"/>
    </row>
    <row r="195" spans="1:14">
      <c r="A195" s="7" t="s">
        <v>1138</v>
      </c>
      <c r="B195" s="7" t="s">
        <v>1229</v>
      </c>
      <c r="C195" s="7" t="s">
        <v>1140</v>
      </c>
      <c r="D195" s="8" t="s">
        <v>1250</v>
      </c>
      <c r="E195" s="9">
        <v>15</v>
      </c>
      <c r="F195" s="8" t="s">
        <v>1256</v>
      </c>
      <c r="G195" s="7" t="s">
        <v>1257</v>
      </c>
      <c r="H195" s="8" t="s">
        <v>126</v>
      </c>
      <c r="I195" s="7" t="s">
        <v>737</v>
      </c>
      <c r="J195" s="8" t="s">
        <v>1144</v>
      </c>
      <c r="K195" s="12">
        <v>-4338.86</v>
      </c>
      <c r="L195" s="11"/>
      <c r="M195" s="10"/>
      <c r="N195" s="10"/>
    </row>
    <row r="196" spans="1:14">
      <c r="A196" s="7" t="s">
        <v>1138</v>
      </c>
      <c r="B196" s="7" t="s">
        <v>1229</v>
      </c>
      <c r="C196" s="7" t="s">
        <v>1140</v>
      </c>
      <c r="D196" s="8" t="s">
        <v>1250</v>
      </c>
      <c r="E196" s="9">
        <v>16</v>
      </c>
      <c r="F196" s="8" t="s">
        <v>1256</v>
      </c>
      <c r="G196" s="7" t="s">
        <v>1257</v>
      </c>
      <c r="H196" s="8" t="s">
        <v>126</v>
      </c>
      <c r="I196" s="7" t="s">
        <v>1154</v>
      </c>
      <c r="J196" s="8" t="s">
        <v>1144</v>
      </c>
      <c r="K196" s="12">
        <v>4338.86</v>
      </c>
      <c r="L196" s="11"/>
      <c r="M196" s="10"/>
      <c r="N196" s="10"/>
    </row>
    <row r="197" spans="1:14">
      <c r="A197" s="7" t="s">
        <v>1138</v>
      </c>
      <c r="B197" s="7" t="s">
        <v>1229</v>
      </c>
      <c r="C197" s="7" t="s">
        <v>1140</v>
      </c>
      <c r="D197" s="8" t="s">
        <v>1250</v>
      </c>
      <c r="E197" s="9">
        <v>17</v>
      </c>
      <c r="F197" s="8" t="s">
        <v>1256</v>
      </c>
      <c r="G197" s="7" t="s">
        <v>1258</v>
      </c>
      <c r="H197" s="8" t="s">
        <v>43</v>
      </c>
      <c r="I197" s="7" t="s">
        <v>737</v>
      </c>
      <c r="J197" s="8" t="s">
        <v>1144</v>
      </c>
      <c r="K197" s="12">
        <v>-1785.13</v>
      </c>
      <c r="L197" s="11"/>
      <c r="M197" s="10"/>
      <c r="N197" s="10"/>
    </row>
    <row r="198" spans="1:14">
      <c r="A198" s="7" t="s">
        <v>1138</v>
      </c>
      <c r="B198" s="7" t="s">
        <v>1229</v>
      </c>
      <c r="C198" s="7" t="s">
        <v>1140</v>
      </c>
      <c r="D198" s="8" t="s">
        <v>1250</v>
      </c>
      <c r="E198" s="9">
        <v>18</v>
      </c>
      <c r="F198" s="8" t="s">
        <v>1256</v>
      </c>
      <c r="G198" s="7" t="s">
        <v>1258</v>
      </c>
      <c r="H198" s="8" t="s">
        <v>43</v>
      </c>
      <c r="I198" s="7" t="s">
        <v>1154</v>
      </c>
      <c r="J198" s="8" t="s">
        <v>1144</v>
      </c>
      <c r="K198" s="12">
        <v>1785.13</v>
      </c>
      <c r="L198" s="11"/>
      <c r="M198" s="10"/>
      <c r="N198" s="10"/>
    </row>
    <row r="199" spans="1:14">
      <c r="A199" s="7" t="s">
        <v>1138</v>
      </c>
      <c r="B199" s="7" t="s">
        <v>1229</v>
      </c>
      <c r="C199" s="7" t="s">
        <v>1140</v>
      </c>
      <c r="D199" s="8"/>
      <c r="E199" s="9"/>
      <c r="F199" s="8" t="s">
        <v>1193</v>
      </c>
      <c r="G199" s="7"/>
      <c r="H199" s="8"/>
      <c r="I199" s="7"/>
      <c r="J199" s="8"/>
      <c r="K199" s="11"/>
      <c r="L199" s="11"/>
      <c r="M199" s="10"/>
      <c r="N199" s="10"/>
    </row>
    <row r="200" spans="1:14">
      <c r="A200" s="7" t="s">
        <v>1138</v>
      </c>
      <c r="B200" s="7" t="s">
        <v>1229</v>
      </c>
      <c r="C200" s="7"/>
      <c r="D200" s="8"/>
      <c r="E200" s="9"/>
      <c r="F200" s="8" t="s">
        <v>1194</v>
      </c>
      <c r="G200" s="7"/>
      <c r="H200" s="8"/>
      <c r="I200" s="7"/>
      <c r="J200" s="8"/>
      <c r="K200" s="11"/>
      <c r="L200" s="11"/>
      <c r="M200" s="10"/>
      <c r="N200" s="10"/>
    </row>
    <row r="201" spans="1:14">
      <c r="A201" s="7" t="s">
        <v>1138</v>
      </c>
      <c r="B201" s="7" t="s">
        <v>1259</v>
      </c>
      <c r="C201" s="7" t="s">
        <v>1260</v>
      </c>
      <c r="D201" s="8" t="s">
        <v>1261</v>
      </c>
      <c r="E201" s="9">
        <v>1</v>
      </c>
      <c r="F201" s="8" t="s">
        <v>1231</v>
      </c>
      <c r="G201" s="7" t="s">
        <v>1152</v>
      </c>
      <c r="H201" s="8" t="s">
        <v>1153</v>
      </c>
      <c r="I201" s="7" t="s">
        <v>23</v>
      </c>
      <c r="J201" s="8" t="s">
        <v>1144</v>
      </c>
      <c r="K201" s="11"/>
      <c r="L201" s="12">
        <v>35377.56</v>
      </c>
      <c r="M201" s="10"/>
      <c r="N201" s="10"/>
    </row>
    <row r="202" spans="1:14">
      <c r="A202" s="7" t="s">
        <v>1138</v>
      </c>
      <c r="B202" s="7" t="s">
        <v>1259</v>
      </c>
      <c r="C202" s="7" t="s">
        <v>1260</v>
      </c>
      <c r="D202" s="8" t="s">
        <v>1261</v>
      </c>
      <c r="E202" s="9">
        <v>2</v>
      </c>
      <c r="F202" s="8" t="s">
        <v>1231</v>
      </c>
      <c r="G202" s="7" t="s">
        <v>1152</v>
      </c>
      <c r="H202" s="8" t="s">
        <v>1153</v>
      </c>
      <c r="I202" s="7" t="s">
        <v>1154</v>
      </c>
      <c r="J202" s="8" t="s">
        <v>1144</v>
      </c>
      <c r="K202" s="11"/>
      <c r="L202" s="12">
        <v>-35377.56</v>
      </c>
      <c r="M202" s="10"/>
      <c r="N202" s="10"/>
    </row>
    <row r="203" spans="1:14">
      <c r="A203" s="7" t="s">
        <v>1138</v>
      </c>
      <c r="B203" s="7" t="s">
        <v>1259</v>
      </c>
      <c r="C203" s="7" t="s">
        <v>1260</v>
      </c>
      <c r="D203" s="8" t="s">
        <v>1261</v>
      </c>
      <c r="E203" s="9">
        <v>3</v>
      </c>
      <c r="F203" s="8" t="s">
        <v>1156</v>
      </c>
      <c r="G203" s="7" t="s">
        <v>1157</v>
      </c>
      <c r="H203" s="8" t="s">
        <v>1158</v>
      </c>
      <c r="I203" s="7" t="s">
        <v>10</v>
      </c>
      <c r="J203" s="8" t="s">
        <v>1144</v>
      </c>
      <c r="K203" s="11"/>
      <c r="L203" s="12">
        <v>-1988444.95</v>
      </c>
      <c r="M203" s="10"/>
      <c r="N203" s="10"/>
    </row>
    <row r="204" spans="1:14">
      <c r="A204" s="7" t="s">
        <v>1138</v>
      </c>
      <c r="B204" s="7" t="s">
        <v>1259</v>
      </c>
      <c r="C204" s="7" t="s">
        <v>1260</v>
      </c>
      <c r="D204" s="8" t="s">
        <v>1261</v>
      </c>
      <c r="E204" s="9">
        <v>4</v>
      </c>
      <c r="F204" s="8" t="s">
        <v>1156</v>
      </c>
      <c r="G204" s="7" t="s">
        <v>1157</v>
      </c>
      <c r="H204" s="8" t="s">
        <v>1158</v>
      </c>
      <c r="I204" s="7" t="s">
        <v>4</v>
      </c>
      <c r="J204" s="8" t="s">
        <v>1144</v>
      </c>
      <c r="K204" s="11"/>
      <c r="L204" s="12">
        <v>1988444.95</v>
      </c>
      <c r="M204" s="10"/>
      <c r="N204" s="10"/>
    </row>
    <row r="205" spans="1:14">
      <c r="A205" s="7" t="s">
        <v>1138</v>
      </c>
      <c r="B205" s="7" t="s">
        <v>1259</v>
      </c>
      <c r="C205" s="7" t="s">
        <v>1260</v>
      </c>
      <c r="D205" s="8" t="s">
        <v>1261</v>
      </c>
      <c r="E205" s="9">
        <v>5</v>
      </c>
      <c r="F205" s="8" t="s">
        <v>1159</v>
      </c>
      <c r="G205" s="7" t="s">
        <v>1143</v>
      </c>
      <c r="H205" s="8" t="s">
        <v>63</v>
      </c>
      <c r="I205" s="7" t="s">
        <v>10</v>
      </c>
      <c r="J205" s="8" t="s">
        <v>1144</v>
      </c>
      <c r="K205" s="11"/>
      <c r="L205" s="12">
        <v>324546.24</v>
      </c>
      <c r="M205" s="10"/>
      <c r="N205" s="10"/>
    </row>
    <row r="206" spans="1:14">
      <c r="A206" s="7" t="s">
        <v>1138</v>
      </c>
      <c r="B206" s="7" t="s">
        <v>1259</v>
      </c>
      <c r="C206" s="7" t="s">
        <v>1260</v>
      </c>
      <c r="D206" s="8" t="s">
        <v>1261</v>
      </c>
      <c r="E206" s="9">
        <v>6</v>
      </c>
      <c r="F206" s="8" t="s">
        <v>1159</v>
      </c>
      <c r="G206" s="7" t="s">
        <v>1143</v>
      </c>
      <c r="H206" s="8" t="s">
        <v>63</v>
      </c>
      <c r="I206" s="7" t="s">
        <v>18</v>
      </c>
      <c r="J206" s="8" t="s">
        <v>1144</v>
      </c>
      <c r="K206" s="11"/>
      <c r="L206" s="12">
        <v>-324546.24</v>
      </c>
      <c r="M206" s="10"/>
      <c r="N206" s="10"/>
    </row>
    <row r="207" spans="1:14">
      <c r="A207" s="7" t="s">
        <v>1138</v>
      </c>
      <c r="B207" s="7" t="s">
        <v>1259</v>
      </c>
      <c r="C207" s="7" t="s">
        <v>1260</v>
      </c>
      <c r="D207" s="8" t="s">
        <v>1261</v>
      </c>
      <c r="E207" s="9">
        <v>7</v>
      </c>
      <c r="F207" s="8" t="s">
        <v>1161</v>
      </c>
      <c r="G207" s="7" t="s">
        <v>1147</v>
      </c>
      <c r="H207" s="8" t="s">
        <v>1148</v>
      </c>
      <c r="I207" s="7" t="s">
        <v>10</v>
      </c>
      <c r="J207" s="8" t="s">
        <v>1149</v>
      </c>
      <c r="K207" s="11"/>
      <c r="L207" s="12">
        <v>453606</v>
      </c>
      <c r="M207" s="10"/>
      <c r="N207" s="10"/>
    </row>
    <row r="208" spans="1:14">
      <c r="A208" s="7" t="s">
        <v>1138</v>
      </c>
      <c r="B208" s="7" t="s">
        <v>1259</v>
      </c>
      <c r="C208" s="7" t="s">
        <v>1260</v>
      </c>
      <c r="D208" s="8" t="s">
        <v>1261</v>
      </c>
      <c r="E208" s="9">
        <v>8</v>
      </c>
      <c r="F208" s="8" t="s">
        <v>1161</v>
      </c>
      <c r="G208" s="7" t="s">
        <v>1147</v>
      </c>
      <c r="H208" s="8" t="s">
        <v>1148</v>
      </c>
      <c r="I208" s="7" t="s">
        <v>8</v>
      </c>
      <c r="J208" s="8" t="s">
        <v>1149</v>
      </c>
      <c r="K208" s="11"/>
      <c r="L208" s="12">
        <v>-453606</v>
      </c>
      <c r="M208" s="10"/>
      <c r="N208" s="10"/>
    </row>
    <row r="209" spans="1:14">
      <c r="A209" s="7" t="s">
        <v>1138</v>
      </c>
      <c r="B209" s="7" t="s">
        <v>1259</v>
      </c>
      <c r="C209" s="7" t="s">
        <v>1260</v>
      </c>
      <c r="D209" s="8" t="s">
        <v>1261</v>
      </c>
      <c r="E209" s="9">
        <v>9</v>
      </c>
      <c r="F209" s="8" t="s">
        <v>1162</v>
      </c>
      <c r="G209" s="7" t="s">
        <v>1163</v>
      </c>
      <c r="H209" s="8" t="s">
        <v>1028</v>
      </c>
      <c r="I209" s="7" t="s">
        <v>10</v>
      </c>
      <c r="J209" s="8" t="s">
        <v>1164</v>
      </c>
      <c r="K209" s="11"/>
      <c r="L209" s="12">
        <v>-155323.35</v>
      </c>
      <c r="M209" s="10"/>
      <c r="N209" s="10"/>
    </row>
    <row r="210" spans="1:14">
      <c r="A210" s="7" t="s">
        <v>1138</v>
      </c>
      <c r="B210" s="7" t="s">
        <v>1259</v>
      </c>
      <c r="C210" s="7" t="s">
        <v>1260</v>
      </c>
      <c r="D210" s="8" t="s">
        <v>1261</v>
      </c>
      <c r="E210" s="9">
        <v>10</v>
      </c>
      <c r="F210" s="8" t="s">
        <v>1162</v>
      </c>
      <c r="G210" s="7" t="s">
        <v>1163</v>
      </c>
      <c r="H210" s="8" t="s">
        <v>1028</v>
      </c>
      <c r="I210" s="7" t="s">
        <v>18</v>
      </c>
      <c r="J210" s="8" t="s">
        <v>1164</v>
      </c>
      <c r="K210" s="11"/>
      <c r="L210" s="12">
        <v>-3324.42</v>
      </c>
      <c r="M210" s="10"/>
      <c r="N210" s="10"/>
    </row>
    <row r="211" spans="1:14">
      <c r="A211" s="7" t="s">
        <v>1138</v>
      </c>
      <c r="B211" s="7" t="s">
        <v>1259</v>
      </c>
      <c r="C211" s="7" t="s">
        <v>1260</v>
      </c>
      <c r="D211" s="8" t="s">
        <v>1261</v>
      </c>
      <c r="E211" s="9">
        <v>11</v>
      </c>
      <c r="F211" s="8" t="s">
        <v>1162</v>
      </c>
      <c r="G211" s="7" t="s">
        <v>1163</v>
      </c>
      <c r="H211" s="8" t="s">
        <v>1028</v>
      </c>
      <c r="I211" s="7" t="s">
        <v>17</v>
      </c>
      <c r="J211" s="8" t="s">
        <v>1164</v>
      </c>
      <c r="K211" s="11"/>
      <c r="L211" s="12">
        <v>-50338.94</v>
      </c>
      <c r="M211" s="10"/>
      <c r="N211" s="10"/>
    </row>
    <row r="212" spans="1:14">
      <c r="A212" s="7" t="s">
        <v>1138</v>
      </c>
      <c r="B212" s="7" t="s">
        <v>1259</v>
      </c>
      <c r="C212" s="7" t="s">
        <v>1260</v>
      </c>
      <c r="D212" s="8" t="s">
        <v>1261</v>
      </c>
      <c r="E212" s="9">
        <v>12</v>
      </c>
      <c r="F212" s="8" t="s">
        <v>1162</v>
      </c>
      <c r="G212" s="7" t="s">
        <v>1163</v>
      </c>
      <c r="H212" s="8" t="s">
        <v>1028</v>
      </c>
      <c r="I212" s="7" t="s">
        <v>6</v>
      </c>
      <c r="J212" s="8" t="s">
        <v>1164</v>
      </c>
      <c r="K212" s="11"/>
      <c r="L212" s="12">
        <v>208986.71</v>
      </c>
      <c r="M212" s="10"/>
      <c r="N212" s="10"/>
    </row>
    <row r="213" spans="1:14">
      <c r="A213" s="7" t="s">
        <v>1138</v>
      </c>
      <c r="B213" s="7" t="s">
        <v>1259</v>
      </c>
      <c r="C213" s="7" t="s">
        <v>1260</v>
      </c>
      <c r="D213" s="8" t="s">
        <v>1262</v>
      </c>
      <c r="E213" s="9">
        <v>1</v>
      </c>
      <c r="F213" s="8" t="s">
        <v>1218</v>
      </c>
      <c r="G213" s="7" t="s">
        <v>1219</v>
      </c>
      <c r="H213" s="8" t="s">
        <v>1220</v>
      </c>
      <c r="I213" s="7" t="s">
        <v>737</v>
      </c>
      <c r="J213" s="8" t="s">
        <v>1221</v>
      </c>
      <c r="K213" s="12">
        <v>-2890000</v>
      </c>
      <c r="L213" s="11"/>
      <c r="M213" s="10"/>
      <c r="N213" s="10"/>
    </row>
    <row r="214" spans="1:14">
      <c r="A214" s="7" t="s">
        <v>1138</v>
      </c>
      <c r="B214" s="7" t="s">
        <v>1259</v>
      </c>
      <c r="C214" s="7" t="s">
        <v>1260</v>
      </c>
      <c r="D214" s="8" t="s">
        <v>1262</v>
      </c>
      <c r="E214" s="9">
        <v>2</v>
      </c>
      <c r="F214" s="8" t="s">
        <v>1218</v>
      </c>
      <c r="G214" s="7" t="s">
        <v>1219</v>
      </c>
      <c r="H214" s="8" t="s">
        <v>1220</v>
      </c>
      <c r="I214" s="7" t="s">
        <v>1154</v>
      </c>
      <c r="J214" s="8" t="s">
        <v>1221</v>
      </c>
      <c r="K214" s="12">
        <v>2890000</v>
      </c>
      <c r="L214" s="11"/>
      <c r="M214" s="10"/>
      <c r="N214" s="10"/>
    </row>
    <row r="215" spans="1:14">
      <c r="A215" s="7" t="s">
        <v>1138</v>
      </c>
      <c r="B215" s="7" t="s">
        <v>1259</v>
      </c>
      <c r="C215" s="7" t="s">
        <v>1260</v>
      </c>
      <c r="D215" s="8" t="s">
        <v>1262</v>
      </c>
      <c r="E215" s="9">
        <v>3</v>
      </c>
      <c r="F215" s="8" t="s">
        <v>1222</v>
      </c>
      <c r="G215" s="7" t="s">
        <v>1182</v>
      </c>
      <c r="H215" s="8" t="s">
        <v>67</v>
      </c>
      <c r="I215" s="7" t="s">
        <v>737</v>
      </c>
      <c r="J215" s="8" t="s">
        <v>1223</v>
      </c>
      <c r="K215" s="11"/>
      <c r="L215" s="12">
        <v>53213.16</v>
      </c>
      <c r="M215" s="10"/>
      <c r="N215" s="10"/>
    </row>
    <row r="216" spans="1:14">
      <c r="A216" s="7" t="s">
        <v>1138</v>
      </c>
      <c r="B216" s="7" t="s">
        <v>1259</v>
      </c>
      <c r="C216" s="7" t="s">
        <v>1260</v>
      </c>
      <c r="D216" s="8" t="s">
        <v>1262</v>
      </c>
      <c r="E216" s="9">
        <v>4</v>
      </c>
      <c r="F216" s="8" t="s">
        <v>1222</v>
      </c>
      <c r="G216" s="7" t="s">
        <v>1182</v>
      </c>
      <c r="H216" s="8" t="s">
        <v>67</v>
      </c>
      <c r="I216" s="7" t="s">
        <v>1154</v>
      </c>
      <c r="J216" s="8" t="s">
        <v>1223</v>
      </c>
      <c r="K216" s="11"/>
      <c r="L216" s="12">
        <v>-53213.16</v>
      </c>
      <c r="M216" s="10"/>
      <c r="N216" s="10"/>
    </row>
    <row r="217" spans="1:14">
      <c r="A217" s="7" t="s">
        <v>1138</v>
      </c>
      <c r="B217" s="7" t="s">
        <v>1259</v>
      </c>
      <c r="C217" s="7" t="s">
        <v>1260</v>
      </c>
      <c r="D217" s="8" t="s">
        <v>1262</v>
      </c>
      <c r="E217" s="9">
        <v>5</v>
      </c>
      <c r="F217" s="8" t="s">
        <v>1224</v>
      </c>
      <c r="G217" s="7" t="s">
        <v>1225</v>
      </c>
      <c r="H217" s="8" t="s">
        <v>158</v>
      </c>
      <c r="I217" s="7" t="s">
        <v>737</v>
      </c>
      <c r="J217" s="8" t="s">
        <v>1226</v>
      </c>
      <c r="K217" s="12">
        <v>-10930.68</v>
      </c>
      <c r="L217" s="11"/>
      <c r="M217" s="10"/>
      <c r="N217" s="10"/>
    </row>
    <row r="218" spans="1:14">
      <c r="A218" s="7" t="s">
        <v>1138</v>
      </c>
      <c r="B218" s="7" t="s">
        <v>1259</v>
      </c>
      <c r="C218" s="7" t="s">
        <v>1260</v>
      </c>
      <c r="D218" s="8" t="s">
        <v>1262</v>
      </c>
      <c r="E218" s="9">
        <v>6</v>
      </c>
      <c r="F218" s="8" t="s">
        <v>1224</v>
      </c>
      <c r="G218" s="7" t="s">
        <v>1225</v>
      </c>
      <c r="H218" s="8" t="s">
        <v>158</v>
      </c>
      <c r="I218" s="7" t="s">
        <v>28</v>
      </c>
      <c r="J218" s="8" t="s">
        <v>1226</v>
      </c>
      <c r="K218" s="12">
        <v>10930.68</v>
      </c>
      <c r="L218" s="11"/>
      <c r="M218" s="10"/>
      <c r="N218" s="10"/>
    </row>
    <row r="219" spans="1:14">
      <c r="A219" s="7" t="s">
        <v>1138</v>
      </c>
      <c r="B219" s="7" t="s">
        <v>1259</v>
      </c>
      <c r="C219" s="7" t="s">
        <v>1260</v>
      </c>
      <c r="D219" s="8" t="s">
        <v>1262</v>
      </c>
      <c r="E219" s="9">
        <v>7</v>
      </c>
      <c r="F219" s="8" t="s">
        <v>1227</v>
      </c>
      <c r="G219" s="7" t="s">
        <v>1228</v>
      </c>
      <c r="H219" s="8" t="s">
        <v>156</v>
      </c>
      <c r="I219" s="7" t="s">
        <v>737</v>
      </c>
      <c r="J219" s="8" t="s">
        <v>1144</v>
      </c>
      <c r="K219" s="12">
        <v>833333.33</v>
      </c>
      <c r="L219" s="11"/>
      <c r="M219" s="10"/>
      <c r="N219" s="10"/>
    </row>
    <row r="220" spans="1:14">
      <c r="A220" s="7" t="s">
        <v>1138</v>
      </c>
      <c r="B220" s="7" t="s">
        <v>1259</v>
      </c>
      <c r="C220" s="7" t="s">
        <v>1260</v>
      </c>
      <c r="D220" s="8" t="s">
        <v>1262</v>
      </c>
      <c r="E220" s="9">
        <v>8</v>
      </c>
      <c r="F220" s="8" t="s">
        <v>1227</v>
      </c>
      <c r="G220" s="7" t="s">
        <v>1228</v>
      </c>
      <c r="H220" s="8" t="s">
        <v>156</v>
      </c>
      <c r="I220" s="7" t="s">
        <v>1154</v>
      </c>
      <c r="J220" s="8" t="s">
        <v>1144</v>
      </c>
      <c r="K220" s="12">
        <v>-833333.33</v>
      </c>
      <c r="L220" s="11"/>
      <c r="M220" s="10"/>
      <c r="N220" s="10"/>
    </row>
    <row r="221" spans="1:14">
      <c r="A221" s="7" t="s">
        <v>1138</v>
      </c>
      <c r="B221" s="7" t="s">
        <v>1259</v>
      </c>
      <c r="C221" s="7" t="s">
        <v>1260</v>
      </c>
      <c r="D221" s="8" t="s">
        <v>1262</v>
      </c>
      <c r="E221" s="9">
        <v>9</v>
      </c>
      <c r="F221" s="8" t="s">
        <v>1256</v>
      </c>
      <c r="G221" s="7" t="s">
        <v>1257</v>
      </c>
      <c r="H221" s="8" t="s">
        <v>126</v>
      </c>
      <c r="I221" s="7" t="s">
        <v>737</v>
      </c>
      <c r="J221" s="8" t="s">
        <v>1144</v>
      </c>
      <c r="K221" s="12">
        <v>-12365.9</v>
      </c>
      <c r="L221" s="11"/>
      <c r="M221" s="10"/>
      <c r="N221" s="10"/>
    </row>
    <row r="222" spans="1:14">
      <c r="A222" s="7" t="s">
        <v>1138</v>
      </c>
      <c r="B222" s="7" t="s">
        <v>1259</v>
      </c>
      <c r="C222" s="7" t="s">
        <v>1260</v>
      </c>
      <c r="D222" s="8" t="s">
        <v>1262</v>
      </c>
      <c r="E222" s="9">
        <v>10</v>
      </c>
      <c r="F222" s="8" t="s">
        <v>1256</v>
      </c>
      <c r="G222" s="7" t="s">
        <v>1257</v>
      </c>
      <c r="H222" s="8" t="s">
        <v>126</v>
      </c>
      <c r="I222" s="7" t="s">
        <v>1154</v>
      </c>
      <c r="J222" s="8" t="s">
        <v>1144</v>
      </c>
      <c r="K222" s="12">
        <v>12365.9</v>
      </c>
      <c r="L222" s="11"/>
      <c r="M222" s="10"/>
      <c r="N222" s="10"/>
    </row>
    <row r="223" spans="1:14">
      <c r="A223" s="7" t="s">
        <v>1138</v>
      </c>
      <c r="B223" s="7" t="s">
        <v>1259</v>
      </c>
      <c r="C223" s="7" t="s">
        <v>1260</v>
      </c>
      <c r="D223" s="8" t="s">
        <v>1262</v>
      </c>
      <c r="E223" s="9">
        <v>11</v>
      </c>
      <c r="F223" s="8" t="s">
        <v>1256</v>
      </c>
      <c r="G223" s="7" t="s">
        <v>1258</v>
      </c>
      <c r="H223" s="8" t="s">
        <v>43</v>
      </c>
      <c r="I223" s="7" t="s">
        <v>737</v>
      </c>
      <c r="J223" s="8" t="s">
        <v>1144</v>
      </c>
      <c r="K223" s="12">
        <v>-5087.69</v>
      </c>
      <c r="L223" s="11"/>
      <c r="M223" s="10"/>
      <c r="N223" s="10"/>
    </row>
    <row r="224" spans="1:14">
      <c r="A224" s="7" t="s">
        <v>1138</v>
      </c>
      <c r="B224" s="7" t="s">
        <v>1259</v>
      </c>
      <c r="C224" s="7" t="s">
        <v>1260</v>
      </c>
      <c r="D224" s="8" t="s">
        <v>1262</v>
      </c>
      <c r="E224" s="9">
        <v>12</v>
      </c>
      <c r="F224" s="8" t="s">
        <v>1256</v>
      </c>
      <c r="G224" s="7" t="s">
        <v>1258</v>
      </c>
      <c r="H224" s="8" t="s">
        <v>43</v>
      </c>
      <c r="I224" s="7" t="s">
        <v>1154</v>
      </c>
      <c r="J224" s="8" t="s">
        <v>1144</v>
      </c>
      <c r="K224" s="12">
        <v>5087.69</v>
      </c>
      <c r="L224" s="11"/>
      <c r="M224" s="10"/>
      <c r="N224" s="10"/>
    </row>
    <row r="225" spans="1:14">
      <c r="A225" s="7" t="s">
        <v>1138</v>
      </c>
      <c r="B225" s="7" t="s">
        <v>1259</v>
      </c>
      <c r="C225" s="7" t="s">
        <v>1260</v>
      </c>
      <c r="D225" s="8" t="s">
        <v>1263</v>
      </c>
      <c r="E225" s="9">
        <v>1</v>
      </c>
      <c r="F225" s="8" t="s">
        <v>1142</v>
      </c>
      <c r="G225" s="7" t="s">
        <v>1143</v>
      </c>
      <c r="H225" s="8" t="s">
        <v>63</v>
      </c>
      <c r="I225" s="7" t="s">
        <v>13</v>
      </c>
      <c r="J225" s="8" t="s">
        <v>1144</v>
      </c>
      <c r="K225" s="11"/>
      <c r="L225" s="12">
        <v>-1052666.67</v>
      </c>
      <c r="M225" s="10"/>
      <c r="N225" s="10"/>
    </row>
    <row r="226" spans="1:14">
      <c r="A226" s="7" t="s">
        <v>1138</v>
      </c>
      <c r="B226" s="7" t="s">
        <v>1259</v>
      </c>
      <c r="C226" s="7" t="s">
        <v>1260</v>
      </c>
      <c r="D226" s="8" t="s">
        <v>1263</v>
      </c>
      <c r="E226" s="9">
        <v>2</v>
      </c>
      <c r="F226" s="8" t="s">
        <v>1142</v>
      </c>
      <c r="G226" s="7" t="s">
        <v>1143</v>
      </c>
      <c r="H226" s="8" t="s">
        <v>63</v>
      </c>
      <c r="I226" s="7" t="s">
        <v>4</v>
      </c>
      <c r="J226" s="8" t="s">
        <v>1144</v>
      </c>
      <c r="K226" s="11"/>
      <c r="L226" s="12">
        <v>1052666.67</v>
      </c>
      <c r="M226" s="10"/>
      <c r="N226" s="10"/>
    </row>
    <row r="227" spans="1:14">
      <c r="A227" s="7" t="s">
        <v>1138</v>
      </c>
      <c r="B227" s="7" t="s">
        <v>1259</v>
      </c>
      <c r="C227" s="7" t="s">
        <v>1260</v>
      </c>
      <c r="D227" s="8" t="s">
        <v>1263</v>
      </c>
      <c r="E227" s="9">
        <v>3</v>
      </c>
      <c r="F227" s="8" t="s">
        <v>1146</v>
      </c>
      <c r="G227" s="7" t="s">
        <v>1147</v>
      </c>
      <c r="H227" s="8" t="s">
        <v>1148</v>
      </c>
      <c r="I227" s="7" t="s">
        <v>12</v>
      </c>
      <c r="J227" s="8" t="s">
        <v>1149</v>
      </c>
      <c r="K227" s="11"/>
      <c r="L227" s="12">
        <v>1876512.36</v>
      </c>
      <c r="M227" s="10"/>
      <c r="N227" s="10"/>
    </row>
    <row r="228" spans="1:14">
      <c r="A228" s="7" t="s">
        <v>1138</v>
      </c>
      <c r="B228" s="7" t="s">
        <v>1259</v>
      </c>
      <c r="C228" s="7" t="s">
        <v>1260</v>
      </c>
      <c r="D228" s="8" t="s">
        <v>1263</v>
      </c>
      <c r="E228" s="9">
        <v>4</v>
      </c>
      <c r="F228" s="8" t="s">
        <v>1146</v>
      </c>
      <c r="G228" s="7" t="s">
        <v>1147</v>
      </c>
      <c r="H228" s="8" t="s">
        <v>1148</v>
      </c>
      <c r="I228" s="7" t="s">
        <v>15</v>
      </c>
      <c r="J228" s="8" t="s">
        <v>1149</v>
      </c>
      <c r="K228" s="11"/>
      <c r="L228" s="12">
        <v>-6516329.8</v>
      </c>
      <c r="M228" s="10"/>
      <c r="N228" s="10"/>
    </row>
    <row r="229" spans="1:14">
      <c r="A229" s="7" t="s">
        <v>1138</v>
      </c>
      <c r="B229" s="7" t="s">
        <v>1259</v>
      </c>
      <c r="C229" s="7" t="s">
        <v>1260</v>
      </c>
      <c r="D229" s="8" t="s">
        <v>1263</v>
      </c>
      <c r="E229" s="9">
        <v>5</v>
      </c>
      <c r="F229" s="8" t="s">
        <v>1204</v>
      </c>
      <c r="G229" s="7" t="s">
        <v>1179</v>
      </c>
      <c r="H229" s="8" t="s">
        <v>1028</v>
      </c>
      <c r="I229" s="7" t="s">
        <v>13</v>
      </c>
      <c r="J229" s="8" t="s">
        <v>1164</v>
      </c>
      <c r="K229" s="11"/>
      <c r="L229" s="12">
        <v>-4061.18</v>
      </c>
      <c r="M229" s="10"/>
      <c r="N229" s="10"/>
    </row>
    <row r="230" spans="1:14">
      <c r="A230" s="7" t="s">
        <v>1138</v>
      </c>
      <c r="B230" s="7" t="s">
        <v>1259</v>
      </c>
      <c r="C230" s="7" t="s">
        <v>1260</v>
      </c>
      <c r="D230" s="8" t="s">
        <v>1263</v>
      </c>
      <c r="E230" s="9">
        <v>6</v>
      </c>
      <c r="F230" s="8" t="s">
        <v>1205</v>
      </c>
      <c r="G230" s="7" t="s">
        <v>1179</v>
      </c>
      <c r="H230" s="8" t="s">
        <v>1028</v>
      </c>
      <c r="I230" s="7" t="s">
        <v>15</v>
      </c>
      <c r="J230" s="8" t="s">
        <v>1164</v>
      </c>
      <c r="K230" s="11"/>
      <c r="L230" s="12">
        <v>-2011.59</v>
      </c>
      <c r="M230" s="10"/>
      <c r="N230" s="10"/>
    </row>
    <row r="231" spans="1:14">
      <c r="A231" s="7" t="s">
        <v>1138</v>
      </c>
      <c r="B231" s="7" t="s">
        <v>1259</v>
      </c>
      <c r="C231" s="7" t="s">
        <v>1260</v>
      </c>
      <c r="D231" s="8" t="s">
        <v>1263</v>
      </c>
      <c r="E231" s="9">
        <v>7</v>
      </c>
      <c r="F231" s="8" t="s">
        <v>1206</v>
      </c>
      <c r="G231" s="7" t="s">
        <v>1179</v>
      </c>
      <c r="H231" s="8" t="s">
        <v>1028</v>
      </c>
      <c r="I231" s="7" t="s">
        <v>6</v>
      </c>
      <c r="J231" s="8" t="s">
        <v>1164</v>
      </c>
      <c r="K231" s="11"/>
      <c r="L231" s="12">
        <v>17683.77</v>
      </c>
      <c r="M231" s="10"/>
      <c r="N231" s="10"/>
    </row>
    <row r="232" spans="1:14">
      <c r="A232" s="7" t="s">
        <v>1138</v>
      </c>
      <c r="B232" s="7" t="s">
        <v>1259</v>
      </c>
      <c r="C232" s="7" t="s">
        <v>1260</v>
      </c>
      <c r="D232" s="8" t="s">
        <v>1263</v>
      </c>
      <c r="E232" s="9">
        <v>8</v>
      </c>
      <c r="F232" s="8" t="s">
        <v>1264</v>
      </c>
      <c r="G232" s="7" t="s">
        <v>1147</v>
      </c>
      <c r="H232" s="8" t="s">
        <v>1148</v>
      </c>
      <c r="I232" s="7" t="s">
        <v>14</v>
      </c>
      <c r="J232" s="8" t="s">
        <v>1149</v>
      </c>
      <c r="K232" s="11"/>
      <c r="L232" s="12">
        <v>4639817.44</v>
      </c>
      <c r="M232" s="10"/>
      <c r="N232" s="10"/>
    </row>
    <row r="233" spans="1:14">
      <c r="A233" s="7" t="s">
        <v>1138</v>
      </c>
      <c r="B233" s="7" t="s">
        <v>1259</v>
      </c>
      <c r="C233" s="7" t="s">
        <v>1260</v>
      </c>
      <c r="D233" s="8" t="s">
        <v>1263</v>
      </c>
      <c r="E233" s="9">
        <v>9</v>
      </c>
      <c r="F233" s="8" t="s">
        <v>1265</v>
      </c>
      <c r="G233" s="7" t="s">
        <v>1200</v>
      </c>
      <c r="H233" s="8" t="s">
        <v>1201</v>
      </c>
      <c r="I233" s="7" t="s">
        <v>15</v>
      </c>
      <c r="J233" s="8" t="s">
        <v>1144</v>
      </c>
      <c r="K233" s="11"/>
      <c r="L233" s="12">
        <v>49935.17</v>
      </c>
      <c r="M233" s="10"/>
      <c r="N233" s="10"/>
    </row>
    <row r="234" spans="1:14">
      <c r="A234" s="7" t="s">
        <v>1138</v>
      </c>
      <c r="B234" s="7" t="s">
        <v>1259</v>
      </c>
      <c r="C234" s="7" t="s">
        <v>1260</v>
      </c>
      <c r="D234" s="8" t="s">
        <v>1263</v>
      </c>
      <c r="E234" s="9">
        <v>10</v>
      </c>
      <c r="F234" s="8" t="s">
        <v>1265</v>
      </c>
      <c r="G234" s="7" t="s">
        <v>1200</v>
      </c>
      <c r="H234" s="8" t="s">
        <v>1201</v>
      </c>
      <c r="I234" s="7" t="s">
        <v>14</v>
      </c>
      <c r="J234" s="8" t="s">
        <v>1144</v>
      </c>
      <c r="K234" s="11"/>
      <c r="L234" s="12">
        <v>-49935.17</v>
      </c>
      <c r="M234" s="10"/>
      <c r="N234" s="10"/>
    </row>
    <row r="235" spans="1:14">
      <c r="A235" s="7" t="s">
        <v>1138</v>
      </c>
      <c r="B235" s="7" t="s">
        <v>1259</v>
      </c>
      <c r="C235" s="7" t="s">
        <v>1260</v>
      </c>
      <c r="D235" s="8" t="s">
        <v>1263</v>
      </c>
      <c r="E235" s="9">
        <v>11</v>
      </c>
      <c r="F235" s="8" t="s">
        <v>1203</v>
      </c>
      <c r="G235" s="7" t="s">
        <v>1179</v>
      </c>
      <c r="H235" s="8" t="s">
        <v>1028</v>
      </c>
      <c r="I235" s="7" t="s">
        <v>12</v>
      </c>
      <c r="J235" s="8" t="s">
        <v>1164</v>
      </c>
      <c r="K235" s="11"/>
      <c r="L235" s="12">
        <v>-11611</v>
      </c>
      <c r="M235" s="10"/>
      <c r="N235" s="10"/>
    </row>
    <row r="236" spans="1:14">
      <c r="A236" s="7" t="s">
        <v>1138</v>
      </c>
      <c r="B236" s="7" t="s">
        <v>1259</v>
      </c>
      <c r="C236" s="7" t="s">
        <v>1260</v>
      </c>
      <c r="D236" s="8" t="s">
        <v>1263</v>
      </c>
      <c r="E236" s="9">
        <v>12</v>
      </c>
      <c r="F236" s="8" t="s">
        <v>1199</v>
      </c>
      <c r="G236" s="7" t="s">
        <v>1200</v>
      </c>
      <c r="H236" s="8" t="s">
        <v>1201</v>
      </c>
      <c r="I236" s="7" t="s">
        <v>15</v>
      </c>
      <c r="J236" s="8" t="s">
        <v>1144</v>
      </c>
      <c r="K236" s="11"/>
      <c r="L236" s="12">
        <v>-54923.75</v>
      </c>
      <c r="M236" s="10"/>
      <c r="N236" s="10"/>
    </row>
    <row r="237" spans="1:14">
      <c r="A237" s="7" t="s">
        <v>1138</v>
      </c>
      <c r="B237" s="7" t="s">
        <v>1259</v>
      </c>
      <c r="C237" s="7" t="s">
        <v>1260</v>
      </c>
      <c r="D237" s="8" t="s">
        <v>1263</v>
      </c>
      <c r="E237" s="9">
        <v>13</v>
      </c>
      <c r="F237" s="8" t="s">
        <v>1199</v>
      </c>
      <c r="G237" s="7" t="s">
        <v>1200</v>
      </c>
      <c r="H237" s="8" t="s">
        <v>1201</v>
      </c>
      <c r="I237" s="7" t="s">
        <v>737</v>
      </c>
      <c r="J237" s="8" t="s">
        <v>1202</v>
      </c>
      <c r="K237" s="11"/>
      <c r="L237" s="12">
        <v>54923.75</v>
      </c>
      <c r="M237" s="10"/>
      <c r="N237" s="10"/>
    </row>
    <row r="238" spans="1:14">
      <c r="A238" s="7" t="s">
        <v>1138</v>
      </c>
      <c r="B238" s="7" t="s">
        <v>1259</v>
      </c>
      <c r="C238" s="7" t="s">
        <v>1260</v>
      </c>
      <c r="D238" s="8" t="s">
        <v>1266</v>
      </c>
      <c r="E238" s="9">
        <v>1</v>
      </c>
      <c r="F238" s="8" t="s">
        <v>1167</v>
      </c>
      <c r="G238" s="7" t="s">
        <v>1168</v>
      </c>
      <c r="H238" s="8" t="s">
        <v>1169</v>
      </c>
      <c r="I238" s="7" t="s">
        <v>14</v>
      </c>
      <c r="J238" s="8" t="s">
        <v>1144</v>
      </c>
      <c r="K238" s="11"/>
      <c r="L238" s="12">
        <v>-3363.64</v>
      </c>
      <c r="M238" s="10"/>
      <c r="N238" s="10"/>
    </row>
    <row r="239" spans="1:14">
      <c r="A239" s="7" t="s">
        <v>1138</v>
      </c>
      <c r="B239" s="7" t="s">
        <v>1259</v>
      </c>
      <c r="C239" s="7" t="s">
        <v>1260</v>
      </c>
      <c r="D239" s="8" t="s">
        <v>1266</v>
      </c>
      <c r="E239" s="9">
        <v>2</v>
      </c>
      <c r="F239" s="8" t="s">
        <v>1167</v>
      </c>
      <c r="G239" s="7" t="s">
        <v>1168</v>
      </c>
      <c r="H239" s="8" t="s">
        <v>1169</v>
      </c>
      <c r="I239" s="7" t="s">
        <v>737</v>
      </c>
      <c r="J239" s="8" t="s">
        <v>1144</v>
      </c>
      <c r="K239" s="11"/>
      <c r="L239" s="12">
        <v>3363.64</v>
      </c>
      <c r="M239" s="10"/>
      <c r="N239" s="10"/>
    </row>
    <row r="240" spans="1:14">
      <c r="A240" s="7" t="s">
        <v>1138</v>
      </c>
      <c r="B240" s="7" t="s">
        <v>1259</v>
      </c>
      <c r="C240" s="7" t="s">
        <v>1260</v>
      </c>
      <c r="D240" s="8" t="s">
        <v>1266</v>
      </c>
      <c r="E240" s="9">
        <v>3</v>
      </c>
      <c r="F240" s="8" t="s">
        <v>1267</v>
      </c>
      <c r="G240" s="7" t="s">
        <v>1171</v>
      </c>
      <c r="H240" s="8" t="s">
        <v>1028</v>
      </c>
      <c r="I240" s="7" t="s">
        <v>14</v>
      </c>
      <c r="J240" s="8" t="s">
        <v>1144</v>
      </c>
      <c r="K240" s="11"/>
      <c r="L240" s="12">
        <v>-49048.19</v>
      </c>
      <c r="M240" s="10"/>
      <c r="N240" s="10"/>
    </row>
    <row r="241" spans="1:14">
      <c r="A241" s="7" t="s">
        <v>1138</v>
      </c>
      <c r="B241" s="7" t="s">
        <v>1259</v>
      </c>
      <c r="C241" s="7" t="s">
        <v>1260</v>
      </c>
      <c r="D241" s="8" t="s">
        <v>1266</v>
      </c>
      <c r="E241" s="9">
        <v>4</v>
      </c>
      <c r="F241" s="8" t="s">
        <v>1267</v>
      </c>
      <c r="G241" s="7" t="s">
        <v>1171</v>
      </c>
      <c r="H241" s="8" t="s">
        <v>1028</v>
      </c>
      <c r="I241" s="7" t="s">
        <v>737</v>
      </c>
      <c r="J241" s="8" t="s">
        <v>1144</v>
      </c>
      <c r="K241" s="11"/>
      <c r="L241" s="12">
        <v>49048.19</v>
      </c>
      <c r="M241" s="10"/>
      <c r="N241" s="10"/>
    </row>
    <row r="242" spans="1:14">
      <c r="A242" s="7" t="s">
        <v>1138</v>
      </c>
      <c r="B242" s="7" t="s">
        <v>1259</v>
      </c>
      <c r="C242" s="7" t="s">
        <v>1260</v>
      </c>
      <c r="D242" s="8" t="s">
        <v>1266</v>
      </c>
      <c r="E242" s="9">
        <v>5</v>
      </c>
      <c r="F242" s="8" t="s">
        <v>1173</v>
      </c>
      <c r="G242" s="7" t="s">
        <v>1168</v>
      </c>
      <c r="H242" s="8" t="s">
        <v>1169</v>
      </c>
      <c r="I242" s="7" t="s">
        <v>14</v>
      </c>
      <c r="J242" s="8" t="s">
        <v>1144</v>
      </c>
      <c r="K242" s="11"/>
      <c r="L242" s="12">
        <v>-32336.08</v>
      </c>
      <c r="M242" s="10"/>
      <c r="N242" s="10"/>
    </row>
    <row r="243" spans="1:14">
      <c r="A243" s="7" t="s">
        <v>1138</v>
      </c>
      <c r="B243" s="7" t="s">
        <v>1259</v>
      </c>
      <c r="C243" s="7" t="s">
        <v>1260</v>
      </c>
      <c r="D243" s="8" t="s">
        <v>1266</v>
      </c>
      <c r="E243" s="9">
        <v>6</v>
      </c>
      <c r="F243" s="8" t="s">
        <v>1173</v>
      </c>
      <c r="G243" s="7" t="s">
        <v>1168</v>
      </c>
      <c r="H243" s="8" t="s">
        <v>1169</v>
      </c>
      <c r="I243" s="7" t="s">
        <v>15</v>
      </c>
      <c r="J243" s="8" t="s">
        <v>1144</v>
      </c>
      <c r="K243" s="11"/>
      <c r="L243" s="12">
        <v>32336.08</v>
      </c>
      <c r="M243" s="10"/>
      <c r="N243" s="10"/>
    </row>
    <row r="244" spans="1:14">
      <c r="A244" s="7" t="s">
        <v>1138</v>
      </c>
      <c r="B244" s="7" t="s">
        <v>1259</v>
      </c>
      <c r="C244" s="7" t="s">
        <v>1260</v>
      </c>
      <c r="D244" s="8" t="s">
        <v>1266</v>
      </c>
      <c r="E244" s="9">
        <v>7</v>
      </c>
      <c r="F244" s="8" t="s">
        <v>1170</v>
      </c>
      <c r="G244" s="7" t="s">
        <v>1171</v>
      </c>
      <c r="H244" s="8" t="s">
        <v>1028</v>
      </c>
      <c r="I244" s="7" t="s">
        <v>14</v>
      </c>
      <c r="J244" s="8" t="s">
        <v>1144</v>
      </c>
      <c r="K244" s="11"/>
      <c r="L244" s="12">
        <v>-195399.34</v>
      </c>
      <c r="M244" s="10"/>
      <c r="N244" s="10"/>
    </row>
    <row r="245" spans="1:14">
      <c r="A245" s="7" t="s">
        <v>1138</v>
      </c>
      <c r="B245" s="7" t="s">
        <v>1259</v>
      </c>
      <c r="C245" s="7" t="s">
        <v>1260</v>
      </c>
      <c r="D245" s="8" t="s">
        <v>1266</v>
      </c>
      <c r="E245" s="9">
        <v>8</v>
      </c>
      <c r="F245" s="8" t="s">
        <v>1170</v>
      </c>
      <c r="G245" s="7" t="s">
        <v>1171</v>
      </c>
      <c r="H245" s="8" t="s">
        <v>1028</v>
      </c>
      <c r="I245" s="7" t="s">
        <v>15</v>
      </c>
      <c r="J245" s="8" t="s">
        <v>1144</v>
      </c>
      <c r="K245" s="11"/>
      <c r="L245" s="12">
        <v>195399.34</v>
      </c>
      <c r="M245" s="10"/>
      <c r="N245" s="10"/>
    </row>
    <row r="246" spans="1:14">
      <c r="A246" s="7" t="s">
        <v>1138</v>
      </c>
      <c r="B246" s="7" t="s">
        <v>1259</v>
      </c>
      <c r="C246" s="7" t="s">
        <v>1260</v>
      </c>
      <c r="D246" s="8" t="s">
        <v>1266</v>
      </c>
      <c r="E246" s="9">
        <v>9</v>
      </c>
      <c r="F246" s="8" t="s">
        <v>1268</v>
      </c>
      <c r="G246" s="7" t="s">
        <v>1269</v>
      </c>
      <c r="H246" s="8" t="s">
        <v>1270</v>
      </c>
      <c r="I246" s="7" t="s">
        <v>14</v>
      </c>
      <c r="J246" s="8" t="s">
        <v>1144</v>
      </c>
      <c r="K246" s="11"/>
      <c r="L246" s="12">
        <v>-379905.03</v>
      </c>
      <c r="M246" s="10"/>
      <c r="N246" s="10"/>
    </row>
    <row r="247" spans="1:14">
      <c r="A247" s="7" t="s">
        <v>1138</v>
      </c>
      <c r="B247" s="7" t="s">
        <v>1259</v>
      </c>
      <c r="C247" s="7" t="s">
        <v>1260</v>
      </c>
      <c r="D247" s="8" t="s">
        <v>1266</v>
      </c>
      <c r="E247" s="9">
        <v>10</v>
      </c>
      <c r="F247" s="8" t="s">
        <v>1268</v>
      </c>
      <c r="G247" s="7" t="s">
        <v>1269</v>
      </c>
      <c r="H247" s="8" t="s">
        <v>1270</v>
      </c>
      <c r="I247" s="7" t="s">
        <v>15</v>
      </c>
      <c r="J247" s="8" t="s">
        <v>1144</v>
      </c>
      <c r="K247" s="11"/>
      <c r="L247" s="12">
        <v>379905.03</v>
      </c>
      <c r="M247" s="10"/>
      <c r="N247" s="10"/>
    </row>
    <row r="248" spans="1:14">
      <c r="A248" s="7" t="s">
        <v>1138</v>
      </c>
      <c r="B248" s="7" t="s">
        <v>1259</v>
      </c>
      <c r="C248" s="7" t="s">
        <v>1260</v>
      </c>
      <c r="D248" s="8" t="s">
        <v>1266</v>
      </c>
      <c r="E248" s="9">
        <v>11</v>
      </c>
      <c r="F248" s="8" t="s">
        <v>1172</v>
      </c>
      <c r="G248" s="7" t="s">
        <v>1171</v>
      </c>
      <c r="H248" s="8" t="s">
        <v>1028</v>
      </c>
      <c r="I248" s="7" t="s">
        <v>14</v>
      </c>
      <c r="J248" s="8" t="s">
        <v>1144</v>
      </c>
      <c r="K248" s="11"/>
      <c r="L248" s="12">
        <v>-60140.43</v>
      </c>
      <c r="M248" s="10"/>
      <c r="N248" s="10"/>
    </row>
    <row r="249" spans="1:14">
      <c r="A249" s="7" t="s">
        <v>1138</v>
      </c>
      <c r="B249" s="7" t="s">
        <v>1259</v>
      </c>
      <c r="C249" s="7" t="s">
        <v>1260</v>
      </c>
      <c r="D249" s="8" t="s">
        <v>1266</v>
      </c>
      <c r="E249" s="9">
        <v>12</v>
      </c>
      <c r="F249" s="8" t="s">
        <v>1172</v>
      </c>
      <c r="G249" s="7" t="s">
        <v>1171</v>
      </c>
      <c r="H249" s="8" t="s">
        <v>1028</v>
      </c>
      <c r="I249" s="7" t="s">
        <v>15</v>
      </c>
      <c r="J249" s="8" t="s">
        <v>1144</v>
      </c>
      <c r="K249" s="11"/>
      <c r="L249" s="12">
        <v>60140.43</v>
      </c>
      <c r="M249" s="10"/>
      <c r="N249" s="10"/>
    </row>
    <row r="250" spans="1:14">
      <c r="A250" s="7" t="s">
        <v>1138</v>
      </c>
      <c r="B250" s="7" t="s">
        <v>1259</v>
      </c>
      <c r="C250" s="7" t="s">
        <v>1260</v>
      </c>
      <c r="D250" s="8" t="s">
        <v>1266</v>
      </c>
      <c r="E250" s="9">
        <v>13</v>
      </c>
      <c r="F250" s="8" t="s">
        <v>1271</v>
      </c>
      <c r="G250" s="7" t="s">
        <v>1168</v>
      </c>
      <c r="H250" s="8" t="s">
        <v>1169</v>
      </c>
      <c r="I250" s="7" t="s">
        <v>14</v>
      </c>
      <c r="J250" s="8" t="s">
        <v>1144</v>
      </c>
      <c r="K250" s="11"/>
      <c r="L250" s="12">
        <v>-831.38</v>
      </c>
      <c r="M250" s="10"/>
      <c r="N250" s="10"/>
    </row>
    <row r="251" spans="1:14">
      <c r="A251" s="7" t="s">
        <v>1138</v>
      </c>
      <c r="B251" s="7" t="s">
        <v>1259</v>
      </c>
      <c r="C251" s="7" t="s">
        <v>1260</v>
      </c>
      <c r="D251" s="8" t="s">
        <v>1266</v>
      </c>
      <c r="E251" s="9">
        <v>14</v>
      </c>
      <c r="F251" s="8" t="s">
        <v>1271</v>
      </c>
      <c r="G251" s="7" t="s">
        <v>1168</v>
      </c>
      <c r="H251" s="8" t="s">
        <v>1169</v>
      </c>
      <c r="I251" s="7" t="s">
        <v>737</v>
      </c>
      <c r="J251" s="8" t="s">
        <v>1144</v>
      </c>
      <c r="K251" s="11"/>
      <c r="L251" s="12">
        <v>831.38</v>
      </c>
      <c r="M251" s="10"/>
      <c r="N251" s="10"/>
    </row>
    <row r="252" spans="1:14">
      <c r="A252" s="7" t="s">
        <v>1138</v>
      </c>
      <c r="B252" s="7" t="s">
        <v>1259</v>
      </c>
      <c r="C252" s="7" t="s">
        <v>1260</v>
      </c>
      <c r="D252" s="8" t="s">
        <v>1266</v>
      </c>
      <c r="E252" s="9">
        <v>15</v>
      </c>
      <c r="F252" s="8" t="s">
        <v>1178</v>
      </c>
      <c r="G252" s="7" t="s">
        <v>1171</v>
      </c>
      <c r="H252" s="8" t="s">
        <v>1028</v>
      </c>
      <c r="I252" s="7" t="s">
        <v>14</v>
      </c>
      <c r="J252" s="8" t="s">
        <v>1144</v>
      </c>
      <c r="K252" s="11"/>
      <c r="L252" s="12">
        <v>-118407.97</v>
      </c>
      <c r="M252" s="10"/>
      <c r="N252" s="10"/>
    </row>
    <row r="253" spans="1:14">
      <c r="A253" s="7" t="s">
        <v>1138</v>
      </c>
      <c r="B253" s="7" t="s">
        <v>1259</v>
      </c>
      <c r="C253" s="7" t="s">
        <v>1260</v>
      </c>
      <c r="D253" s="8" t="s">
        <v>1266</v>
      </c>
      <c r="E253" s="9">
        <v>16</v>
      </c>
      <c r="F253" s="8" t="s">
        <v>1178</v>
      </c>
      <c r="G253" s="7" t="s">
        <v>1171</v>
      </c>
      <c r="H253" s="8" t="s">
        <v>1028</v>
      </c>
      <c r="I253" s="7" t="s">
        <v>15</v>
      </c>
      <c r="J253" s="8" t="s">
        <v>1144</v>
      </c>
      <c r="K253" s="11"/>
      <c r="L253" s="12">
        <v>118407.97</v>
      </c>
      <c r="M253" s="10"/>
      <c r="N253" s="10"/>
    </row>
    <row r="254" spans="1:14">
      <c r="A254" s="7" t="s">
        <v>1138</v>
      </c>
      <c r="B254" s="7" t="s">
        <v>1259</v>
      </c>
      <c r="C254" s="7" t="s">
        <v>1260</v>
      </c>
      <c r="D254" s="8" t="s">
        <v>1266</v>
      </c>
      <c r="E254" s="9">
        <v>17</v>
      </c>
      <c r="F254" s="8" t="s">
        <v>1185</v>
      </c>
      <c r="G254" s="7" t="s">
        <v>1147</v>
      </c>
      <c r="H254" s="8" t="s">
        <v>1148</v>
      </c>
      <c r="I254" s="7" t="s">
        <v>14</v>
      </c>
      <c r="J254" s="8" t="s">
        <v>1149</v>
      </c>
      <c r="K254" s="11"/>
      <c r="L254" s="12">
        <v>-424633.21</v>
      </c>
      <c r="M254" s="10"/>
      <c r="N254" s="10"/>
    </row>
    <row r="255" spans="1:14">
      <c r="A255" s="7" t="s">
        <v>1138</v>
      </c>
      <c r="B255" s="7" t="s">
        <v>1259</v>
      </c>
      <c r="C255" s="7" t="s">
        <v>1260</v>
      </c>
      <c r="D255" s="8" t="s">
        <v>1266</v>
      </c>
      <c r="E255" s="9">
        <v>18</v>
      </c>
      <c r="F255" s="8" t="s">
        <v>1185</v>
      </c>
      <c r="G255" s="7" t="s">
        <v>1147</v>
      </c>
      <c r="H255" s="8" t="s">
        <v>1148</v>
      </c>
      <c r="I255" s="7" t="s">
        <v>15</v>
      </c>
      <c r="J255" s="8" t="s">
        <v>1149</v>
      </c>
      <c r="K255" s="11"/>
      <c r="L255" s="12">
        <v>424633.21</v>
      </c>
      <c r="M255" s="10"/>
      <c r="N255" s="10"/>
    </row>
    <row r="256" spans="1:14">
      <c r="A256" s="7" t="s">
        <v>1138</v>
      </c>
      <c r="B256" s="7" t="s">
        <v>1259</v>
      </c>
      <c r="C256" s="7" t="s">
        <v>1260</v>
      </c>
      <c r="D256" s="8" t="s">
        <v>1266</v>
      </c>
      <c r="E256" s="9">
        <v>19</v>
      </c>
      <c r="F256" s="8" t="s">
        <v>1272</v>
      </c>
      <c r="G256" s="7" t="s">
        <v>1171</v>
      </c>
      <c r="H256" s="8" t="s">
        <v>1028</v>
      </c>
      <c r="I256" s="7" t="s">
        <v>9</v>
      </c>
      <c r="J256" s="8" t="s">
        <v>1164</v>
      </c>
      <c r="K256" s="11"/>
      <c r="L256" s="12">
        <v>-3600</v>
      </c>
      <c r="M256" s="10"/>
      <c r="N256" s="10"/>
    </row>
    <row r="257" spans="1:14">
      <c r="A257" s="7" t="s">
        <v>1138</v>
      </c>
      <c r="B257" s="7" t="s">
        <v>1259</v>
      </c>
      <c r="C257" s="7" t="s">
        <v>1260</v>
      </c>
      <c r="D257" s="8" t="s">
        <v>1266</v>
      </c>
      <c r="E257" s="9">
        <v>20</v>
      </c>
      <c r="F257" s="8" t="s">
        <v>1273</v>
      </c>
      <c r="G257" s="7" t="s">
        <v>1171</v>
      </c>
      <c r="H257" s="8" t="s">
        <v>1028</v>
      </c>
      <c r="I257" s="7" t="s">
        <v>8</v>
      </c>
      <c r="J257" s="8" t="s">
        <v>1164</v>
      </c>
      <c r="K257" s="11"/>
      <c r="L257" s="12">
        <v>-250400</v>
      </c>
      <c r="M257" s="10"/>
      <c r="N257" s="10"/>
    </row>
    <row r="258" spans="1:14">
      <c r="A258" s="7" t="s">
        <v>1138</v>
      </c>
      <c r="B258" s="7" t="s">
        <v>1259</v>
      </c>
      <c r="C258" s="7" t="s">
        <v>1260</v>
      </c>
      <c r="D258" s="8" t="s">
        <v>1266</v>
      </c>
      <c r="E258" s="9">
        <v>21</v>
      </c>
      <c r="F258" s="8" t="s">
        <v>1274</v>
      </c>
      <c r="G258" s="7" t="s">
        <v>1171</v>
      </c>
      <c r="H258" s="8" t="s">
        <v>1028</v>
      </c>
      <c r="I258" s="7" t="s">
        <v>14</v>
      </c>
      <c r="J258" s="8" t="s">
        <v>1164</v>
      </c>
      <c r="K258" s="11"/>
      <c r="L258" s="12">
        <v>-57500</v>
      </c>
      <c r="M258" s="10"/>
      <c r="N258" s="10"/>
    </row>
    <row r="259" spans="1:14">
      <c r="A259" s="7" t="s">
        <v>1138</v>
      </c>
      <c r="B259" s="7" t="s">
        <v>1259</v>
      </c>
      <c r="C259" s="7" t="s">
        <v>1260</v>
      </c>
      <c r="D259" s="8" t="s">
        <v>1266</v>
      </c>
      <c r="E259" s="9">
        <v>22</v>
      </c>
      <c r="F259" s="8" t="s">
        <v>1275</v>
      </c>
      <c r="G259" s="7" t="s">
        <v>1171</v>
      </c>
      <c r="H259" s="8" t="s">
        <v>1028</v>
      </c>
      <c r="I259" s="7" t="s">
        <v>6</v>
      </c>
      <c r="J259" s="8" t="s">
        <v>1164</v>
      </c>
      <c r="K259" s="11"/>
      <c r="L259" s="12">
        <v>311500</v>
      </c>
      <c r="M259" s="10"/>
      <c r="N259" s="10"/>
    </row>
    <row r="260" spans="1:14">
      <c r="A260" s="7" t="s">
        <v>1138</v>
      </c>
      <c r="B260" s="7" t="s">
        <v>1259</v>
      </c>
      <c r="C260" s="7" t="s">
        <v>1260</v>
      </c>
      <c r="D260" s="8" t="s">
        <v>1266</v>
      </c>
      <c r="E260" s="9">
        <v>23</v>
      </c>
      <c r="F260" s="8" t="s">
        <v>1276</v>
      </c>
      <c r="G260" s="7" t="s">
        <v>1181</v>
      </c>
      <c r="H260" s="8" t="s">
        <v>124</v>
      </c>
      <c r="I260" s="7" t="s">
        <v>14</v>
      </c>
      <c r="J260" s="8" t="s">
        <v>1144</v>
      </c>
      <c r="K260" s="12">
        <v>636414.8</v>
      </c>
      <c r="L260" s="11"/>
      <c r="M260" s="10"/>
      <c r="N260" s="10"/>
    </row>
    <row r="261" spans="1:14">
      <c r="A261" s="7" t="s">
        <v>1138</v>
      </c>
      <c r="B261" s="7" t="s">
        <v>1259</v>
      </c>
      <c r="C261" s="7" t="s">
        <v>1260</v>
      </c>
      <c r="D261" s="8" t="s">
        <v>1266</v>
      </c>
      <c r="E261" s="9">
        <v>24</v>
      </c>
      <c r="F261" s="8" t="s">
        <v>1276</v>
      </c>
      <c r="G261" s="7" t="s">
        <v>1181</v>
      </c>
      <c r="H261" s="8" t="s">
        <v>124</v>
      </c>
      <c r="I261" s="7" t="s">
        <v>1154</v>
      </c>
      <c r="J261" s="8" t="s">
        <v>1144</v>
      </c>
      <c r="K261" s="12">
        <v>-636414.8</v>
      </c>
      <c r="L261" s="11"/>
      <c r="M261" s="10"/>
      <c r="N261" s="10"/>
    </row>
    <row r="262" spans="1:14">
      <c r="A262" s="7" t="s">
        <v>1138</v>
      </c>
      <c r="B262" s="7" t="s">
        <v>1259</v>
      </c>
      <c r="C262" s="7" t="s">
        <v>1260</v>
      </c>
      <c r="D262" s="8" t="s">
        <v>1266</v>
      </c>
      <c r="E262" s="9">
        <v>25</v>
      </c>
      <c r="F262" s="8" t="s">
        <v>1276</v>
      </c>
      <c r="G262" s="7" t="s">
        <v>1182</v>
      </c>
      <c r="H262" s="8" t="s">
        <v>67</v>
      </c>
      <c r="I262" s="7" t="s">
        <v>737</v>
      </c>
      <c r="J262" s="8" t="s">
        <v>1144</v>
      </c>
      <c r="K262" s="11"/>
      <c r="L262" s="12">
        <v>636414.8</v>
      </c>
      <c r="M262" s="10"/>
      <c r="N262" s="10"/>
    </row>
    <row r="263" spans="1:14">
      <c r="A263" s="7" t="s">
        <v>1138</v>
      </c>
      <c r="B263" s="7" t="s">
        <v>1259</v>
      </c>
      <c r="C263" s="7" t="s">
        <v>1260</v>
      </c>
      <c r="D263" s="8" t="s">
        <v>1266</v>
      </c>
      <c r="E263" s="9">
        <v>26</v>
      </c>
      <c r="F263" s="8" t="s">
        <v>1276</v>
      </c>
      <c r="G263" s="7" t="s">
        <v>1182</v>
      </c>
      <c r="H263" s="8" t="s">
        <v>67</v>
      </c>
      <c r="I263" s="7" t="s">
        <v>1154</v>
      </c>
      <c r="J263" s="8" t="s">
        <v>1144</v>
      </c>
      <c r="K263" s="11"/>
      <c r="L263" s="12">
        <v>-636414.8</v>
      </c>
      <c r="M263" s="10"/>
      <c r="N263" s="10"/>
    </row>
    <row r="264" spans="1:14">
      <c r="A264" s="7" t="s">
        <v>1138</v>
      </c>
      <c r="B264" s="7" t="s">
        <v>1259</v>
      </c>
      <c r="C264" s="7" t="s">
        <v>1260</v>
      </c>
      <c r="D264" s="8" t="s">
        <v>1266</v>
      </c>
      <c r="E264" s="9">
        <v>27</v>
      </c>
      <c r="F264" s="8" t="s">
        <v>1277</v>
      </c>
      <c r="G264" s="7" t="s">
        <v>1181</v>
      </c>
      <c r="H264" s="8" t="s">
        <v>124</v>
      </c>
      <c r="I264" s="7" t="s">
        <v>14</v>
      </c>
      <c r="J264" s="8" t="s">
        <v>1144</v>
      </c>
      <c r="K264" s="12">
        <v>70208.25</v>
      </c>
      <c r="L264" s="11"/>
      <c r="M264" s="10"/>
      <c r="N264" s="10"/>
    </row>
    <row r="265" spans="1:14">
      <c r="A265" s="7" t="s">
        <v>1138</v>
      </c>
      <c r="B265" s="7" t="s">
        <v>1259</v>
      </c>
      <c r="C265" s="7" t="s">
        <v>1260</v>
      </c>
      <c r="D265" s="8" t="s">
        <v>1266</v>
      </c>
      <c r="E265" s="9">
        <v>28</v>
      </c>
      <c r="F265" s="8" t="s">
        <v>1277</v>
      </c>
      <c r="G265" s="7" t="s">
        <v>1181</v>
      </c>
      <c r="H265" s="8" t="s">
        <v>124</v>
      </c>
      <c r="I265" s="7" t="s">
        <v>1154</v>
      </c>
      <c r="J265" s="8" t="s">
        <v>1144</v>
      </c>
      <c r="K265" s="12">
        <v>-70208.25</v>
      </c>
      <c r="L265" s="11"/>
      <c r="M265" s="10"/>
      <c r="N265" s="10"/>
    </row>
    <row r="266" spans="1:14">
      <c r="A266" s="7" t="s">
        <v>1138</v>
      </c>
      <c r="B266" s="7" t="s">
        <v>1259</v>
      </c>
      <c r="C266" s="7" t="s">
        <v>1260</v>
      </c>
      <c r="D266" s="8" t="s">
        <v>1266</v>
      </c>
      <c r="E266" s="9">
        <v>29</v>
      </c>
      <c r="F266" s="8" t="s">
        <v>1277</v>
      </c>
      <c r="G266" s="7" t="s">
        <v>1182</v>
      </c>
      <c r="H266" s="8" t="s">
        <v>67</v>
      </c>
      <c r="I266" s="7" t="s">
        <v>737</v>
      </c>
      <c r="J266" s="8" t="s">
        <v>1144</v>
      </c>
      <c r="K266" s="11"/>
      <c r="L266" s="12">
        <v>70208.25</v>
      </c>
      <c r="M266" s="10"/>
      <c r="N266" s="10"/>
    </row>
    <row r="267" spans="1:14">
      <c r="A267" s="7" t="s">
        <v>1138</v>
      </c>
      <c r="B267" s="7" t="s">
        <v>1259</v>
      </c>
      <c r="C267" s="7" t="s">
        <v>1260</v>
      </c>
      <c r="D267" s="8" t="s">
        <v>1266</v>
      </c>
      <c r="E267" s="9">
        <v>30</v>
      </c>
      <c r="F267" s="8" t="s">
        <v>1277</v>
      </c>
      <c r="G267" s="7" t="s">
        <v>1182</v>
      </c>
      <c r="H267" s="8" t="s">
        <v>67</v>
      </c>
      <c r="I267" s="7" t="s">
        <v>1154</v>
      </c>
      <c r="J267" s="8" t="s">
        <v>1144</v>
      </c>
      <c r="K267" s="11"/>
      <c r="L267" s="12">
        <v>-70208.25</v>
      </c>
      <c r="M267" s="10"/>
      <c r="N267" s="10"/>
    </row>
    <row r="268" spans="1:14">
      <c r="A268" s="7" t="s">
        <v>1138</v>
      </c>
      <c r="B268" s="7" t="s">
        <v>1259</v>
      </c>
      <c r="C268" s="7" t="s">
        <v>1260</v>
      </c>
      <c r="D268" s="8" t="s">
        <v>1278</v>
      </c>
      <c r="E268" s="9">
        <v>1</v>
      </c>
      <c r="F268" s="8" t="s">
        <v>1279</v>
      </c>
      <c r="G268" s="7" t="s">
        <v>1280</v>
      </c>
      <c r="H268" s="8" t="s">
        <v>3</v>
      </c>
      <c r="I268" s="7" t="s">
        <v>22</v>
      </c>
      <c r="J268" s="8" t="s">
        <v>1144</v>
      </c>
      <c r="K268" s="11"/>
      <c r="L268" s="12">
        <v>-35377.36</v>
      </c>
      <c r="M268" s="10"/>
      <c r="N268" s="10"/>
    </row>
    <row r="269" spans="1:14">
      <c r="A269" s="7" t="s">
        <v>1138</v>
      </c>
      <c r="B269" s="7" t="s">
        <v>1259</v>
      </c>
      <c r="C269" s="7" t="s">
        <v>1260</v>
      </c>
      <c r="D269" s="8" t="s">
        <v>1278</v>
      </c>
      <c r="E269" s="9">
        <v>2</v>
      </c>
      <c r="F269" s="8" t="s">
        <v>1281</v>
      </c>
      <c r="G269" s="7" t="s">
        <v>1280</v>
      </c>
      <c r="H269" s="8" t="s">
        <v>3</v>
      </c>
      <c r="I269" s="7" t="s">
        <v>1154</v>
      </c>
      <c r="J269" s="8" t="s">
        <v>1144</v>
      </c>
      <c r="K269" s="11"/>
      <c r="L269" s="12">
        <v>35377.36</v>
      </c>
      <c r="M269" s="10"/>
      <c r="N269" s="10"/>
    </row>
    <row r="270" spans="1:14">
      <c r="A270" s="7" t="s">
        <v>1138</v>
      </c>
      <c r="B270" s="7" t="s">
        <v>1259</v>
      </c>
      <c r="C270" s="7" t="s">
        <v>1260</v>
      </c>
      <c r="D270" s="8" t="s">
        <v>1278</v>
      </c>
      <c r="E270" s="9">
        <v>3</v>
      </c>
      <c r="F270" s="8" t="s">
        <v>1282</v>
      </c>
      <c r="G270" s="7" t="s">
        <v>1280</v>
      </c>
      <c r="H270" s="8" t="s">
        <v>3</v>
      </c>
      <c r="I270" s="7" t="s">
        <v>22</v>
      </c>
      <c r="J270" s="8" t="s">
        <v>1144</v>
      </c>
      <c r="K270" s="11"/>
      <c r="L270" s="12">
        <v>188679.25</v>
      </c>
      <c r="M270" s="10"/>
      <c r="N270" s="10"/>
    </row>
    <row r="271" spans="1:14">
      <c r="A271" s="7" t="s">
        <v>1138</v>
      </c>
      <c r="B271" s="7" t="s">
        <v>1259</v>
      </c>
      <c r="C271" s="7" t="s">
        <v>1260</v>
      </c>
      <c r="D271" s="8" t="s">
        <v>1278</v>
      </c>
      <c r="E271" s="9">
        <v>4</v>
      </c>
      <c r="F271" s="8" t="s">
        <v>1283</v>
      </c>
      <c r="G271" s="7" t="s">
        <v>1280</v>
      </c>
      <c r="H271" s="8" t="s">
        <v>3</v>
      </c>
      <c r="I271" s="7" t="s">
        <v>1154</v>
      </c>
      <c r="J271" s="8" t="s">
        <v>1144</v>
      </c>
      <c r="K271" s="11"/>
      <c r="L271" s="12">
        <v>-188679.25</v>
      </c>
      <c r="M271" s="10"/>
      <c r="N271" s="10"/>
    </row>
    <row r="272" spans="1:14">
      <c r="A272" s="7" t="s">
        <v>1138</v>
      </c>
      <c r="B272" s="7" t="s">
        <v>1259</v>
      </c>
      <c r="C272" s="7" t="s">
        <v>1260</v>
      </c>
      <c r="D272" s="8"/>
      <c r="E272" s="9"/>
      <c r="F272" s="8" t="s">
        <v>1193</v>
      </c>
      <c r="G272" s="7"/>
      <c r="H272" s="8"/>
      <c r="I272" s="7"/>
      <c r="J272" s="8"/>
      <c r="K272" s="11"/>
      <c r="L272" s="11"/>
      <c r="M272" s="10"/>
      <c r="N272" s="10"/>
    </row>
    <row r="273" spans="1:14">
      <c r="A273" s="7" t="s">
        <v>1138</v>
      </c>
      <c r="B273" s="7" t="s">
        <v>1259</v>
      </c>
      <c r="C273" s="7"/>
      <c r="D273" s="8"/>
      <c r="E273" s="9"/>
      <c r="F273" s="8" t="s">
        <v>1194</v>
      </c>
      <c r="G273" s="7"/>
      <c r="H273" s="8"/>
      <c r="I273" s="7"/>
      <c r="J273" s="8"/>
      <c r="K273" s="11"/>
      <c r="L273" s="11"/>
      <c r="M273" s="10"/>
      <c r="N273" s="10"/>
    </row>
    <row r="274" spans="1:14">
      <c r="A274" s="7" t="s">
        <v>1138</v>
      </c>
      <c r="B274" s="7" t="s">
        <v>1284</v>
      </c>
      <c r="C274" s="7" t="s">
        <v>1140</v>
      </c>
      <c r="D274" s="8" t="s">
        <v>1285</v>
      </c>
      <c r="E274" s="9">
        <v>1</v>
      </c>
      <c r="F274" s="8" t="s">
        <v>1286</v>
      </c>
      <c r="G274" s="7" t="s">
        <v>1184</v>
      </c>
      <c r="H274" s="8" t="s">
        <v>130</v>
      </c>
      <c r="I274" s="7" t="s">
        <v>6</v>
      </c>
      <c r="J274" s="8" t="s">
        <v>1144</v>
      </c>
      <c r="K274" s="12">
        <v>10420</v>
      </c>
      <c r="L274" s="11"/>
      <c r="M274" s="10"/>
      <c r="N274" s="10"/>
    </row>
    <row r="275" spans="1:14">
      <c r="A275" s="7" t="s">
        <v>1138</v>
      </c>
      <c r="B275" s="7" t="s">
        <v>1284</v>
      </c>
      <c r="C275" s="7" t="s">
        <v>1140</v>
      </c>
      <c r="D275" s="8" t="s">
        <v>1285</v>
      </c>
      <c r="E275" s="9">
        <v>2</v>
      </c>
      <c r="F275" s="8" t="s">
        <v>1286</v>
      </c>
      <c r="G275" s="7" t="s">
        <v>1184</v>
      </c>
      <c r="H275" s="8" t="s">
        <v>130</v>
      </c>
      <c r="I275" s="7" t="s">
        <v>23</v>
      </c>
      <c r="J275" s="8" t="s">
        <v>1144</v>
      </c>
      <c r="K275" s="12">
        <v>11565</v>
      </c>
      <c r="L275" s="11"/>
      <c r="M275" s="10"/>
      <c r="N275" s="10"/>
    </row>
    <row r="276" spans="1:14">
      <c r="A276" s="7" t="s">
        <v>1138</v>
      </c>
      <c r="B276" s="7" t="s">
        <v>1284</v>
      </c>
      <c r="C276" s="7" t="s">
        <v>1140</v>
      </c>
      <c r="D276" s="8" t="s">
        <v>1285</v>
      </c>
      <c r="E276" s="9">
        <v>3</v>
      </c>
      <c r="F276" s="8" t="s">
        <v>1286</v>
      </c>
      <c r="G276" s="7" t="s">
        <v>1184</v>
      </c>
      <c r="H276" s="8" t="s">
        <v>130</v>
      </c>
      <c r="I276" s="7" t="s">
        <v>21</v>
      </c>
      <c r="J276" s="8" t="s">
        <v>1144</v>
      </c>
      <c r="K276" s="12">
        <v>15460</v>
      </c>
      <c r="L276" s="11"/>
      <c r="M276" s="10"/>
      <c r="N276" s="10"/>
    </row>
    <row r="277" spans="1:14">
      <c r="A277" s="7" t="s">
        <v>1138</v>
      </c>
      <c r="B277" s="7" t="s">
        <v>1284</v>
      </c>
      <c r="C277" s="7" t="s">
        <v>1140</v>
      </c>
      <c r="D277" s="8" t="s">
        <v>1285</v>
      </c>
      <c r="E277" s="9">
        <v>4</v>
      </c>
      <c r="F277" s="8" t="s">
        <v>1286</v>
      </c>
      <c r="G277" s="7" t="s">
        <v>1184</v>
      </c>
      <c r="H277" s="8" t="s">
        <v>130</v>
      </c>
      <c r="I277" s="7" t="s">
        <v>737</v>
      </c>
      <c r="J277" s="8" t="s">
        <v>1144</v>
      </c>
      <c r="K277" s="12">
        <v>1680</v>
      </c>
      <c r="L277" s="11"/>
      <c r="M277" s="10"/>
      <c r="N277" s="10"/>
    </row>
    <row r="278" spans="1:14">
      <c r="A278" s="7" t="s">
        <v>1138</v>
      </c>
      <c r="B278" s="7" t="s">
        <v>1284</v>
      </c>
      <c r="C278" s="7" t="s">
        <v>1140</v>
      </c>
      <c r="D278" s="8" t="s">
        <v>1285</v>
      </c>
      <c r="E278" s="9">
        <v>5</v>
      </c>
      <c r="F278" s="8" t="s">
        <v>1286</v>
      </c>
      <c r="G278" s="7" t="s">
        <v>1184</v>
      </c>
      <c r="H278" s="8" t="s">
        <v>130</v>
      </c>
      <c r="I278" s="7" t="s">
        <v>737</v>
      </c>
      <c r="J278" s="8" t="s">
        <v>1144</v>
      </c>
      <c r="K278" s="12">
        <v>3360</v>
      </c>
      <c r="L278" s="11"/>
      <c r="M278" s="10"/>
      <c r="N278" s="10"/>
    </row>
    <row r="279" spans="1:14">
      <c r="A279" s="7" t="s">
        <v>1138</v>
      </c>
      <c r="B279" s="7" t="s">
        <v>1284</v>
      </c>
      <c r="C279" s="7" t="s">
        <v>1140</v>
      </c>
      <c r="D279" s="8" t="s">
        <v>1285</v>
      </c>
      <c r="E279" s="9">
        <v>6</v>
      </c>
      <c r="F279" s="8" t="s">
        <v>1286</v>
      </c>
      <c r="G279" s="7" t="s">
        <v>1184</v>
      </c>
      <c r="H279" s="8" t="s">
        <v>130</v>
      </c>
      <c r="I279" s="7" t="s">
        <v>737</v>
      </c>
      <c r="J279" s="8" t="s">
        <v>1144</v>
      </c>
      <c r="K279" s="12">
        <v>3360</v>
      </c>
      <c r="L279" s="11"/>
      <c r="M279" s="10"/>
      <c r="N279" s="10"/>
    </row>
    <row r="280" spans="1:14">
      <c r="A280" s="7" t="s">
        <v>1138</v>
      </c>
      <c r="B280" s="7" t="s">
        <v>1284</v>
      </c>
      <c r="C280" s="7" t="s">
        <v>1140</v>
      </c>
      <c r="D280" s="8" t="s">
        <v>1285</v>
      </c>
      <c r="E280" s="9">
        <v>7</v>
      </c>
      <c r="F280" s="8" t="s">
        <v>1286</v>
      </c>
      <c r="G280" s="7" t="s">
        <v>1184</v>
      </c>
      <c r="H280" s="8" t="s">
        <v>130</v>
      </c>
      <c r="I280" s="7" t="s">
        <v>4</v>
      </c>
      <c r="J280" s="8" t="s">
        <v>1144</v>
      </c>
      <c r="K280" s="12">
        <v>-45845</v>
      </c>
      <c r="L280" s="11"/>
      <c r="M280" s="10"/>
      <c r="N280" s="10"/>
    </row>
    <row r="281" spans="1:14">
      <c r="A281" s="7" t="s">
        <v>1138</v>
      </c>
      <c r="B281" s="7" t="s">
        <v>1284</v>
      </c>
      <c r="C281" s="7" t="s">
        <v>1140</v>
      </c>
      <c r="D281" s="8" t="s">
        <v>1287</v>
      </c>
      <c r="E281" s="9">
        <v>1</v>
      </c>
      <c r="F281" s="8" t="s">
        <v>1231</v>
      </c>
      <c r="G281" s="7" t="s">
        <v>1152</v>
      </c>
      <c r="H281" s="8" t="s">
        <v>1153</v>
      </c>
      <c r="I281" s="7" t="s">
        <v>23</v>
      </c>
      <c r="J281" s="8" t="s">
        <v>1144</v>
      </c>
      <c r="K281" s="11"/>
      <c r="L281" s="12">
        <v>235848.85</v>
      </c>
      <c r="M281" s="10"/>
      <c r="N281" s="10"/>
    </row>
    <row r="282" spans="1:14">
      <c r="A282" s="7" t="s">
        <v>1138</v>
      </c>
      <c r="B282" s="7" t="s">
        <v>1284</v>
      </c>
      <c r="C282" s="7" t="s">
        <v>1140</v>
      </c>
      <c r="D282" s="8" t="s">
        <v>1287</v>
      </c>
      <c r="E282" s="9">
        <v>2</v>
      </c>
      <c r="F282" s="8" t="s">
        <v>1231</v>
      </c>
      <c r="G282" s="7" t="s">
        <v>1152</v>
      </c>
      <c r="H282" s="8" t="s">
        <v>1153</v>
      </c>
      <c r="I282" s="7" t="s">
        <v>1154</v>
      </c>
      <c r="J282" s="8" t="s">
        <v>1144</v>
      </c>
      <c r="K282" s="11"/>
      <c r="L282" s="12">
        <v>-235848.85</v>
      </c>
      <c r="M282" s="10"/>
      <c r="N282" s="10"/>
    </row>
    <row r="283" spans="1:14">
      <c r="A283" s="7" t="s">
        <v>1138</v>
      </c>
      <c r="B283" s="7" t="s">
        <v>1284</v>
      </c>
      <c r="C283" s="7" t="s">
        <v>1140</v>
      </c>
      <c r="D283" s="8" t="s">
        <v>1287</v>
      </c>
      <c r="E283" s="9">
        <v>3</v>
      </c>
      <c r="F283" s="8" t="s">
        <v>1156</v>
      </c>
      <c r="G283" s="7" t="s">
        <v>1157</v>
      </c>
      <c r="H283" s="8" t="s">
        <v>1158</v>
      </c>
      <c r="I283" s="7" t="s">
        <v>10</v>
      </c>
      <c r="J283" s="8" t="s">
        <v>1144</v>
      </c>
      <c r="K283" s="11"/>
      <c r="L283" s="12">
        <v>-3541645.8</v>
      </c>
      <c r="M283" s="10"/>
      <c r="N283" s="10"/>
    </row>
    <row r="284" spans="1:14">
      <c r="A284" s="7" t="s">
        <v>1138</v>
      </c>
      <c r="B284" s="7" t="s">
        <v>1284</v>
      </c>
      <c r="C284" s="7" t="s">
        <v>1140</v>
      </c>
      <c r="D284" s="8" t="s">
        <v>1287</v>
      </c>
      <c r="E284" s="9">
        <v>4</v>
      </c>
      <c r="F284" s="8" t="s">
        <v>1156</v>
      </c>
      <c r="G284" s="7" t="s">
        <v>1157</v>
      </c>
      <c r="H284" s="8" t="s">
        <v>1158</v>
      </c>
      <c r="I284" s="7" t="s">
        <v>4</v>
      </c>
      <c r="J284" s="8" t="s">
        <v>1144</v>
      </c>
      <c r="K284" s="11"/>
      <c r="L284" s="12">
        <v>3541645.8</v>
      </c>
      <c r="M284" s="10"/>
      <c r="N284" s="10"/>
    </row>
    <row r="285" spans="1:14">
      <c r="A285" s="7" t="s">
        <v>1138</v>
      </c>
      <c r="B285" s="7" t="s">
        <v>1284</v>
      </c>
      <c r="C285" s="7" t="s">
        <v>1140</v>
      </c>
      <c r="D285" s="8" t="s">
        <v>1287</v>
      </c>
      <c r="E285" s="9">
        <v>5</v>
      </c>
      <c r="F285" s="8" t="s">
        <v>1159</v>
      </c>
      <c r="G285" s="7" t="s">
        <v>1143</v>
      </c>
      <c r="H285" s="8" t="s">
        <v>63</v>
      </c>
      <c r="I285" s="7" t="s">
        <v>10</v>
      </c>
      <c r="J285" s="8" t="s">
        <v>1144</v>
      </c>
      <c r="K285" s="11"/>
      <c r="L285" s="12">
        <v>-65097.06</v>
      </c>
      <c r="M285" s="10"/>
      <c r="N285" s="10"/>
    </row>
    <row r="286" spans="1:14">
      <c r="A286" s="7" t="s">
        <v>1138</v>
      </c>
      <c r="B286" s="7" t="s">
        <v>1284</v>
      </c>
      <c r="C286" s="7" t="s">
        <v>1140</v>
      </c>
      <c r="D286" s="8" t="s">
        <v>1287</v>
      </c>
      <c r="E286" s="9">
        <v>6</v>
      </c>
      <c r="F286" s="8" t="s">
        <v>1159</v>
      </c>
      <c r="G286" s="7" t="s">
        <v>1143</v>
      </c>
      <c r="H286" s="8" t="s">
        <v>63</v>
      </c>
      <c r="I286" s="7" t="s">
        <v>18</v>
      </c>
      <c r="J286" s="8" t="s">
        <v>1144</v>
      </c>
      <c r="K286" s="11"/>
      <c r="L286" s="12">
        <v>65097.06</v>
      </c>
      <c r="M286" s="10"/>
      <c r="N286" s="10"/>
    </row>
    <row r="287" spans="1:14">
      <c r="A287" s="7" t="s">
        <v>1138</v>
      </c>
      <c r="B287" s="7" t="s">
        <v>1284</v>
      </c>
      <c r="C287" s="7" t="s">
        <v>1140</v>
      </c>
      <c r="D287" s="8" t="s">
        <v>1287</v>
      </c>
      <c r="E287" s="9">
        <v>7</v>
      </c>
      <c r="F287" s="8" t="s">
        <v>1161</v>
      </c>
      <c r="G287" s="7" t="s">
        <v>1147</v>
      </c>
      <c r="H287" s="8" t="s">
        <v>1148</v>
      </c>
      <c r="I287" s="7" t="s">
        <v>10</v>
      </c>
      <c r="J287" s="8" t="s">
        <v>1149</v>
      </c>
      <c r="K287" s="11"/>
      <c r="L287" s="12">
        <v>453606</v>
      </c>
      <c r="M287" s="10"/>
      <c r="N287" s="10"/>
    </row>
    <row r="288" spans="1:14">
      <c r="A288" s="7" t="s">
        <v>1138</v>
      </c>
      <c r="B288" s="7" t="s">
        <v>1284</v>
      </c>
      <c r="C288" s="7" t="s">
        <v>1140</v>
      </c>
      <c r="D288" s="8" t="s">
        <v>1287</v>
      </c>
      <c r="E288" s="9">
        <v>8</v>
      </c>
      <c r="F288" s="8" t="s">
        <v>1161</v>
      </c>
      <c r="G288" s="7" t="s">
        <v>1147</v>
      </c>
      <c r="H288" s="8" t="s">
        <v>1148</v>
      </c>
      <c r="I288" s="7" t="s">
        <v>8</v>
      </c>
      <c r="J288" s="8" t="s">
        <v>1149</v>
      </c>
      <c r="K288" s="11"/>
      <c r="L288" s="12">
        <v>-453606</v>
      </c>
      <c r="M288" s="10"/>
      <c r="N288" s="10"/>
    </row>
    <row r="289" spans="1:14">
      <c r="A289" s="7" t="s">
        <v>1138</v>
      </c>
      <c r="B289" s="7" t="s">
        <v>1284</v>
      </c>
      <c r="C289" s="7" t="s">
        <v>1140</v>
      </c>
      <c r="D289" s="8" t="s">
        <v>1287</v>
      </c>
      <c r="E289" s="9">
        <v>9</v>
      </c>
      <c r="F289" s="8" t="s">
        <v>1162</v>
      </c>
      <c r="G289" s="7" t="s">
        <v>1163</v>
      </c>
      <c r="H289" s="8" t="s">
        <v>1028</v>
      </c>
      <c r="I289" s="7" t="s">
        <v>10</v>
      </c>
      <c r="J289" s="8" t="s">
        <v>1164</v>
      </c>
      <c r="K289" s="11"/>
      <c r="L289" s="12">
        <v>-155216.63</v>
      </c>
      <c r="M289" s="10"/>
      <c r="N289" s="10"/>
    </row>
    <row r="290" spans="1:14">
      <c r="A290" s="7" t="s">
        <v>1138</v>
      </c>
      <c r="B290" s="7" t="s">
        <v>1284</v>
      </c>
      <c r="C290" s="7" t="s">
        <v>1140</v>
      </c>
      <c r="D290" s="8" t="s">
        <v>1287</v>
      </c>
      <c r="E290" s="9">
        <v>10</v>
      </c>
      <c r="F290" s="8" t="s">
        <v>1162</v>
      </c>
      <c r="G290" s="7" t="s">
        <v>1163</v>
      </c>
      <c r="H290" s="8" t="s">
        <v>1028</v>
      </c>
      <c r="I290" s="7" t="s">
        <v>18</v>
      </c>
      <c r="J290" s="8" t="s">
        <v>1164</v>
      </c>
      <c r="K290" s="11"/>
      <c r="L290" s="12">
        <v>-3303.81</v>
      </c>
      <c r="M290" s="10"/>
      <c r="N290" s="10"/>
    </row>
    <row r="291" spans="1:14">
      <c r="A291" s="7" t="s">
        <v>1138</v>
      </c>
      <c r="B291" s="7" t="s">
        <v>1284</v>
      </c>
      <c r="C291" s="7" t="s">
        <v>1140</v>
      </c>
      <c r="D291" s="8" t="s">
        <v>1287</v>
      </c>
      <c r="E291" s="9">
        <v>11</v>
      </c>
      <c r="F291" s="8" t="s">
        <v>1162</v>
      </c>
      <c r="G291" s="7" t="s">
        <v>1163</v>
      </c>
      <c r="H291" s="8" t="s">
        <v>1028</v>
      </c>
      <c r="I291" s="7" t="s">
        <v>17</v>
      </c>
      <c r="J291" s="8" t="s">
        <v>1164</v>
      </c>
      <c r="K291" s="11"/>
      <c r="L291" s="12">
        <v>-49972.94</v>
      </c>
      <c r="M291" s="10"/>
      <c r="N291" s="10"/>
    </row>
    <row r="292" spans="1:14">
      <c r="A292" s="7" t="s">
        <v>1138</v>
      </c>
      <c r="B292" s="7" t="s">
        <v>1284</v>
      </c>
      <c r="C292" s="7" t="s">
        <v>1140</v>
      </c>
      <c r="D292" s="8" t="s">
        <v>1287</v>
      </c>
      <c r="E292" s="9">
        <v>12</v>
      </c>
      <c r="F292" s="8" t="s">
        <v>1162</v>
      </c>
      <c r="G292" s="7" t="s">
        <v>1163</v>
      </c>
      <c r="H292" s="8" t="s">
        <v>1028</v>
      </c>
      <c r="I292" s="7" t="s">
        <v>6</v>
      </c>
      <c r="J292" s="8" t="s">
        <v>1164</v>
      </c>
      <c r="K292" s="11"/>
      <c r="L292" s="12">
        <v>208493.38</v>
      </c>
      <c r="M292" s="10"/>
      <c r="N292" s="10"/>
    </row>
    <row r="293" spans="1:14">
      <c r="A293" s="7" t="s">
        <v>1138</v>
      </c>
      <c r="B293" s="7" t="s">
        <v>1284</v>
      </c>
      <c r="C293" s="7" t="s">
        <v>1140</v>
      </c>
      <c r="D293" s="8" t="s">
        <v>1288</v>
      </c>
      <c r="E293" s="9">
        <v>1</v>
      </c>
      <c r="F293" s="8" t="s">
        <v>1167</v>
      </c>
      <c r="G293" s="7" t="s">
        <v>1168</v>
      </c>
      <c r="H293" s="8" t="s">
        <v>1169</v>
      </c>
      <c r="I293" s="7" t="s">
        <v>14</v>
      </c>
      <c r="J293" s="8" t="s">
        <v>1144</v>
      </c>
      <c r="K293" s="11"/>
      <c r="L293" s="12">
        <v>-462.24</v>
      </c>
      <c r="M293" s="10"/>
      <c r="N293" s="10"/>
    </row>
    <row r="294" spans="1:14">
      <c r="A294" s="7" t="s">
        <v>1138</v>
      </c>
      <c r="B294" s="7" t="s">
        <v>1284</v>
      </c>
      <c r="C294" s="7" t="s">
        <v>1140</v>
      </c>
      <c r="D294" s="8" t="s">
        <v>1288</v>
      </c>
      <c r="E294" s="9">
        <v>2</v>
      </c>
      <c r="F294" s="8" t="s">
        <v>1167</v>
      </c>
      <c r="G294" s="7" t="s">
        <v>1168</v>
      </c>
      <c r="H294" s="8" t="s">
        <v>1169</v>
      </c>
      <c r="I294" s="7" t="s">
        <v>737</v>
      </c>
      <c r="J294" s="8" t="s">
        <v>1144</v>
      </c>
      <c r="K294" s="11"/>
      <c r="L294" s="12">
        <v>462.24</v>
      </c>
      <c r="M294" s="10"/>
      <c r="N294" s="10"/>
    </row>
    <row r="295" spans="1:14">
      <c r="A295" s="7" t="s">
        <v>1138</v>
      </c>
      <c r="B295" s="7" t="s">
        <v>1284</v>
      </c>
      <c r="C295" s="7" t="s">
        <v>1140</v>
      </c>
      <c r="D295" s="8" t="s">
        <v>1288</v>
      </c>
      <c r="E295" s="9">
        <v>3</v>
      </c>
      <c r="F295" s="8" t="s">
        <v>1173</v>
      </c>
      <c r="G295" s="7" t="s">
        <v>1168</v>
      </c>
      <c r="H295" s="8" t="s">
        <v>1169</v>
      </c>
      <c r="I295" s="7" t="s">
        <v>14</v>
      </c>
      <c r="J295" s="8" t="s">
        <v>1144</v>
      </c>
      <c r="K295" s="11"/>
      <c r="L295" s="12">
        <v>-35523.58</v>
      </c>
      <c r="M295" s="10"/>
      <c r="N295" s="10"/>
    </row>
    <row r="296" spans="1:14">
      <c r="A296" s="7" t="s">
        <v>1138</v>
      </c>
      <c r="B296" s="7" t="s">
        <v>1284</v>
      </c>
      <c r="C296" s="7" t="s">
        <v>1140</v>
      </c>
      <c r="D296" s="8" t="s">
        <v>1288</v>
      </c>
      <c r="E296" s="9">
        <v>4</v>
      </c>
      <c r="F296" s="8" t="s">
        <v>1173</v>
      </c>
      <c r="G296" s="7" t="s">
        <v>1168</v>
      </c>
      <c r="H296" s="8" t="s">
        <v>1169</v>
      </c>
      <c r="I296" s="7" t="s">
        <v>15</v>
      </c>
      <c r="J296" s="8" t="s">
        <v>1144</v>
      </c>
      <c r="K296" s="11"/>
      <c r="L296" s="12">
        <v>35523.58</v>
      </c>
      <c r="M296" s="10"/>
      <c r="N296" s="10"/>
    </row>
    <row r="297" spans="1:14">
      <c r="A297" s="7" t="s">
        <v>1138</v>
      </c>
      <c r="B297" s="7" t="s">
        <v>1284</v>
      </c>
      <c r="C297" s="7" t="s">
        <v>1140</v>
      </c>
      <c r="D297" s="8" t="s">
        <v>1288</v>
      </c>
      <c r="E297" s="9">
        <v>5</v>
      </c>
      <c r="F297" s="8" t="s">
        <v>1178</v>
      </c>
      <c r="G297" s="7" t="s">
        <v>1171</v>
      </c>
      <c r="H297" s="8" t="s">
        <v>1028</v>
      </c>
      <c r="I297" s="7" t="s">
        <v>14</v>
      </c>
      <c r="J297" s="8" t="s">
        <v>1144</v>
      </c>
      <c r="K297" s="11"/>
      <c r="L297" s="12">
        <v>-122597.6</v>
      </c>
      <c r="M297" s="10"/>
      <c r="N297" s="10"/>
    </row>
    <row r="298" spans="1:14">
      <c r="A298" s="7" t="s">
        <v>1138</v>
      </c>
      <c r="B298" s="7" t="s">
        <v>1284</v>
      </c>
      <c r="C298" s="7" t="s">
        <v>1140</v>
      </c>
      <c r="D298" s="8" t="s">
        <v>1288</v>
      </c>
      <c r="E298" s="9">
        <v>6</v>
      </c>
      <c r="F298" s="8" t="s">
        <v>1178</v>
      </c>
      <c r="G298" s="7" t="s">
        <v>1171</v>
      </c>
      <c r="H298" s="8" t="s">
        <v>1028</v>
      </c>
      <c r="I298" s="7" t="s">
        <v>15</v>
      </c>
      <c r="J298" s="8" t="s">
        <v>1144</v>
      </c>
      <c r="K298" s="11"/>
      <c r="L298" s="12">
        <v>122597.6</v>
      </c>
      <c r="M298" s="10"/>
      <c r="N298" s="10"/>
    </row>
    <row r="299" spans="1:14">
      <c r="A299" s="7" t="s">
        <v>1138</v>
      </c>
      <c r="B299" s="7" t="s">
        <v>1284</v>
      </c>
      <c r="C299" s="7" t="s">
        <v>1140</v>
      </c>
      <c r="D299" s="8" t="s">
        <v>1288</v>
      </c>
      <c r="E299" s="9">
        <v>7</v>
      </c>
      <c r="F299" s="8" t="s">
        <v>1185</v>
      </c>
      <c r="G299" s="7" t="s">
        <v>1147</v>
      </c>
      <c r="H299" s="8" t="s">
        <v>1148</v>
      </c>
      <c r="I299" s="7" t="s">
        <v>14</v>
      </c>
      <c r="J299" s="8" t="s">
        <v>1149</v>
      </c>
      <c r="K299" s="11"/>
      <c r="L299" s="12">
        <v>-119195.28</v>
      </c>
      <c r="M299" s="10"/>
      <c r="N299" s="10"/>
    </row>
    <row r="300" spans="1:14">
      <c r="A300" s="7" t="s">
        <v>1138</v>
      </c>
      <c r="B300" s="7" t="s">
        <v>1284</v>
      </c>
      <c r="C300" s="7" t="s">
        <v>1140</v>
      </c>
      <c r="D300" s="8" t="s">
        <v>1288</v>
      </c>
      <c r="E300" s="9">
        <v>8</v>
      </c>
      <c r="F300" s="8" t="s">
        <v>1185</v>
      </c>
      <c r="G300" s="7" t="s">
        <v>1147</v>
      </c>
      <c r="H300" s="8" t="s">
        <v>1148</v>
      </c>
      <c r="I300" s="7" t="s">
        <v>15</v>
      </c>
      <c r="J300" s="8" t="s">
        <v>1149</v>
      </c>
      <c r="K300" s="11"/>
      <c r="L300" s="12">
        <v>119195.28</v>
      </c>
      <c r="M300" s="10"/>
      <c r="N300" s="10"/>
    </row>
    <row r="301" spans="1:14">
      <c r="A301" s="7" t="s">
        <v>1138</v>
      </c>
      <c r="B301" s="7" t="s">
        <v>1284</v>
      </c>
      <c r="C301" s="7" t="s">
        <v>1140</v>
      </c>
      <c r="D301" s="8" t="s">
        <v>1288</v>
      </c>
      <c r="E301" s="9">
        <v>9</v>
      </c>
      <c r="F301" s="8" t="s">
        <v>1289</v>
      </c>
      <c r="G301" s="7" t="s">
        <v>1171</v>
      </c>
      <c r="H301" s="8" t="s">
        <v>1028</v>
      </c>
      <c r="I301" s="7" t="s">
        <v>9</v>
      </c>
      <c r="J301" s="8" t="s">
        <v>1164</v>
      </c>
      <c r="K301" s="11"/>
      <c r="L301" s="12">
        <v>-1400</v>
      </c>
      <c r="M301" s="10"/>
      <c r="N301" s="10"/>
    </row>
    <row r="302" spans="1:14">
      <c r="A302" s="7" t="s">
        <v>1138</v>
      </c>
      <c r="B302" s="7" t="s">
        <v>1284</v>
      </c>
      <c r="C302" s="7" t="s">
        <v>1140</v>
      </c>
      <c r="D302" s="8" t="s">
        <v>1288</v>
      </c>
      <c r="E302" s="9">
        <v>10</v>
      </c>
      <c r="F302" s="8" t="s">
        <v>1290</v>
      </c>
      <c r="G302" s="7" t="s">
        <v>1171</v>
      </c>
      <c r="H302" s="8" t="s">
        <v>1028</v>
      </c>
      <c r="I302" s="7" t="s">
        <v>8</v>
      </c>
      <c r="J302" s="8" t="s">
        <v>1164</v>
      </c>
      <c r="K302" s="11"/>
      <c r="L302" s="12">
        <v>-171500</v>
      </c>
      <c r="M302" s="10"/>
      <c r="N302" s="10"/>
    </row>
    <row r="303" spans="1:14">
      <c r="A303" s="7" t="s">
        <v>1138</v>
      </c>
      <c r="B303" s="7" t="s">
        <v>1284</v>
      </c>
      <c r="C303" s="7" t="s">
        <v>1140</v>
      </c>
      <c r="D303" s="8" t="s">
        <v>1288</v>
      </c>
      <c r="E303" s="9">
        <v>11</v>
      </c>
      <c r="F303" s="8" t="s">
        <v>1291</v>
      </c>
      <c r="G303" s="7" t="s">
        <v>1171</v>
      </c>
      <c r="H303" s="8" t="s">
        <v>1028</v>
      </c>
      <c r="I303" s="7" t="s">
        <v>14</v>
      </c>
      <c r="J303" s="8" t="s">
        <v>1164</v>
      </c>
      <c r="K303" s="11"/>
      <c r="L303" s="12">
        <v>-55600</v>
      </c>
      <c r="M303" s="10"/>
      <c r="N303" s="10"/>
    </row>
    <row r="304" spans="1:14">
      <c r="A304" s="7" t="s">
        <v>1138</v>
      </c>
      <c r="B304" s="7" t="s">
        <v>1284</v>
      </c>
      <c r="C304" s="7" t="s">
        <v>1140</v>
      </c>
      <c r="D304" s="8" t="s">
        <v>1288</v>
      </c>
      <c r="E304" s="9">
        <v>12</v>
      </c>
      <c r="F304" s="8" t="s">
        <v>1292</v>
      </c>
      <c r="G304" s="7" t="s">
        <v>1171</v>
      </c>
      <c r="H304" s="8" t="s">
        <v>1028</v>
      </c>
      <c r="I304" s="7" t="s">
        <v>6</v>
      </c>
      <c r="J304" s="8" t="s">
        <v>1164</v>
      </c>
      <c r="K304" s="11"/>
      <c r="L304" s="12">
        <v>228500</v>
      </c>
      <c r="M304" s="10"/>
      <c r="N304" s="10"/>
    </row>
    <row r="305" spans="1:14">
      <c r="A305" s="7" t="s">
        <v>1138</v>
      </c>
      <c r="B305" s="7" t="s">
        <v>1284</v>
      </c>
      <c r="C305" s="7" t="s">
        <v>1140</v>
      </c>
      <c r="D305" s="8" t="s">
        <v>1288</v>
      </c>
      <c r="E305" s="9">
        <v>13</v>
      </c>
      <c r="F305" s="8" t="s">
        <v>1293</v>
      </c>
      <c r="G305" s="7" t="s">
        <v>1179</v>
      </c>
      <c r="H305" s="8" t="s">
        <v>1028</v>
      </c>
      <c r="I305" s="7" t="s">
        <v>14</v>
      </c>
      <c r="J305" s="8" t="s">
        <v>1144</v>
      </c>
      <c r="K305" s="11"/>
      <c r="L305" s="12">
        <v>-161980.2</v>
      </c>
      <c r="M305" s="10"/>
      <c r="N305" s="10"/>
    </row>
    <row r="306" spans="1:14">
      <c r="A306" s="7" t="s">
        <v>1138</v>
      </c>
      <c r="B306" s="7" t="s">
        <v>1284</v>
      </c>
      <c r="C306" s="7" t="s">
        <v>1140</v>
      </c>
      <c r="D306" s="8" t="s">
        <v>1288</v>
      </c>
      <c r="E306" s="9">
        <v>14</v>
      </c>
      <c r="F306" s="8" t="s">
        <v>1293</v>
      </c>
      <c r="G306" s="7" t="s">
        <v>1179</v>
      </c>
      <c r="H306" s="8" t="s">
        <v>1028</v>
      </c>
      <c r="I306" s="7" t="s">
        <v>6</v>
      </c>
      <c r="J306" s="8" t="s">
        <v>1144</v>
      </c>
      <c r="K306" s="11"/>
      <c r="L306" s="12">
        <v>161980.2</v>
      </c>
      <c r="M306" s="10"/>
      <c r="N306" s="10"/>
    </row>
    <row r="307" spans="1:14">
      <c r="A307" s="7" t="s">
        <v>1138</v>
      </c>
      <c r="B307" s="7" t="s">
        <v>1284</v>
      </c>
      <c r="C307" s="7" t="s">
        <v>1140</v>
      </c>
      <c r="D307" s="8" t="s">
        <v>1288</v>
      </c>
      <c r="E307" s="9">
        <v>15</v>
      </c>
      <c r="F307" s="8" t="s">
        <v>1294</v>
      </c>
      <c r="G307" s="7" t="s">
        <v>1179</v>
      </c>
      <c r="H307" s="8" t="s">
        <v>1028</v>
      </c>
      <c r="I307" s="7" t="s">
        <v>14</v>
      </c>
      <c r="J307" s="8" t="s">
        <v>1144</v>
      </c>
      <c r="K307" s="11"/>
      <c r="L307" s="12">
        <v>-77662.61</v>
      </c>
      <c r="M307" s="10"/>
      <c r="N307" s="10"/>
    </row>
    <row r="308" spans="1:14">
      <c r="A308" s="7" t="s">
        <v>1138</v>
      </c>
      <c r="B308" s="7" t="s">
        <v>1284</v>
      </c>
      <c r="C308" s="7" t="s">
        <v>1140</v>
      </c>
      <c r="D308" s="8" t="s">
        <v>1288</v>
      </c>
      <c r="E308" s="9">
        <v>16</v>
      </c>
      <c r="F308" s="8" t="s">
        <v>1294</v>
      </c>
      <c r="G308" s="7" t="s">
        <v>1179</v>
      </c>
      <c r="H308" s="8" t="s">
        <v>1028</v>
      </c>
      <c r="I308" s="7" t="s">
        <v>737</v>
      </c>
      <c r="J308" s="8" t="s">
        <v>1144</v>
      </c>
      <c r="K308" s="11"/>
      <c r="L308" s="12">
        <v>77662.61</v>
      </c>
      <c r="M308" s="10"/>
      <c r="N308" s="10"/>
    </row>
    <row r="309" spans="1:14">
      <c r="A309" s="7" t="s">
        <v>1138</v>
      </c>
      <c r="B309" s="7" t="s">
        <v>1284</v>
      </c>
      <c r="C309" s="7" t="s">
        <v>1140</v>
      </c>
      <c r="D309" s="8" t="s">
        <v>1288</v>
      </c>
      <c r="E309" s="9">
        <v>17</v>
      </c>
      <c r="F309" s="8" t="s">
        <v>1295</v>
      </c>
      <c r="G309" s="7" t="s">
        <v>1179</v>
      </c>
      <c r="H309" s="8" t="s">
        <v>1028</v>
      </c>
      <c r="I309" s="7" t="s">
        <v>14</v>
      </c>
      <c r="J309" s="8" t="s">
        <v>1144</v>
      </c>
      <c r="K309" s="11"/>
      <c r="L309" s="12">
        <v>-3816.66</v>
      </c>
      <c r="M309" s="10"/>
      <c r="N309" s="10"/>
    </row>
    <row r="310" spans="1:14">
      <c r="A310" s="7" t="s">
        <v>1138</v>
      </c>
      <c r="B310" s="7" t="s">
        <v>1284</v>
      </c>
      <c r="C310" s="7" t="s">
        <v>1140</v>
      </c>
      <c r="D310" s="8" t="s">
        <v>1288</v>
      </c>
      <c r="E310" s="9">
        <v>18</v>
      </c>
      <c r="F310" s="8" t="s">
        <v>1295</v>
      </c>
      <c r="G310" s="7" t="s">
        <v>1179</v>
      </c>
      <c r="H310" s="8" t="s">
        <v>1028</v>
      </c>
      <c r="I310" s="7" t="s">
        <v>737</v>
      </c>
      <c r="J310" s="8" t="s">
        <v>1144</v>
      </c>
      <c r="K310" s="11"/>
      <c r="L310" s="12">
        <v>3816.66</v>
      </c>
      <c r="M310" s="10"/>
      <c r="N310" s="10"/>
    </row>
    <row r="311" spans="1:14">
      <c r="A311" s="7" t="s">
        <v>1138</v>
      </c>
      <c r="B311" s="7" t="s">
        <v>1284</v>
      </c>
      <c r="C311" s="7" t="s">
        <v>1140</v>
      </c>
      <c r="D311" s="8" t="s">
        <v>1288</v>
      </c>
      <c r="E311" s="9">
        <v>19</v>
      </c>
      <c r="F311" s="8" t="s">
        <v>1296</v>
      </c>
      <c r="G311" s="7" t="s">
        <v>1179</v>
      </c>
      <c r="H311" s="8" t="s">
        <v>1028</v>
      </c>
      <c r="I311" s="7" t="s">
        <v>14</v>
      </c>
      <c r="J311" s="8" t="s">
        <v>1144</v>
      </c>
      <c r="K311" s="11"/>
      <c r="L311" s="12">
        <v>-4671.76</v>
      </c>
      <c r="M311" s="10"/>
      <c r="N311" s="10"/>
    </row>
    <row r="312" spans="1:14">
      <c r="A312" s="7" t="s">
        <v>1138</v>
      </c>
      <c r="B312" s="7" t="s">
        <v>1284</v>
      </c>
      <c r="C312" s="7" t="s">
        <v>1140</v>
      </c>
      <c r="D312" s="8" t="s">
        <v>1288</v>
      </c>
      <c r="E312" s="9">
        <v>20</v>
      </c>
      <c r="F312" s="8" t="s">
        <v>1296</v>
      </c>
      <c r="G312" s="7" t="s">
        <v>1179</v>
      </c>
      <c r="H312" s="8" t="s">
        <v>1028</v>
      </c>
      <c r="I312" s="7" t="s">
        <v>737</v>
      </c>
      <c r="J312" s="8" t="s">
        <v>1144</v>
      </c>
      <c r="K312" s="11"/>
      <c r="L312" s="12">
        <v>4671.76</v>
      </c>
      <c r="M312" s="10"/>
      <c r="N312" s="10"/>
    </row>
    <row r="313" spans="1:14">
      <c r="A313" s="7" t="s">
        <v>1138</v>
      </c>
      <c r="B313" s="7" t="s">
        <v>1284</v>
      </c>
      <c r="C313" s="7" t="s">
        <v>1140</v>
      </c>
      <c r="D313" s="8" t="s">
        <v>1288</v>
      </c>
      <c r="E313" s="9">
        <v>21</v>
      </c>
      <c r="F313" s="8" t="s">
        <v>1297</v>
      </c>
      <c r="G313" s="7" t="s">
        <v>1181</v>
      </c>
      <c r="H313" s="8" t="s">
        <v>124</v>
      </c>
      <c r="I313" s="7" t="s">
        <v>14</v>
      </c>
      <c r="J313" s="8" t="s">
        <v>1144</v>
      </c>
      <c r="K313" s="12">
        <v>73864.07</v>
      </c>
      <c r="L313" s="11"/>
      <c r="M313" s="10"/>
      <c r="N313" s="10"/>
    </row>
    <row r="314" spans="1:14">
      <c r="A314" s="7" t="s">
        <v>1138</v>
      </c>
      <c r="B314" s="7" t="s">
        <v>1284</v>
      </c>
      <c r="C314" s="7" t="s">
        <v>1140</v>
      </c>
      <c r="D314" s="8" t="s">
        <v>1288</v>
      </c>
      <c r="E314" s="9">
        <v>22</v>
      </c>
      <c r="F314" s="8" t="s">
        <v>1297</v>
      </c>
      <c r="G314" s="7" t="s">
        <v>1181</v>
      </c>
      <c r="H314" s="8" t="s">
        <v>124</v>
      </c>
      <c r="I314" s="7" t="s">
        <v>1154</v>
      </c>
      <c r="J314" s="8" t="s">
        <v>1144</v>
      </c>
      <c r="K314" s="12">
        <v>-73864.07</v>
      </c>
      <c r="L314" s="11"/>
      <c r="M314" s="10"/>
      <c r="N314" s="10"/>
    </row>
    <row r="315" spans="1:14">
      <c r="A315" s="7" t="s">
        <v>1138</v>
      </c>
      <c r="B315" s="7" t="s">
        <v>1284</v>
      </c>
      <c r="C315" s="7" t="s">
        <v>1140</v>
      </c>
      <c r="D315" s="8" t="s">
        <v>1288</v>
      </c>
      <c r="E315" s="9">
        <v>23</v>
      </c>
      <c r="F315" s="8" t="s">
        <v>1297</v>
      </c>
      <c r="G315" s="7" t="s">
        <v>1182</v>
      </c>
      <c r="H315" s="8" t="s">
        <v>67</v>
      </c>
      <c r="I315" s="7" t="s">
        <v>1154</v>
      </c>
      <c r="J315" s="8" t="s">
        <v>1144</v>
      </c>
      <c r="K315" s="11"/>
      <c r="L315" s="12">
        <v>-73864.07</v>
      </c>
      <c r="M315" s="10"/>
      <c r="N315" s="10"/>
    </row>
    <row r="316" spans="1:14">
      <c r="A316" s="7" t="s">
        <v>1138</v>
      </c>
      <c r="B316" s="7" t="s">
        <v>1284</v>
      </c>
      <c r="C316" s="7" t="s">
        <v>1140</v>
      </c>
      <c r="D316" s="8" t="s">
        <v>1288</v>
      </c>
      <c r="E316" s="9">
        <v>24</v>
      </c>
      <c r="F316" s="8" t="s">
        <v>1297</v>
      </c>
      <c r="G316" s="7" t="s">
        <v>1182</v>
      </c>
      <c r="H316" s="8" t="s">
        <v>67</v>
      </c>
      <c r="I316" s="7" t="s">
        <v>737</v>
      </c>
      <c r="J316" s="8" t="s">
        <v>1144</v>
      </c>
      <c r="K316" s="11"/>
      <c r="L316" s="12">
        <v>73864.07</v>
      </c>
      <c r="M316" s="10"/>
      <c r="N316" s="10"/>
    </row>
    <row r="317" spans="1:14">
      <c r="A317" s="7" t="s">
        <v>1138</v>
      </c>
      <c r="B317" s="7" t="s">
        <v>1284</v>
      </c>
      <c r="C317" s="7" t="s">
        <v>1140</v>
      </c>
      <c r="D317" s="8" t="s">
        <v>1288</v>
      </c>
      <c r="E317" s="9">
        <v>25</v>
      </c>
      <c r="F317" s="8" t="s">
        <v>1298</v>
      </c>
      <c r="G317" s="7" t="s">
        <v>1181</v>
      </c>
      <c r="H317" s="8" t="s">
        <v>124</v>
      </c>
      <c r="I317" s="7" t="s">
        <v>14</v>
      </c>
      <c r="J317" s="8" t="s">
        <v>1144</v>
      </c>
      <c r="K317" s="12">
        <v>132077.76</v>
      </c>
      <c r="L317" s="11"/>
      <c r="M317" s="10"/>
      <c r="N317" s="10"/>
    </row>
    <row r="318" spans="1:14">
      <c r="A318" s="7" t="s">
        <v>1138</v>
      </c>
      <c r="B318" s="7" t="s">
        <v>1284</v>
      </c>
      <c r="C318" s="7" t="s">
        <v>1140</v>
      </c>
      <c r="D318" s="8" t="s">
        <v>1288</v>
      </c>
      <c r="E318" s="9">
        <v>26</v>
      </c>
      <c r="F318" s="8" t="s">
        <v>1298</v>
      </c>
      <c r="G318" s="7" t="s">
        <v>1181</v>
      </c>
      <c r="H318" s="8" t="s">
        <v>124</v>
      </c>
      <c r="I318" s="7" t="s">
        <v>1154</v>
      </c>
      <c r="J318" s="8" t="s">
        <v>1144</v>
      </c>
      <c r="K318" s="12">
        <v>-132077.76</v>
      </c>
      <c r="L318" s="11"/>
      <c r="M318" s="10"/>
      <c r="N318" s="10"/>
    </row>
    <row r="319" spans="1:14">
      <c r="A319" s="7" t="s">
        <v>1138</v>
      </c>
      <c r="B319" s="7" t="s">
        <v>1284</v>
      </c>
      <c r="C319" s="7" t="s">
        <v>1140</v>
      </c>
      <c r="D319" s="8" t="s">
        <v>1288</v>
      </c>
      <c r="E319" s="9">
        <v>27</v>
      </c>
      <c r="F319" s="8" t="s">
        <v>1298</v>
      </c>
      <c r="G319" s="7" t="s">
        <v>1182</v>
      </c>
      <c r="H319" s="8" t="s">
        <v>67</v>
      </c>
      <c r="I319" s="7" t="s">
        <v>1154</v>
      </c>
      <c r="J319" s="8" t="s">
        <v>1144</v>
      </c>
      <c r="K319" s="11"/>
      <c r="L319" s="12">
        <v>-132077.76</v>
      </c>
      <c r="M319" s="10"/>
      <c r="N319" s="10"/>
    </row>
    <row r="320" spans="1:14">
      <c r="A320" s="7" t="s">
        <v>1138</v>
      </c>
      <c r="B320" s="7" t="s">
        <v>1284</v>
      </c>
      <c r="C320" s="7" t="s">
        <v>1140</v>
      </c>
      <c r="D320" s="8" t="s">
        <v>1288</v>
      </c>
      <c r="E320" s="9">
        <v>28</v>
      </c>
      <c r="F320" s="8" t="s">
        <v>1298</v>
      </c>
      <c r="G320" s="7" t="s">
        <v>1182</v>
      </c>
      <c r="H320" s="8" t="s">
        <v>67</v>
      </c>
      <c r="I320" s="7" t="s">
        <v>737</v>
      </c>
      <c r="J320" s="8" t="s">
        <v>1144</v>
      </c>
      <c r="K320" s="11"/>
      <c r="L320" s="12">
        <v>132077.76</v>
      </c>
      <c r="M320" s="10"/>
      <c r="N320" s="10"/>
    </row>
    <row r="321" spans="1:14">
      <c r="A321" s="7" t="s">
        <v>1138</v>
      </c>
      <c r="B321" s="7" t="s">
        <v>1284</v>
      </c>
      <c r="C321" s="7" t="s">
        <v>1140</v>
      </c>
      <c r="D321" s="8" t="s">
        <v>1288</v>
      </c>
      <c r="E321" s="9">
        <v>29</v>
      </c>
      <c r="F321" s="8" t="s">
        <v>1299</v>
      </c>
      <c r="G321" s="7" t="s">
        <v>1181</v>
      </c>
      <c r="H321" s="8" t="s">
        <v>124</v>
      </c>
      <c r="I321" s="7" t="s">
        <v>14</v>
      </c>
      <c r="J321" s="8" t="s">
        <v>1144</v>
      </c>
      <c r="K321" s="12">
        <v>32396.06</v>
      </c>
      <c r="L321" s="11"/>
      <c r="M321" s="10"/>
      <c r="N321" s="10"/>
    </row>
    <row r="322" spans="1:14">
      <c r="A322" s="7" t="s">
        <v>1138</v>
      </c>
      <c r="B322" s="7" t="s">
        <v>1284</v>
      </c>
      <c r="C322" s="7" t="s">
        <v>1140</v>
      </c>
      <c r="D322" s="8" t="s">
        <v>1288</v>
      </c>
      <c r="E322" s="9">
        <v>30</v>
      </c>
      <c r="F322" s="8" t="s">
        <v>1299</v>
      </c>
      <c r="G322" s="7" t="s">
        <v>1184</v>
      </c>
      <c r="H322" s="8" t="s">
        <v>130</v>
      </c>
      <c r="I322" s="7" t="s">
        <v>6</v>
      </c>
      <c r="J322" s="8" t="s">
        <v>1144</v>
      </c>
      <c r="K322" s="12">
        <v>-32396.06</v>
      </c>
      <c r="L322" s="11"/>
      <c r="M322" s="10"/>
      <c r="N322" s="10"/>
    </row>
    <row r="323" spans="1:14">
      <c r="A323" s="7" t="s">
        <v>1138</v>
      </c>
      <c r="B323" s="7" t="s">
        <v>1284</v>
      </c>
      <c r="C323" s="7" t="s">
        <v>1140</v>
      </c>
      <c r="D323" s="8" t="s">
        <v>1288</v>
      </c>
      <c r="E323" s="9">
        <v>31</v>
      </c>
      <c r="F323" s="8" t="s">
        <v>1300</v>
      </c>
      <c r="G323" s="7" t="s">
        <v>1181</v>
      </c>
      <c r="H323" s="8" t="s">
        <v>124</v>
      </c>
      <c r="I323" s="7" t="s">
        <v>14</v>
      </c>
      <c r="J323" s="8" t="s">
        <v>1144</v>
      </c>
      <c r="K323" s="12">
        <v>-1008.22</v>
      </c>
      <c r="L323" s="11"/>
      <c r="M323" s="10"/>
      <c r="N323" s="10"/>
    </row>
    <row r="324" spans="1:14">
      <c r="A324" s="7" t="s">
        <v>1138</v>
      </c>
      <c r="B324" s="7" t="s">
        <v>1284</v>
      </c>
      <c r="C324" s="7" t="s">
        <v>1140</v>
      </c>
      <c r="D324" s="8" t="s">
        <v>1288</v>
      </c>
      <c r="E324" s="9">
        <v>32</v>
      </c>
      <c r="F324" s="8" t="s">
        <v>1300</v>
      </c>
      <c r="G324" s="7" t="s">
        <v>1181</v>
      </c>
      <c r="H324" s="8" t="s">
        <v>124</v>
      </c>
      <c r="I324" s="7" t="s">
        <v>1154</v>
      </c>
      <c r="J324" s="8" t="s">
        <v>1144</v>
      </c>
      <c r="K324" s="12">
        <v>1008.22</v>
      </c>
      <c r="L324" s="11"/>
      <c r="M324" s="10"/>
      <c r="N324" s="10"/>
    </row>
    <row r="325" spans="1:14">
      <c r="A325" s="7" t="s">
        <v>1138</v>
      </c>
      <c r="B325" s="7" t="s">
        <v>1284</v>
      </c>
      <c r="C325" s="7" t="s">
        <v>1140</v>
      </c>
      <c r="D325" s="8" t="s">
        <v>1288</v>
      </c>
      <c r="E325" s="9">
        <v>33</v>
      </c>
      <c r="F325" s="8" t="s">
        <v>1301</v>
      </c>
      <c r="G325" s="7" t="s">
        <v>1182</v>
      </c>
      <c r="H325" s="8" t="s">
        <v>67</v>
      </c>
      <c r="I325" s="7" t="s">
        <v>737</v>
      </c>
      <c r="J325" s="8" t="s">
        <v>1144</v>
      </c>
      <c r="K325" s="11"/>
      <c r="L325" s="12">
        <v>-1008.22</v>
      </c>
      <c r="M325" s="10"/>
      <c r="N325" s="10"/>
    </row>
    <row r="326" spans="1:14">
      <c r="A326" s="7" t="s">
        <v>1138</v>
      </c>
      <c r="B326" s="7" t="s">
        <v>1284</v>
      </c>
      <c r="C326" s="7" t="s">
        <v>1140</v>
      </c>
      <c r="D326" s="8" t="s">
        <v>1288</v>
      </c>
      <c r="E326" s="9">
        <v>34</v>
      </c>
      <c r="F326" s="8" t="s">
        <v>1301</v>
      </c>
      <c r="G326" s="7" t="s">
        <v>1182</v>
      </c>
      <c r="H326" s="8" t="s">
        <v>67</v>
      </c>
      <c r="I326" s="7" t="s">
        <v>1154</v>
      </c>
      <c r="J326" s="8" t="s">
        <v>1144</v>
      </c>
      <c r="K326" s="11"/>
      <c r="L326" s="12">
        <v>1008.22</v>
      </c>
      <c r="M326" s="10"/>
      <c r="N326" s="10"/>
    </row>
    <row r="327" spans="1:14">
      <c r="A327" s="7" t="s">
        <v>1138</v>
      </c>
      <c r="B327" s="7" t="s">
        <v>1284</v>
      </c>
      <c r="C327" s="7" t="s">
        <v>1140</v>
      </c>
      <c r="D327" s="8" t="s">
        <v>1302</v>
      </c>
      <c r="E327" s="9">
        <v>1</v>
      </c>
      <c r="F327" s="8" t="s">
        <v>1303</v>
      </c>
      <c r="G327" s="7" t="s">
        <v>1280</v>
      </c>
      <c r="H327" s="8" t="s">
        <v>3</v>
      </c>
      <c r="I327" s="7" t="s">
        <v>24</v>
      </c>
      <c r="J327" s="8" t="s">
        <v>1144</v>
      </c>
      <c r="K327" s="11"/>
      <c r="L327" s="12">
        <v>-212578.61</v>
      </c>
      <c r="M327" s="10"/>
      <c r="N327" s="10"/>
    </row>
    <row r="328" spans="1:14">
      <c r="A328" s="7" t="s">
        <v>1138</v>
      </c>
      <c r="B328" s="7" t="s">
        <v>1284</v>
      </c>
      <c r="C328" s="7" t="s">
        <v>1140</v>
      </c>
      <c r="D328" s="8" t="s">
        <v>1302</v>
      </c>
      <c r="E328" s="9">
        <v>2</v>
      </c>
      <c r="F328" s="8" t="s">
        <v>1303</v>
      </c>
      <c r="G328" s="7" t="s">
        <v>1280</v>
      </c>
      <c r="H328" s="8" t="s">
        <v>3</v>
      </c>
      <c r="I328" s="7" t="s">
        <v>1154</v>
      </c>
      <c r="J328" s="8" t="s">
        <v>1144</v>
      </c>
      <c r="K328" s="11"/>
      <c r="L328" s="12">
        <v>212578.61</v>
      </c>
      <c r="M328" s="10"/>
      <c r="N328" s="10"/>
    </row>
    <row r="329" spans="1:14">
      <c r="A329" s="7" t="s">
        <v>1138</v>
      </c>
      <c r="B329" s="7" t="s">
        <v>1284</v>
      </c>
      <c r="C329" s="7" t="s">
        <v>1140</v>
      </c>
      <c r="D329" s="8" t="s">
        <v>1304</v>
      </c>
      <c r="E329" s="9">
        <v>1</v>
      </c>
      <c r="F329" s="8" t="s">
        <v>1142</v>
      </c>
      <c r="G329" s="7" t="s">
        <v>1143</v>
      </c>
      <c r="H329" s="8" t="s">
        <v>63</v>
      </c>
      <c r="I329" s="7" t="s">
        <v>13</v>
      </c>
      <c r="J329" s="8" t="s">
        <v>1144</v>
      </c>
      <c r="K329" s="11"/>
      <c r="L329" s="12">
        <v>-450124.99</v>
      </c>
      <c r="M329" s="10"/>
      <c r="N329" s="10"/>
    </row>
    <row r="330" spans="1:14">
      <c r="A330" s="7" t="s">
        <v>1138</v>
      </c>
      <c r="B330" s="7" t="s">
        <v>1284</v>
      </c>
      <c r="C330" s="7" t="s">
        <v>1140</v>
      </c>
      <c r="D330" s="8" t="s">
        <v>1304</v>
      </c>
      <c r="E330" s="9">
        <v>2</v>
      </c>
      <c r="F330" s="8" t="s">
        <v>1142</v>
      </c>
      <c r="G330" s="7" t="s">
        <v>1143</v>
      </c>
      <c r="H330" s="8" t="s">
        <v>63</v>
      </c>
      <c r="I330" s="7" t="s">
        <v>4</v>
      </c>
      <c r="J330" s="8" t="s">
        <v>1144</v>
      </c>
      <c r="K330" s="11"/>
      <c r="L330" s="12">
        <v>450124.99</v>
      </c>
      <c r="M330" s="10"/>
      <c r="N330" s="10"/>
    </row>
    <row r="331" spans="1:14">
      <c r="A331" s="7" t="s">
        <v>1138</v>
      </c>
      <c r="B331" s="7" t="s">
        <v>1284</v>
      </c>
      <c r="C331" s="7" t="s">
        <v>1140</v>
      </c>
      <c r="D331" s="8" t="s">
        <v>1304</v>
      </c>
      <c r="E331" s="9">
        <v>3</v>
      </c>
      <c r="F331" s="8" t="s">
        <v>1305</v>
      </c>
      <c r="G331" s="7" t="s">
        <v>1143</v>
      </c>
      <c r="H331" s="8" t="s">
        <v>63</v>
      </c>
      <c r="I331" s="7" t="s">
        <v>12</v>
      </c>
      <c r="J331" s="8" t="s">
        <v>1144</v>
      </c>
      <c r="K331" s="11"/>
      <c r="L331" s="12">
        <v>-274833.34</v>
      </c>
      <c r="M331" s="10"/>
      <c r="N331" s="10"/>
    </row>
    <row r="332" spans="1:14">
      <c r="A332" s="7" t="s">
        <v>1138</v>
      </c>
      <c r="B332" s="7" t="s">
        <v>1284</v>
      </c>
      <c r="C332" s="7" t="s">
        <v>1140</v>
      </c>
      <c r="D332" s="8" t="s">
        <v>1304</v>
      </c>
      <c r="E332" s="9">
        <v>4</v>
      </c>
      <c r="F332" s="8" t="s">
        <v>1305</v>
      </c>
      <c r="G332" s="7" t="s">
        <v>1143</v>
      </c>
      <c r="H332" s="8" t="s">
        <v>63</v>
      </c>
      <c r="I332" s="7" t="s">
        <v>4</v>
      </c>
      <c r="J332" s="8" t="s">
        <v>1144</v>
      </c>
      <c r="K332" s="11"/>
      <c r="L332" s="12">
        <v>274833.34</v>
      </c>
      <c r="M332" s="10"/>
      <c r="N332" s="10"/>
    </row>
    <row r="333" spans="1:14">
      <c r="A333" s="7" t="s">
        <v>1138</v>
      </c>
      <c r="B333" s="7" t="s">
        <v>1284</v>
      </c>
      <c r="C333" s="7" t="s">
        <v>1140</v>
      </c>
      <c r="D333" s="8" t="s">
        <v>1304</v>
      </c>
      <c r="E333" s="9">
        <v>5</v>
      </c>
      <c r="F333" s="8" t="s">
        <v>1306</v>
      </c>
      <c r="G333" s="7" t="s">
        <v>1143</v>
      </c>
      <c r="H333" s="8" t="s">
        <v>63</v>
      </c>
      <c r="I333" s="7" t="s">
        <v>12</v>
      </c>
      <c r="J333" s="8" t="s">
        <v>1144</v>
      </c>
      <c r="K333" s="11"/>
      <c r="L333" s="12">
        <v>-16620</v>
      </c>
      <c r="M333" s="10"/>
      <c r="N333" s="10"/>
    </row>
    <row r="334" spans="1:14">
      <c r="A334" s="7" t="s">
        <v>1138</v>
      </c>
      <c r="B334" s="7" t="s">
        <v>1284</v>
      </c>
      <c r="C334" s="7" t="s">
        <v>1140</v>
      </c>
      <c r="D334" s="8" t="s">
        <v>1304</v>
      </c>
      <c r="E334" s="9">
        <v>6</v>
      </c>
      <c r="F334" s="8" t="s">
        <v>1306</v>
      </c>
      <c r="G334" s="7" t="s">
        <v>1143</v>
      </c>
      <c r="H334" s="8" t="s">
        <v>63</v>
      </c>
      <c r="I334" s="7" t="s">
        <v>4</v>
      </c>
      <c r="J334" s="8" t="s">
        <v>1144</v>
      </c>
      <c r="K334" s="11"/>
      <c r="L334" s="12">
        <v>16620</v>
      </c>
      <c r="M334" s="10"/>
      <c r="N334" s="10"/>
    </row>
    <row r="335" spans="1:14">
      <c r="A335" s="7" t="s">
        <v>1138</v>
      </c>
      <c r="B335" s="7" t="s">
        <v>1284</v>
      </c>
      <c r="C335" s="7" t="s">
        <v>1140</v>
      </c>
      <c r="D335" s="8" t="s">
        <v>1304</v>
      </c>
      <c r="E335" s="9">
        <v>7</v>
      </c>
      <c r="F335" s="8" t="s">
        <v>1307</v>
      </c>
      <c r="G335" s="7" t="s">
        <v>1147</v>
      </c>
      <c r="H335" s="8" t="s">
        <v>1148</v>
      </c>
      <c r="I335" s="7" t="s">
        <v>12</v>
      </c>
      <c r="J335" s="8" t="s">
        <v>1149</v>
      </c>
      <c r="K335" s="11"/>
      <c r="L335" s="12">
        <v>-5880</v>
      </c>
      <c r="M335" s="10"/>
      <c r="N335" s="10"/>
    </row>
    <row r="336" spans="1:14">
      <c r="A336" s="7" t="s">
        <v>1138</v>
      </c>
      <c r="B336" s="7" t="s">
        <v>1284</v>
      </c>
      <c r="C336" s="7" t="s">
        <v>1140</v>
      </c>
      <c r="D336" s="8" t="s">
        <v>1304</v>
      </c>
      <c r="E336" s="9">
        <v>8</v>
      </c>
      <c r="F336" s="8" t="s">
        <v>1307</v>
      </c>
      <c r="G336" s="7" t="s">
        <v>1147</v>
      </c>
      <c r="H336" s="8" t="s">
        <v>1148</v>
      </c>
      <c r="I336" s="7" t="s">
        <v>4</v>
      </c>
      <c r="J336" s="8" t="s">
        <v>1149</v>
      </c>
      <c r="K336" s="11"/>
      <c r="L336" s="12">
        <v>5880</v>
      </c>
      <c r="M336" s="10"/>
      <c r="N336" s="10"/>
    </row>
    <row r="337" spans="1:14">
      <c r="A337" s="7" t="s">
        <v>1138</v>
      </c>
      <c r="B337" s="7" t="s">
        <v>1284</v>
      </c>
      <c r="C337" s="7" t="s">
        <v>1140</v>
      </c>
      <c r="D337" s="8" t="s">
        <v>1304</v>
      </c>
      <c r="E337" s="9">
        <v>9</v>
      </c>
      <c r="F337" s="8" t="s">
        <v>1146</v>
      </c>
      <c r="G337" s="7" t="s">
        <v>1147</v>
      </c>
      <c r="H337" s="8" t="s">
        <v>1148</v>
      </c>
      <c r="I337" s="7" t="s">
        <v>12</v>
      </c>
      <c r="J337" s="8" t="s">
        <v>1149</v>
      </c>
      <c r="K337" s="11"/>
      <c r="L337" s="12">
        <v>4553481.18</v>
      </c>
      <c r="M337" s="10"/>
      <c r="N337" s="10"/>
    </row>
    <row r="338" spans="1:14">
      <c r="A338" s="7" t="s">
        <v>1138</v>
      </c>
      <c r="B338" s="7" t="s">
        <v>1284</v>
      </c>
      <c r="C338" s="7" t="s">
        <v>1140</v>
      </c>
      <c r="D338" s="8" t="s">
        <v>1304</v>
      </c>
      <c r="E338" s="9">
        <v>10</v>
      </c>
      <c r="F338" s="8" t="s">
        <v>1146</v>
      </c>
      <c r="G338" s="7" t="s">
        <v>1147</v>
      </c>
      <c r="H338" s="8" t="s">
        <v>1148</v>
      </c>
      <c r="I338" s="7" t="s">
        <v>15</v>
      </c>
      <c r="J338" s="8" t="s">
        <v>1149</v>
      </c>
      <c r="K338" s="11"/>
      <c r="L338" s="12">
        <v>-4553481.18</v>
      </c>
      <c r="M338" s="10"/>
      <c r="N338" s="10"/>
    </row>
    <row r="339" spans="1:14">
      <c r="A339" s="7" t="s">
        <v>1138</v>
      </c>
      <c r="B339" s="7" t="s">
        <v>1284</v>
      </c>
      <c r="C339" s="7" t="s">
        <v>1140</v>
      </c>
      <c r="D339" s="8" t="s">
        <v>1304</v>
      </c>
      <c r="E339" s="9">
        <v>11</v>
      </c>
      <c r="F339" s="8" t="s">
        <v>1204</v>
      </c>
      <c r="G339" s="7" t="s">
        <v>1179</v>
      </c>
      <c r="H339" s="8" t="s">
        <v>1028</v>
      </c>
      <c r="I339" s="7" t="s">
        <v>13</v>
      </c>
      <c r="J339" s="8" t="s">
        <v>1164</v>
      </c>
      <c r="K339" s="11"/>
      <c r="L339" s="12">
        <v>-4018.76</v>
      </c>
      <c r="M339" s="10"/>
      <c r="N339" s="10"/>
    </row>
    <row r="340" spans="1:14">
      <c r="A340" s="7" t="s">
        <v>1138</v>
      </c>
      <c r="B340" s="7" t="s">
        <v>1284</v>
      </c>
      <c r="C340" s="7" t="s">
        <v>1140</v>
      </c>
      <c r="D340" s="8" t="s">
        <v>1304</v>
      </c>
      <c r="E340" s="9">
        <v>12</v>
      </c>
      <c r="F340" s="8" t="s">
        <v>1205</v>
      </c>
      <c r="G340" s="7" t="s">
        <v>1179</v>
      </c>
      <c r="H340" s="8" t="s">
        <v>1028</v>
      </c>
      <c r="I340" s="7" t="s">
        <v>15</v>
      </c>
      <c r="J340" s="8" t="s">
        <v>1164</v>
      </c>
      <c r="K340" s="11"/>
      <c r="L340" s="12">
        <v>-1438.13</v>
      </c>
      <c r="M340" s="10"/>
      <c r="N340" s="10"/>
    </row>
    <row r="341" spans="1:14">
      <c r="A341" s="7" t="s">
        <v>1138</v>
      </c>
      <c r="B341" s="7" t="s">
        <v>1284</v>
      </c>
      <c r="C341" s="7" t="s">
        <v>1140</v>
      </c>
      <c r="D341" s="8" t="s">
        <v>1304</v>
      </c>
      <c r="E341" s="9">
        <v>13</v>
      </c>
      <c r="F341" s="8" t="s">
        <v>1206</v>
      </c>
      <c r="G341" s="7" t="s">
        <v>1179</v>
      </c>
      <c r="H341" s="8" t="s">
        <v>1028</v>
      </c>
      <c r="I341" s="7" t="s">
        <v>6</v>
      </c>
      <c r="J341" s="8" t="s">
        <v>1164</v>
      </c>
      <c r="K341" s="11"/>
      <c r="L341" s="12">
        <v>17102.86</v>
      </c>
      <c r="M341" s="10"/>
      <c r="N341" s="10"/>
    </row>
    <row r="342" spans="1:14">
      <c r="A342" s="7" t="s">
        <v>1138</v>
      </c>
      <c r="B342" s="7" t="s">
        <v>1284</v>
      </c>
      <c r="C342" s="7" t="s">
        <v>1140</v>
      </c>
      <c r="D342" s="8" t="s">
        <v>1304</v>
      </c>
      <c r="E342" s="9">
        <v>14</v>
      </c>
      <c r="F342" s="8" t="s">
        <v>1203</v>
      </c>
      <c r="G342" s="7" t="s">
        <v>1179</v>
      </c>
      <c r="H342" s="8" t="s">
        <v>1028</v>
      </c>
      <c r="I342" s="7" t="s">
        <v>12</v>
      </c>
      <c r="J342" s="8" t="s">
        <v>1164</v>
      </c>
      <c r="K342" s="11"/>
      <c r="L342" s="12">
        <v>-11645.97</v>
      </c>
      <c r="M342" s="10"/>
      <c r="N342" s="10"/>
    </row>
    <row r="343" spans="1:14">
      <c r="A343" s="7" t="s">
        <v>1138</v>
      </c>
      <c r="B343" s="7" t="s">
        <v>1284</v>
      </c>
      <c r="C343" s="7" t="s">
        <v>1140</v>
      </c>
      <c r="D343" s="8" t="s">
        <v>1308</v>
      </c>
      <c r="E343" s="9">
        <v>1</v>
      </c>
      <c r="F343" s="8" t="s">
        <v>1218</v>
      </c>
      <c r="G343" s="7" t="s">
        <v>1219</v>
      </c>
      <c r="H343" s="8" t="s">
        <v>1220</v>
      </c>
      <c r="I343" s="7" t="s">
        <v>737</v>
      </c>
      <c r="J343" s="8" t="s">
        <v>1221</v>
      </c>
      <c r="K343" s="12">
        <v>-2986333.34</v>
      </c>
      <c r="L343" s="11"/>
      <c r="M343" s="10"/>
      <c r="N343" s="10"/>
    </row>
    <row r="344" spans="1:14">
      <c r="A344" s="7" t="s">
        <v>1138</v>
      </c>
      <c r="B344" s="7" t="s">
        <v>1284</v>
      </c>
      <c r="C344" s="7" t="s">
        <v>1140</v>
      </c>
      <c r="D344" s="8" t="s">
        <v>1308</v>
      </c>
      <c r="E344" s="9">
        <v>2</v>
      </c>
      <c r="F344" s="8" t="s">
        <v>1218</v>
      </c>
      <c r="G344" s="7" t="s">
        <v>1219</v>
      </c>
      <c r="H344" s="8" t="s">
        <v>1220</v>
      </c>
      <c r="I344" s="7" t="s">
        <v>1154</v>
      </c>
      <c r="J344" s="8" t="s">
        <v>1221</v>
      </c>
      <c r="K344" s="12">
        <v>2986333.34</v>
      </c>
      <c r="L344" s="11"/>
      <c r="M344" s="10"/>
      <c r="N344" s="10"/>
    </row>
    <row r="345" spans="1:14">
      <c r="A345" s="7" t="s">
        <v>1138</v>
      </c>
      <c r="B345" s="7" t="s">
        <v>1284</v>
      </c>
      <c r="C345" s="7" t="s">
        <v>1140</v>
      </c>
      <c r="D345" s="8" t="s">
        <v>1308</v>
      </c>
      <c r="E345" s="9">
        <v>3</v>
      </c>
      <c r="F345" s="8" t="s">
        <v>1222</v>
      </c>
      <c r="G345" s="7" t="s">
        <v>1182</v>
      </c>
      <c r="H345" s="8" t="s">
        <v>67</v>
      </c>
      <c r="I345" s="7" t="s">
        <v>737</v>
      </c>
      <c r="J345" s="8" t="s">
        <v>1223</v>
      </c>
      <c r="K345" s="11"/>
      <c r="L345" s="12">
        <v>52013.17</v>
      </c>
      <c r="M345" s="10"/>
      <c r="N345" s="10"/>
    </row>
    <row r="346" spans="1:14">
      <c r="A346" s="7" t="s">
        <v>1138</v>
      </c>
      <c r="B346" s="7" t="s">
        <v>1284</v>
      </c>
      <c r="C346" s="7" t="s">
        <v>1140</v>
      </c>
      <c r="D346" s="8" t="s">
        <v>1308</v>
      </c>
      <c r="E346" s="9">
        <v>4</v>
      </c>
      <c r="F346" s="8" t="s">
        <v>1222</v>
      </c>
      <c r="G346" s="7" t="s">
        <v>1182</v>
      </c>
      <c r="H346" s="8" t="s">
        <v>67</v>
      </c>
      <c r="I346" s="7" t="s">
        <v>1154</v>
      </c>
      <c r="J346" s="8" t="s">
        <v>1223</v>
      </c>
      <c r="K346" s="11"/>
      <c r="L346" s="12">
        <v>-52013.17</v>
      </c>
      <c r="M346" s="10"/>
      <c r="N346" s="10"/>
    </row>
    <row r="347" spans="1:14">
      <c r="A347" s="7" t="s">
        <v>1138</v>
      </c>
      <c r="B347" s="7" t="s">
        <v>1284</v>
      </c>
      <c r="C347" s="7" t="s">
        <v>1140</v>
      </c>
      <c r="D347" s="8" t="s">
        <v>1308</v>
      </c>
      <c r="E347" s="9">
        <v>5</v>
      </c>
      <c r="F347" s="8" t="s">
        <v>1224</v>
      </c>
      <c r="G347" s="7" t="s">
        <v>1225</v>
      </c>
      <c r="H347" s="8" t="s">
        <v>158</v>
      </c>
      <c r="I347" s="7" t="s">
        <v>737</v>
      </c>
      <c r="J347" s="8" t="s">
        <v>1226</v>
      </c>
      <c r="K347" s="12">
        <v>-10930.68</v>
      </c>
      <c r="L347" s="11"/>
      <c r="M347" s="10"/>
      <c r="N347" s="10"/>
    </row>
    <row r="348" spans="1:14">
      <c r="A348" s="7" t="s">
        <v>1138</v>
      </c>
      <c r="B348" s="7" t="s">
        <v>1284</v>
      </c>
      <c r="C348" s="7" t="s">
        <v>1140</v>
      </c>
      <c r="D348" s="8" t="s">
        <v>1308</v>
      </c>
      <c r="E348" s="9">
        <v>6</v>
      </c>
      <c r="F348" s="8" t="s">
        <v>1224</v>
      </c>
      <c r="G348" s="7" t="s">
        <v>1225</v>
      </c>
      <c r="H348" s="8" t="s">
        <v>158</v>
      </c>
      <c r="I348" s="7" t="s">
        <v>28</v>
      </c>
      <c r="J348" s="8" t="s">
        <v>1226</v>
      </c>
      <c r="K348" s="12">
        <v>10930.68</v>
      </c>
      <c r="L348" s="11"/>
      <c r="M348" s="10"/>
      <c r="N348" s="10"/>
    </row>
    <row r="349" spans="1:14">
      <c r="A349" s="7" t="s">
        <v>1138</v>
      </c>
      <c r="B349" s="7" t="s">
        <v>1284</v>
      </c>
      <c r="C349" s="7" t="s">
        <v>1140</v>
      </c>
      <c r="D349" s="8" t="s">
        <v>1308</v>
      </c>
      <c r="E349" s="9">
        <v>7</v>
      </c>
      <c r="F349" s="8" t="s">
        <v>1227</v>
      </c>
      <c r="G349" s="7" t="s">
        <v>1228</v>
      </c>
      <c r="H349" s="8" t="s">
        <v>156</v>
      </c>
      <c r="I349" s="7" t="s">
        <v>737</v>
      </c>
      <c r="J349" s="8" t="s">
        <v>1144</v>
      </c>
      <c r="K349" s="12">
        <v>833333.34</v>
      </c>
      <c r="L349" s="11"/>
      <c r="M349" s="10"/>
      <c r="N349" s="10"/>
    </row>
    <row r="350" spans="1:14">
      <c r="A350" s="7" t="s">
        <v>1138</v>
      </c>
      <c r="B350" s="7" t="s">
        <v>1284</v>
      </c>
      <c r="C350" s="7" t="s">
        <v>1140</v>
      </c>
      <c r="D350" s="8" t="s">
        <v>1308</v>
      </c>
      <c r="E350" s="9">
        <v>8</v>
      </c>
      <c r="F350" s="8" t="s">
        <v>1227</v>
      </c>
      <c r="G350" s="7" t="s">
        <v>1228</v>
      </c>
      <c r="H350" s="8" t="s">
        <v>156</v>
      </c>
      <c r="I350" s="7" t="s">
        <v>1154</v>
      </c>
      <c r="J350" s="8" t="s">
        <v>1144</v>
      </c>
      <c r="K350" s="12">
        <v>-833333.34</v>
      </c>
      <c r="L350" s="11"/>
      <c r="M350" s="10"/>
      <c r="N350" s="10"/>
    </row>
    <row r="351" spans="1:14">
      <c r="A351" s="7" t="s">
        <v>1138</v>
      </c>
      <c r="B351" s="7" t="s">
        <v>1284</v>
      </c>
      <c r="C351" s="7" t="s">
        <v>1140</v>
      </c>
      <c r="D351" s="8" t="s">
        <v>1308</v>
      </c>
      <c r="E351" s="9">
        <v>9</v>
      </c>
      <c r="F351" s="8" t="s">
        <v>1256</v>
      </c>
      <c r="G351" s="7" t="s">
        <v>1257</v>
      </c>
      <c r="H351" s="8" t="s">
        <v>126</v>
      </c>
      <c r="I351" s="7" t="s">
        <v>737</v>
      </c>
      <c r="J351" s="8" t="s">
        <v>1144</v>
      </c>
      <c r="K351" s="12">
        <v>-3586.33</v>
      </c>
      <c r="L351" s="11"/>
      <c r="M351" s="10"/>
      <c r="N351" s="10"/>
    </row>
    <row r="352" spans="1:14">
      <c r="A352" s="7" t="s">
        <v>1138</v>
      </c>
      <c r="B352" s="7" t="s">
        <v>1284</v>
      </c>
      <c r="C352" s="7" t="s">
        <v>1140</v>
      </c>
      <c r="D352" s="8" t="s">
        <v>1308</v>
      </c>
      <c r="E352" s="9">
        <v>10</v>
      </c>
      <c r="F352" s="8" t="s">
        <v>1256</v>
      </c>
      <c r="G352" s="7" t="s">
        <v>1257</v>
      </c>
      <c r="H352" s="8" t="s">
        <v>126</v>
      </c>
      <c r="I352" s="7" t="s">
        <v>1154</v>
      </c>
      <c r="J352" s="8" t="s">
        <v>1144</v>
      </c>
      <c r="K352" s="12">
        <v>3586.33</v>
      </c>
      <c r="L352" s="11"/>
      <c r="M352" s="10"/>
      <c r="N352" s="10"/>
    </row>
    <row r="353" spans="1:14">
      <c r="A353" s="7" t="s">
        <v>1138</v>
      </c>
      <c r="B353" s="7" t="s">
        <v>1284</v>
      </c>
      <c r="C353" s="7" t="s">
        <v>1140</v>
      </c>
      <c r="D353" s="8" t="s">
        <v>1308</v>
      </c>
      <c r="E353" s="9">
        <v>11</v>
      </c>
      <c r="F353" s="8" t="s">
        <v>1256</v>
      </c>
      <c r="G353" s="7" t="s">
        <v>1258</v>
      </c>
      <c r="H353" s="8" t="s">
        <v>43</v>
      </c>
      <c r="I353" s="7" t="s">
        <v>737</v>
      </c>
      <c r="J353" s="8" t="s">
        <v>1144</v>
      </c>
      <c r="K353" s="12">
        <v>-1475.53</v>
      </c>
      <c r="L353" s="11"/>
      <c r="M353" s="10"/>
      <c r="N353" s="10"/>
    </row>
    <row r="354" spans="1:14">
      <c r="A354" s="7" t="s">
        <v>1138</v>
      </c>
      <c r="B354" s="7" t="s">
        <v>1284</v>
      </c>
      <c r="C354" s="7" t="s">
        <v>1140</v>
      </c>
      <c r="D354" s="8" t="s">
        <v>1308</v>
      </c>
      <c r="E354" s="9">
        <v>12</v>
      </c>
      <c r="F354" s="8" t="s">
        <v>1256</v>
      </c>
      <c r="G354" s="7" t="s">
        <v>1258</v>
      </c>
      <c r="H354" s="8" t="s">
        <v>43</v>
      </c>
      <c r="I354" s="7" t="s">
        <v>1154</v>
      </c>
      <c r="J354" s="8" t="s">
        <v>1144</v>
      </c>
      <c r="K354" s="12">
        <v>1475.53</v>
      </c>
      <c r="L354" s="11"/>
      <c r="M354" s="10"/>
      <c r="N354" s="10"/>
    </row>
    <row r="355" spans="1:14">
      <c r="A355" s="7" t="s">
        <v>1138</v>
      </c>
      <c r="B355" s="7" t="s">
        <v>1284</v>
      </c>
      <c r="C355" s="7" t="s">
        <v>1140</v>
      </c>
      <c r="D355" s="8"/>
      <c r="E355" s="9"/>
      <c r="F355" s="8" t="s">
        <v>1193</v>
      </c>
      <c r="G355" s="7"/>
      <c r="H355" s="8"/>
      <c r="I355" s="7"/>
      <c r="J355" s="8"/>
      <c r="K355" s="11"/>
      <c r="L355" s="11"/>
      <c r="M355" s="10"/>
      <c r="N355" s="10"/>
    </row>
    <row r="356" spans="1:14">
      <c r="A356" s="7" t="s">
        <v>1138</v>
      </c>
      <c r="B356" s="7" t="s">
        <v>1284</v>
      </c>
      <c r="C356" s="7"/>
      <c r="D356" s="8"/>
      <c r="E356" s="9"/>
      <c r="F356" s="8" t="s">
        <v>1194</v>
      </c>
      <c r="G356" s="7"/>
      <c r="H356" s="8"/>
      <c r="I356" s="7"/>
      <c r="J356" s="8"/>
      <c r="K356" s="11"/>
      <c r="L356" s="11"/>
      <c r="M356" s="10"/>
      <c r="N356" s="10"/>
    </row>
    <row r="357" spans="1:14">
      <c r="A357" s="7" t="s">
        <v>1138</v>
      </c>
      <c r="B357" s="7" t="s">
        <v>1309</v>
      </c>
      <c r="C357" s="7" t="s">
        <v>1310</v>
      </c>
      <c r="D357" s="8" t="s">
        <v>1311</v>
      </c>
      <c r="E357" s="9">
        <v>1</v>
      </c>
      <c r="F357" s="8" t="s">
        <v>1218</v>
      </c>
      <c r="G357" s="7" t="s">
        <v>1219</v>
      </c>
      <c r="H357" s="8" t="s">
        <v>1220</v>
      </c>
      <c r="I357" s="7" t="s">
        <v>737</v>
      </c>
      <c r="J357" s="8" t="s">
        <v>1221</v>
      </c>
      <c r="K357" s="12">
        <v>-1406009.76</v>
      </c>
      <c r="L357" s="11"/>
      <c r="M357" s="10"/>
      <c r="N357" s="10"/>
    </row>
    <row r="358" spans="1:14">
      <c r="A358" s="7" t="s">
        <v>1138</v>
      </c>
      <c r="B358" s="7" t="s">
        <v>1309</v>
      </c>
      <c r="C358" s="7" t="s">
        <v>1310</v>
      </c>
      <c r="D358" s="8" t="s">
        <v>1311</v>
      </c>
      <c r="E358" s="9">
        <v>2</v>
      </c>
      <c r="F358" s="8" t="s">
        <v>1218</v>
      </c>
      <c r="G358" s="7" t="s">
        <v>1219</v>
      </c>
      <c r="H358" s="8" t="s">
        <v>1220</v>
      </c>
      <c r="I358" s="7" t="s">
        <v>1154</v>
      </c>
      <c r="J358" s="8" t="s">
        <v>1221</v>
      </c>
      <c r="K358" s="12">
        <v>1406009.76</v>
      </c>
      <c r="L358" s="11"/>
      <c r="M358" s="10"/>
      <c r="N358" s="10"/>
    </row>
    <row r="359" spans="1:14">
      <c r="A359" s="7" t="s">
        <v>1138</v>
      </c>
      <c r="B359" s="7" t="s">
        <v>1309</v>
      </c>
      <c r="C359" s="7" t="s">
        <v>1310</v>
      </c>
      <c r="D359" s="8" t="s">
        <v>1311</v>
      </c>
      <c r="E359" s="9">
        <v>3</v>
      </c>
      <c r="F359" s="8" t="s">
        <v>1222</v>
      </c>
      <c r="G359" s="7" t="s">
        <v>1182</v>
      </c>
      <c r="H359" s="8" t="s">
        <v>67</v>
      </c>
      <c r="I359" s="7" t="s">
        <v>737</v>
      </c>
      <c r="J359" s="8" t="s">
        <v>1223</v>
      </c>
      <c r="K359" s="11"/>
      <c r="L359" s="12">
        <v>53644.59</v>
      </c>
      <c r="M359" s="10"/>
      <c r="N359" s="10"/>
    </row>
    <row r="360" spans="1:14">
      <c r="A360" s="7" t="s">
        <v>1138</v>
      </c>
      <c r="B360" s="7" t="s">
        <v>1309</v>
      </c>
      <c r="C360" s="7" t="s">
        <v>1310</v>
      </c>
      <c r="D360" s="8" t="s">
        <v>1311</v>
      </c>
      <c r="E360" s="9">
        <v>4</v>
      </c>
      <c r="F360" s="8" t="s">
        <v>1222</v>
      </c>
      <c r="G360" s="7" t="s">
        <v>1182</v>
      </c>
      <c r="H360" s="8" t="s">
        <v>67</v>
      </c>
      <c r="I360" s="7" t="s">
        <v>1154</v>
      </c>
      <c r="J360" s="8" t="s">
        <v>1223</v>
      </c>
      <c r="K360" s="11"/>
      <c r="L360" s="12">
        <v>-53644.59</v>
      </c>
      <c r="M360" s="10"/>
      <c r="N360" s="10"/>
    </row>
    <row r="361" spans="1:14">
      <c r="A361" s="7" t="s">
        <v>1138</v>
      </c>
      <c r="B361" s="7" t="s">
        <v>1309</v>
      </c>
      <c r="C361" s="7" t="s">
        <v>1310</v>
      </c>
      <c r="D361" s="8" t="s">
        <v>1311</v>
      </c>
      <c r="E361" s="9">
        <v>5</v>
      </c>
      <c r="F361" s="8" t="s">
        <v>1224</v>
      </c>
      <c r="G361" s="7" t="s">
        <v>1225</v>
      </c>
      <c r="H361" s="8" t="s">
        <v>158</v>
      </c>
      <c r="I361" s="7" t="s">
        <v>737</v>
      </c>
      <c r="J361" s="8" t="s">
        <v>1226</v>
      </c>
      <c r="K361" s="12">
        <v>-10930.68</v>
      </c>
      <c r="L361" s="11"/>
      <c r="M361" s="10"/>
      <c r="N361" s="10"/>
    </row>
    <row r="362" spans="1:14">
      <c r="A362" s="7" t="s">
        <v>1138</v>
      </c>
      <c r="B362" s="7" t="s">
        <v>1309</v>
      </c>
      <c r="C362" s="7" t="s">
        <v>1310</v>
      </c>
      <c r="D362" s="8" t="s">
        <v>1311</v>
      </c>
      <c r="E362" s="9">
        <v>6</v>
      </c>
      <c r="F362" s="8" t="s">
        <v>1224</v>
      </c>
      <c r="G362" s="7" t="s">
        <v>1225</v>
      </c>
      <c r="H362" s="8" t="s">
        <v>158</v>
      </c>
      <c r="I362" s="7" t="s">
        <v>28</v>
      </c>
      <c r="J362" s="8" t="s">
        <v>1226</v>
      </c>
      <c r="K362" s="12">
        <v>10930.68</v>
      </c>
      <c r="L362" s="11"/>
      <c r="M362" s="10"/>
      <c r="N362" s="10"/>
    </row>
    <row r="363" spans="1:14">
      <c r="A363" s="7" t="s">
        <v>1138</v>
      </c>
      <c r="B363" s="7" t="s">
        <v>1309</v>
      </c>
      <c r="C363" s="7" t="s">
        <v>1310</v>
      </c>
      <c r="D363" s="8" t="s">
        <v>1311</v>
      </c>
      <c r="E363" s="9">
        <v>7</v>
      </c>
      <c r="F363" s="8" t="s">
        <v>1227</v>
      </c>
      <c r="G363" s="7" t="s">
        <v>1228</v>
      </c>
      <c r="H363" s="8" t="s">
        <v>156</v>
      </c>
      <c r="I363" s="7" t="s">
        <v>737</v>
      </c>
      <c r="J363" s="8" t="s">
        <v>1144</v>
      </c>
      <c r="K363" s="12">
        <v>833333.33</v>
      </c>
      <c r="L363" s="11"/>
      <c r="M363" s="10"/>
      <c r="N363" s="10"/>
    </row>
    <row r="364" spans="1:14">
      <c r="A364" s="7" t="s">
        <v>1138</v>
      </c>
      <c r="B364" s="7" t="s">
        <v>1309</v>
      </c>
      <c r="C364" s="7" t="s">
        <v>1310</v>
      </c>
      <c r="D364" s="8" t="s">
        <v>1311</v>
      </c>
      <c r="E364" s="9">
        <v>8</v>
      </c>
      <c r="F364" s="8" t="s">
        <v>1227</v>
      </c>
      <c r="G364" s="7" t="s">
        <v>1228</v>
      </c>
      <c r="H364" s="8" t="s">
        <v>156</v>
      </c>
      <c r="I364" s="7" t="s">
        <v>1154</v>
      </c>
      <c r="J364" s="8" t="s">
        <v>1144</v>
      </c>
      <c r="K364" s="12">
        <v>-833333.33</v>
      </c>
      <c r="L364" s="11"/>
      <c r="M364" s="10"/>
      <c r="N364" s="10"/>
    </row>
    <row r="365" spans="1:14">
      <c r="A365" s="7" t="s">
        <v>1138</v>
      </c>
      <c r="B365" s="7" t="s">
        <v>1309</v>
      </c>
      <c r="C365" s="7" t="s">
        <v>1310</v>
      </c>
      <c r="D365" s="8" t="s">
        <v>1311</v>
      </c>
      <c r="E365" s="9">
        <v>9</v>
      </c>
      <c r="F365" s="8" t="s">
        <v>1312</v>
      </c>
      <c r="G365" s="7" t="s">
        <v>1182</v>
      </c>
      <c r="H365" s="8" t="s">
        <v>67</v>
      </c>
      <c r="I365" s="7" t="s">
        <v>737</v>
      </c>
      <c r="J365" s="8" t="s">
        <v>1202</v>
      </c>
      <c r="K365" s="11"/>
      <c r="L365" s="12">
        <v>832075.47</v>
      </c>
      <c r="M365" s="10"/>
      <c r="N365" s="10"/>
    </row>
    <row r="366" spans="1:14">
      <c r="A366" s="7" t="s">
        <v>1138</v>
      </c>
      <c r="B366" s="7" t="s">
        <v>1309</v>
      </c>
      <c r="C366" s="7" t="s">
        <v>1310</v>
      </c>
      <c r="D366" s="8" t="s">
        <v>1311</v>
      </c>
      <c r="E366" s="9">
        <v>10</v>
      </c>
      <c r="F366" s="8" t="s">
        <v>1312</v>
      </c>
      <c r="G366" s="7" t="s">
        <v>1182</v>
      </c>
      <c r="H366" s="8" t="s">
        <v>67</v>
      </c>
      <c r="I366" s="7" t="s">
        <v>1154</v>
      </c>
      <c r="J366" s="8" t="s">
        <v>1202</v>
      </c>
      <c r="K366" s="11"/>
      <c r="L366" s="12">
        <v>-832075.47</v>
      </c>
      <c r="M366" s="10"/>
      <c r="N366" s="10"/>
    </row>
    <row r="367" spans="1:14">
      <c r="A367" s="7" t="s">
        <v>1138</v>
      </c>
      <c r="B367" s="7" t="s">
        <v>1309</v>
      </c>
      <c r="C367" s="7" t="s">
        <v>1310</v>
      </c>
      <c r="D367" s="8" t="s">
        <v>1311</v>
      </c>
      <c r="E367" s="9">
        <v>11</v>
      </c>
      <c r="F367" s="8" t="s">
        <v>1313</v>
      </c>
      <c r="G367" s="7" t="s">
        <v>1182</v>
      </c>
      <c r="H367" s="8" t="s">
        <v>67</v>
      </c>
      <c r="I367" s="7" t="s">
        <v>737</v>
      </c>
      <c r="J367" s="8" t="s">
        <v>1202</v>
      </c>
      <c r="K367" s="11"/>
      <c r="L367" s="12">
        <v>90566.04</v>
      </c>
      <c r="M367" s="10"/>
      <c r="N367" s="10"/>
    </row>
    <row r="368" spans="1:14">
      <c r="A368" s="7" t="s">
        <v>1138</v>
      </c>
      <c r="B368" s="7" t="s">
        <v>1309</v>
      </c>
      <c r="C368" s="7" t="s">
        <v>1310</v>
      </c>
      <c r="D368" s="8" t="s">
        <v>1311</v>
      </c>
      <c r="E368" s="9">
        <v>12</v>
      </c>
      <c r="F368" s="8" t="s">
        <v>1313</v>
      </c>
      <c r="G368" s="7" t="s">
        <v>1182</v>
      </c>
      <c r="H368" s="8" t="s">
        <v>67</v>
      </c>
      <c r="I368" s="7" t="s">
        <v>1154</v>
      </c>
      <c r="J368" s="8" t="s">
        <v>1202</v>
      </c>
      <c r="K368" s="11"/>
      <c r="L368" s="12">
        <v>-90566.04</v>
      </c>
      <c r="M368" s="10"/>
      <c r="N368" s="10"/>
    </row>
    <row r="369" spans="1:14">
      <c r="A369" s="7" t="s">
        <v>1138</v>
      </c>
      <c r="B369" s="7" t="s">
        <v>1309</v>
      </c>
      <c r="C369" s="7" t="s">
        <v>1310</v>
      </c>
      <c r="D369" s="8" t="s">
        <v>1311</v>
      </c>
      <c r="E369" s="9">
        <v>13</v>
      </c>
      <c r="F369" s="8" t="s">
        <v>1256</v>
      </c>
      <c r="G369" s="7" t="s">
        <v>1257</v>
      </c>
      <c r="H369" s="8" t="s">
        <v>126</v>
      </c>
      <c r="I369" s="7" t="s">
        <v>737</v>
      </c>
      <c r="J369" s="8" t="s">
        <v>1144</v>
      </c>
      <c r="K369" s="12">
        <v>-4002.36</v>
      </c>
      <c r="L369" s="11"/>
      <c r="M369" s="10"/>
      <c r="N369" s="10"/>
    </row>
    <row r="370" spans="1:14">
      <c r="A370" s="7" t="s">
        <v>1138</v>
      </c>
      <c r="B370" s="7" t="s">
        <v>1309</v>
      </c>
      <c r="C370" s="7" t="s">
        <v>1310</v>
      </c>
      <c r="D370" s="8" t="s">
        <v>1311</v>
      </c>
      <c r="E370" s="9">
        <v>14</v>
      </c>
      <c r="F370" s="8" t="s">
        <v>1256</v>
      </c>
      <c r="G370" s="7" t="s">
        <v>1257</v>
      </c>
      <c r="H370" s="8" t="s">
        <v>126</v>
      </c>
      <c r="I370" s="7" t="s">
        <v>1154</v>
      </c>
      <c r="J370" s="8" t="s">
        <v>1144</v>
      </c>
      <c r="K370" s="12">
        <v>4002.36</v>
      </c>
      <c r="L370" s="11"/>
      <c r="M370" s="10"/>
      <c r="N370" s="10"/>
    </row>
    <row r="371" spans="1:14">
      <c r="A371" s="7" t="s">
        <v>1138</v>
      </c>
      <c r="B371" s="7" t="s">
        <v>1309</v>
      </c>
      <c r="C371" s="7" t="s">
        <v>1310</v>
      </c>
      <c r="D371" s="8" t="s">
        <v>1311</v>
      </c>
      <c r="E371" s="9">
        <v>15</v>
      </c>
      <c r="F371" s="8" t="s">
        <v>1256</v>
      </c>
      <c r="G371" s="7" t="s">
        <v>1258</v>
      </c>
      <c r="H371" s="8" t="s">
        <v>43</v>
      </c>
      <c r="I371" s="7" t="s">
        <v>737</v>
      </c>
      <c r="J371" s="8" t="s">
        <v>1144</v>
      </c>
      <c r="K371" s="12">
        <v>-1646.69</v>
      </c>
      <c r="L371" s="11"/>
      <c r="M371" s="10"/>
      <c r="N371" s="10"/>
    </row>
    <row r="372" spans="1:14">
      <c r="A372" s="7" t="s">
        <v>1138</v>
      </c>
      <c r="B372" s="7" t="s">
        <v>1309</v>
      </c>
      <c r="C372" s="7" t="s">
        <v>1310</v>
      </c>
      <c r="D372" s="8" t="s">
        <v>1311</v>
      </c>
      <c r="E372" s="9">
        <v>16</v>
      </c>
      <c r="F372" s="8" t="s">
        <v>1256</v>
      </c>
      <c r="G372" s="7" t="s">
        <v>1258</v>
      </c>
      <c r="H372" s="8" t="s">
        <v>43</v>
      </c>
      <c r="I372" s="7" t="s">
        <v>1154</v>
      </c>
      <c r="J372" s="8" t="s">
        <v>1144</v>
      </c>
      <c r="K372" s="12">
        <v>1646.69</v>
      </c>
      <c r="L372" s="11"/>
      <c r="M372" s="10"/>
      <c r="N372" s="10"/>
    </row>
    <row r="373" spans="1:14">
      <c r="A373" s="7" t="s">
        <v>1138</v>
      </c>
      <c r="B373" s="7" t="s">
        <v>1309</v>
      </c>
      <c r="C373" s="7" t="s">
        <v>1310</v>
      </c>
      <c r="D373" s="8" t="s">
        <v>1311</v>
      </c>
      <c r="E373" s="9">
        <v>17</v>
      </c>
      <c r="F373" s="8" t="s">
        <v>1314</v>
      </c>
      <c r="G373" s="7" t="s">
        <v>1182</v>
      </c>
      <c r="H373" s="8" t="s">
        <v>67</v>
      </c>
      <c r="I373" s="7" t="s">
        <v>737</v>
      </c>
      <c r="J373" s="8" t="s">
        <v>1202</v>
      </c>
      <c r="K373" s="11"/>
      <c r="L373" s="12">
        <v>37735.85</v>
      </c>
      <c r="M373" s="10"/>
      <c r="N373" s="10"/>
    </row>
    <row r="374" spans="1:14">
      <c r="A374" s="7" t="s">
        <v>1138</v>
      </c>
      <c r="B374" s="7" t="s">
        <v>1309</v>
      </c>
      <c r="C374" s="7" t="s">
        <v>1310</v>
      </c>
      <c r="D374" s="8" t="s">
        <v>1311</v>
      </c>
      <c r="E374" s="9">
        <v>18</v>
      </c>
      <c r="F374" s="8" t="s">
        <v>1314</v>
      </c>
      <c r="G374" s="7" t="s">
        <v>1182</v>
      </c>
      <c r="H374" s="8" t="s">
        <v>67</v>
      </c>
      <c r="I374" s="7" t="s">
        <v>1154</v>
      </c>
      <c r="J374" s="8" t="s">
        <v>1202</v>
      </c>
      <c r="K374" s="11"/>
      <c r="L374" s="12">
        <v>-37735.85</v>
      </c>
      <c r="M374" s="10"/>
      <c r="N374" s="10"/>
    </row>
    <row r="375" spans="1:14">
      <c r="A375" s="7" t="s">
        <v>1138</v>
      </c>
      <c r="B375" s="7" t="s">
        <v>1309</v>
      </c>
      <c r="C375" s="7" t="s">
        <v>1310</v>
      </c>
      <c r="D375" s="8"/>
      <c r="E375" s="9"/>
      <c r="F375" s="8" t="s">
        <v>1193</v>
      </c>
      <c r="G375" s="7"/>
      <c r="H375" s="8"/>
      <c r="I375" s="7"/>
      <c r="J375" s="8"/>
      <c r="K375" s="11"/>
      <c r="L375" s="11"/>
      <c r="M375" s="10"/>
      <c r="N375" s="10"/>
    </row>
    <row r="376" spans="1:14">
      <c r="A376" s="7" t="s">
        <v>1138</v>
      </c>
      <c r="B376" s="7" t="s">
        <v>1309</v>
      </c>
      <c r="C376" s="7" t="s">
        <v>1260</v>
      </c>
      <c r="D376" s="8" t="s">
        <v>1315</v>
      </c>
      <c r="E376" s="9">
        <v>1</v>
      </c>
      <c r="F376" s="8" t="s">
        <v>1167</v>
      </c>
      <c r="G376" s="7" t="s">
        <v>1168</v>
      </c>
      <c r="H376" s="8" t="s">
        <v>1169</v>
      </c>
      <c r="I376" s="7" t="s">
        <v>14</v>
      </c>
      <c r="J376" s="8" t="s">
        <v>1144</v>
      </c>
      <c r="K376" s="11"/>
      <c r="L376" s="12">
        <v>-35.4</v>
      </c>
      <c r="M376" s="10"/>
      <c r="N376" s="10"/>
    </row>
    <row r="377" spans="1:14">
      <c r="A377" s="7" t="s">
        <v>1138</v>
      </c>
      <c r="B377" s="7" t="s">
        <v>1309</v>
      </c>
      <c r="C377" s="7" t="s">
        <v>1260</v>
      </c>
      <c r="D377" s="8" t="s">
        <v>1315</v>
      </c>
      <c r="E377" s="9">
        <v>2</v>
      </c>
      <c r="F377" s="8" t="s">
        <v>1167</v>
      </c>
      <c r="G377" s="7" t="s">
        <v>1168</v>
      </c>
      <c r="H377" s="8" t="s">
        <v>1169</v>
      </c>
      <c r="I377" s="7" t="s">
        <v>737</v>
      </c>
      <c r="J377" s="8" t="s">
        <v>1144</v>
      </c>
      <c r="K377" s="11"/>
      <c r="L377" s="12">
        <v>35.4</v>
      </c>
      <c r="M377" s="10"/>
      <c r="N377" s="10"/>
    </row>
    <row r="378" spans="1:14">
      <c r="A378" s="7" t="s">
        <v>1138</v>
      </c>
      <c r="B378" s="7" t="s">
        <v>1309</v>
      </c>
      <c r="C378" s="7" t="s">
        <v>1260</v>
      </c>
      <c r="D378" s="8" t="s">
        <v>1315</v>
      </c>
      <c r="E378" s="9">
        <v>3</v>
      </c>
      <c r="F378" s="8" t="s">
        <v>1173</v>
      </c>
      <c r="G378" s="7" t="s">
        <v>1168</v>
      </c>
      <c r="H378" s="8" t="s">
        <v>1169</v>
      </c>
      <c r="I378" s="7" t="s">
        <v>14</v>
      </c>
      <c r="J378" s="8" t="s">
        <v>1144</v>
      </c>
      <c r="K378" s="11"/>
      <c r="L378" s="12">
        <v>-52860.19</v>
      </c>
      <c r="M378" s="10"/>
      <c r="N378" s="10"/>
    </row>
    <row r="379" spans="1:14">
      <c r="A379" s="7" t="s">
        <v>1138</v>
      </c>
      <c r="B379" s="7" t="s">
        <v>1309</v>
      </c>
      <c r="C379" s="7" t="s">
        <v>1260</v>
      </c>
      <c r="D379" s="8" t="s">
        <v>1315</v>
      </c>
      <c r="E379" s="9">
        <v>4</v>
      </c>
      <c r="F379" s="8" t="s">
        <v>1173</v>
      </c>
      <c r="G379" s="7" t="s">
        <v>1168</v>
      </c>
      <c r="H379" s="8" t="s">
        <v>1169</v>
      </c>
      <c r="I379" s="7" t="s">
        <v>15</v>
      </c>
      <c r="J379" s="8" t="s">
        <v>1144</v>
      </c>
      <c r="K379" s="11"/>
      <c r="L379" s="12">
        <v>52860.19</v>
      </c>
      <c r="M379" s="10"/>
      <c r="N379" s="10"/>
    </row>
    <row r="380" spans="1:14">
      <c r="A380" s="7" t="s">
        <v>1138</v>
      </c>
      <c r="B380" s="7" t="s">
        <v>1309</v>
      </c>
      <c r="C380" s="7" t="s">
        <v>1260</v>
      </c>
      <c r="D380" s="8" t="s">
        <v>1315</v>
      </c>
      <c r="E380" s="9">
        <v>5</v>
      </c>
      <c r="F380" s="8" t="s">
        <v>1174</v>
      </c>
      <c r="G380" s="7" t="s">
        <v>1168</v>
      </c>
      <c r="H380" s="8" t="s">
        <v>1169</v>
      </c>
      <c r="I380" s="7" t="s">
        <v>14</v>
      </c>
      <c r="J380" s="8" t="s">
        <v>1144</v>
      </c>
      <c r="K380" s="11"/>
      <c r="L380" s="12">
        <v>-49466.32</v>
      </c>
      <c r="M380" s="10"/>
      <c r="N380" s="10"/>
    </row>
    <row r="381" spans="1:14">
      <c r="A381" s="7" t="s">
        <v>1138</v>
      </c>
      <c r="B381" s="7" t="s">
        <v>1309</v>
      </c>
      <c r="C381" s="7" t="s">
        <v>1260</v>
      </c>
      <c r="D381" s="8" t="s">
        <v>1315</v>
      </c>
      <c r="E381" s="9">
        <v>6</v>
      </c>
      <c r="F381" s="8" t="s">
        <v>1174</v>
      </c>
      <c r="G381" s="7" t="s">
        <v>1168</v>
      </c>
      <c r="H381" s="8" t="s">
        <v>1169</v>
      </c>
      <c r="I381" s="7" t="s">
        <v>15</v>
      </c>
      <c r="J381" s="8" t="s">
        <v>1144</v>
      </c>
      <c r="K381" s="11"/>
      <c r="L381" s="12">
        <v>49466.32</v>
      </c>
      <c r="M381" s="10"/>
      <c r="N381" s="10"/>
    </row>
    <row r="382" spans="1:14">
      <c r="A382" s="7" t="s">
        <v>1138</v>
      </c>
      <c r="B382" s="7" t="s">
        <v>1309</v>
      </c>
      <c r="C382" s="7" t="s">
        <v>1260</v>
      </c>
      <c r="D382" s="8" t="s">
        <v>1315</v>
      </c>
      <c r="E382" s="9">
        <v>7</v>
      </c>
      <c r="F382" s="8" t="s">
        <v>1271</v>
      </c>
      <c r="G382" s="7" t="s">
        <v>1168</v>
      </c>
      <c r="H382" s="8" t="s">
        <v>1169</v>
      </c>
      <c r="I382" s="7" t="s">
        <v>14</v>
      </c>
      <c r="J382" s="8" t="s">
        <v>1144</v>
      </c>
      <c r="K382" s="11"/>
      <c r="L382" s="12">
        <v>-56.48</v>
      </c>
      <c r="M382" s="10"/>
      <c r="N382" s="10"/>
    </row>
    <row r="383" spans="1:14">
      <c r="A383" s="7" t="s">
        <v>1138</v>
      </c>
      <c r="B383" s="7" t="s">
        <v>1309</v>
      </c>
      <c r="C383" s="7" t="s">
        <v>1260</v>
      </c>
      <c r="D383" s="8" t="s">
        <v>1315</v>
      </c>
      <c r="E383" s="9">
        <v>8</v>
      </c>
      <c r="F383" s="8" t="s">
        <v>1271</v>
      </c>
      <c r="G383" s="7" t="s">
        <v>1168</v>
      </c>
      <c r="H383" s="8" t="s">
        <v>1169</v>
      </c>
      <c r="I383" s="7" t="s">
        <v>737</v>
      </c>
      <c r="J383" s="8" t="s">
        <v>1144</v>
      </c>
      <c r="K383" s="11"/>
      <c r="L383" s="12">
        <v>56.48</v>
      </c>
      <c r="M383" s="10"/>
      <c r="N383" s="10"/>
    </row>
    <row r="384" spans="1:14">
      <c r="A384" s="7" t="s">
        <v>1138</v>
      </c>
      <c r="B384" s="7" t="s">
        <v>1309</v>
      </c>
      <c r="C384" s="7" t="s">
        <v>1260</v>
      </c>
      <c r="D384" s="8" t="s">
        <v>1315</v>
      </c>
      <c r="E384" s="9">
        <v>9</v>
      </c>
      <c r="F384" s="8" t="s">
        <v>1316</v>
      </c>
      <c r="G384" s="7" t="s">
        <v>1171</v>
      </c>
      <c r="H384" s="8" t="s">
        <v>1028</v>
      </c>
      <c r="I384" s="7" t="s">
        <v>14</v>
      </c>
      <c r="J384" s="8" t="s">
        <v>1144</v>
      </c>
      <c r="K384" s="11"/>
      <c r="L384" s="12">
        <v>19536.36</v>
      </c>
      <c r="M384" s="10"/>
      <c r="N384" s="10"/>
    </row>
    <row r="385" spans="1:14">
      <c r="A385" s="7" t="s">
        <v>1138</v>
      </c>
      <c r="B385" s="7" t="s">
        <v>1309</v>
      </c>
      <c r="C385" s="7" t="s">
        <v>1260</v>
      </c>
      <c r="D385" s="8" t="s">
        <v>1315</v>
      </c>
      <c r="E385" s="9">
        <v>10</v>
      </c>
      <c r="F385" s="8" t="s">
        <v>1316</v>
      </c>
      <c r="G385" s="7" t="s">
        <v>1171</v>
      </c>
      <c r="H385" s="8" t="s">
        <v>1028</v>
      </c>
      <c r="I385" s="7" t="s">
        <v>15</v>
      </c>
      <c r="J385" s="8" t="s">
        <v>1144</v>
      </c>
      <c r="K385" s="11"/>
      <c r="L385" s="12">
        <v>-19536.36</v>
      </c>
      <c r="M385" s="10"/>
      <c r="N385" s="10"/>
    </row>
    <row r="386" spans="1:14">
      <c r="A386" s="7" t="s">
        <v>1138</v>
      </c>
      <c r="B386" s="7" t="s">
        <v>1309</v>
      </c>
      <c r="C386" s="7" t="s">
        <v>1260</v>
      </c>
      <c r="D386" s="8" t="s">
        <v>1315</v>
      </c>
      <c r="E386" s="9">
        <v>11</v>
      </c>
      <c r="F386" s="8" t="s">
        <v>1317</v>
      </c>
      <c r="G386" s="7" t="s">
        <v>1179</v>
      </c>
      <c r="H386" s="8" t="s">
        <v>1028</v>
      </c>
      <c r="I386" s="7" t="s">
        <v>14</v>
      </c>
      <c r="J386" s="8" t="s">
        <v>1144</v>
      </c>
      <c r="K386" s="11"/>
      <c r="L386" s="12">
        <v>-16535.42</v>
      </c>
      <c r="M386" s="10"/>
      <c r="N386" s="10"/>
    </row>
    <row r="387" spans="1:14">
      <c r="A387" s="7" t="s">
        <v>1138</v>
      </c>
      <c r="B387" s="7" t="s">
        <v>1309</v>
      </c>
      <c r="C387" s="7" t="s">
        <v>1260</v>
      </c>
      <c r="D387" s="8" t="s">
        <v>1315</v>
      </c>
      <c r="E387" s="9">
        <v>12</v>
      </c>
      <c r="F387" s="8" t="s">
        <v>1317</v>
      </c>
      <c r="G387" s="7" t="s">
        <v>1179</v>
      </c>
      <c r="H387" s="8" t="s">
        <v>1028</v>
      </c>
      <c r="I387" s="7" t="s">
        <v>737</v>
      </c>
      <c r="J387" s="8" t="s">
        <v>1144</v>
      </c>
      <c r="K387" s="11"/>
      <c r="L387" s="12">
        <v>16535.42</v>
      </c>
      <c r="M387" s="10"/>
      <c r="N387" s="10"/>
    </row>
    <row r="388" spans="1:14">
      <c r="A388" s="7" t="s">
        <v>1138</v>
      </c>
      <c r="B388" s="7" t="s">
        <v>1309</v>
      </c>
      <c r="C388" s="7" t="s">
        <v>1260</v>
      </c>
      <c r="D388" s="8" t="s">
        <v>1315</v>
      </c>
      <c r="E388" s="9">
        <v>13</v>
      </c>
      <c r="F388" s="8" t="s">
        <v>1318</v>
      </c>
      <c r="G388" s="7" t="s">
        <v>1181</v>
      </c>
      <c r="H388" s="8" t="s">
        <v>124</v>
      </c>
      <c r="I388" s="7" t="s">
        <v>14</v>
      </c>
      <c r="J388" s="8" t="s">
        <v>1144</v>
      </c>
      <c r="K388" s="12">
        <v>-12397.62</v>
      </c>
      <c r="L388" s="11"/>
      <c r="M388" s="10"/>
      <c r="N388" s="10"/>
    </row>
    <row r="389" spans="1:14">
      <c r="A389" s="7" t="s">
        <v>1138</v>
      </c>
      <c r="B389" s="7" t="s">
        <v>1309</v>
      </c>
      <c r="C389" s="7" t="s">
        <v>1260</v>
      </c>
      <c r="D389" s="8" t="s">
        <v>1315</v>
      </c>
      <c r="E389" s="9">
        <v>14</v>
      </c>
      <c r="F389" s="8" t="s">
        <v>1318</v>
      </c>
      <c r="G389" s="7" t="s">
        <v>1181</v>
      </c>
      <c r="H389" s="8" t="s">
        <v>124</v>
      </c>
      <c r="I389" s="7" t="s">
        <v>737</v>
      </c>
      <c r="J389" s="8" t="s">
        <v>1144</v>
      </c>
      <c r="K389" s="12">
        <v>12397.62</v>
      </c>
      <c r="L389" s="11"/>
      <c r="M389" s="10"/>
      <c r="N389" s="10"/>
    </row>
    <row r="390" spans="1:14">
      <c r="A390" s="7" t="s">
        <v>1138</v>
      </c>
      <c r="B390" s="7" t="s">
        <v>1309</v>
      </c>
      <c r="C390" s="7" t="s">
        <v>1260</v>
      </c>
      <c r="D390" s="8" t="s">
        <v>1315</v>
      </c>
      <c r="E390" s="9">
        <v>15</v>
      </c>
      <c r="F390" s="8" t="s">
        <v>1319</v>
      </c>
      <c r="G390" s="7" t="s">
        <v>1181</v>
      </c>
      <c r="H390" s="8" t="s">
        <v>124</v>
      </c>
      <c r="I390" s="7" t="s">
        <v>14</v>
      </c>
      <c r="J390" s="8" t="s">
        <v>1144</v>
      </c>
      <c r="K390" s="12">
        <v>190704.62</v>
      </c>
      <c r="L390" s="11"/>
      <c r="M390" s="10"/>
      <c r="N390" s="10"/>
    </row>
    <row r="391" spans="1:14">
      <c r="A391" s="7" t="s">
        <v>1138</v>
      </c>
      <c r="B391" s="7" t="s">
        <v>1309</v>
      </c>
      <c r="C391" s="7" t="s">
        <v>1260</v>
      </c>
      <c r="D391" s="8" t="s">
        <v>1315</v>
      </c>
      <c r="E391" s="9">
        <v>16</v>
      </c>
      <c r="F391" s="8" t="s">
        <v>1319</v>
      </c>
      <c r="G391" s="7" t="s">
        <v>1181</v>
      </c>
      <c r="H391" s="8" t="s">
        <v>124</v>
      </c>
      <c r="I391" s="7" t="s">
        <v>1154</v>
      </c>
      <c r="J391" s="8" t="s">
        <v>1144</v>
      </c>
      <c r="K391" s="12">
        <v>-190704.62</v>
      </c>
      <c r="L391" s="11"/>
      <c r="M391" s="10"/>
      <c r="N391" s="10"/>
    </row>
    <row r="392" spans="1:14">
      <c r="A392" s="7" t="s">
        <v>1138</v>
      </c>
      <c r="B392" s="7" t="s">
        <v>1309</v>
      </c>
      <c r="C392" s="7" t="s">
        <v>1260</v>
      </c>
      <c r="D392" s="8" t="s">
        <v>1315</v>
      </c>
      <c r="E392" s="9">
        <v>17</v>
      </c>
      <c r="F392" s="8" t="s">
        <v>1319</v>
      </c>
      <c r="G392" s="7" t="s">
        <v>1182</v>
      </c>
      <c r="H392" s="8" t="s">
        <v>67</v>
      </c>
      <c r="I392" s="7" t="s">
        <v>737</v>
      </c>
      <c r="J392" s="8" t="s">
        <v>1144</v>
      </c>
      <c r="K392" s="11"/>
      <c r="L392" s="12">
        <v>190704.62</v>
      </c>
      <c r="M392" s="10"/>
      <c r="N392" s="10"/>
    </row>
    <row r="393" spans="1:14">
      <c r="A393" s="7" t="s">
        <v>1138</v>
      </c>
      <c r="B393" s="7" t="s">
        <v>1309</v>
      </c>
      <c r="C393" s="7" t="s">
        <v>1260</v>
      </c>
      <c r="D393" s="8" t="s">
        <v>1315</v>
      </c>
      <c r="E393" s="9">
        <v>18</v>
      </c>
      <c r="F393" s="8" t="s">
        <v>1319</v>
      </c>
      <c r="G393" s="7" t="s">
        <v>1182</v>
      </c>
      <c r="H393" s="8" t="s">
        <v>67</v>
      </c>
      <c r="I393" s="7" t="s">
        <v>1154</v>
      </c>
      <c r="J393" s="8" t="s">
        <v>1144</v>
      </c>
      <c r="K393" s="11"/>
      <c r="L393" s="12">
        <v>-190704.62</v>
      </c>
      <c r="M393" s="10"/>
      <c r="N393" s="10"/>
    </row>
    <row r="394" spans="1:14">
      <c r="A394" s="7" t="s">
        <v>1138</v>
      </c>
      <c r="B394" s="7" t="s">
        <v>1309</v>
      </c>
      <c r="C394" s="7" t="s">
        <v>1260</v>
      </c>
      <c r="D394" s="8" t="s">
        <v>1315</v>
      </c>
      <c r="E394" s="9">
        <v>19</v>
      </c>
      <c r="F394" s="8" t="s">
        <v>1320</v>
      </c>
      <c r="G394" s="7" t="s">
        <v>1181</v>
      </c>
      <c r="H394" s="8" t="s">
        <v>124</v>
      </c>
      <c r="I394" s="7" t="s">
        <v>14</v>
      </c>
      <c r="J394" s="8" t="s">
        <v>1144</v>
      </c>
      <c r="K394" s="12">
        <v>38001.76</v>
      </c>
      <c r="L394" s="11"/>
      <c r="M394" s="10"/>
      <c r="N394" s="10"/>
    </row>
    <row r="395" spans="1:14">
      <c r="A395" s="7" t="s">
        <v>1138</v>
      </c>
      <c r="B395" s="7" t="s">
        <v>1309</v>
      </c>
      <c r="C395" s="7" t="s">
        <v>1260</v>
      </c>
      <c r="D395" s="8" t="s">
        <v>1315</v>
      </c>
      <c r="E395" s="9">
        <v>20</v>
      </c>
      <c r="F395" s="8" t="s">
        <v>1320</v>
      </c>
      <c r="G395" s="7" t="s">
        <v>1181</v>
      </c>
      <c r="H395" s="8" t="s">
        <v>124</v>
      </c>
      <c r="I395" s="7" t="s">
        <v>1154</v>
      </c>
      <c r="J395" s="8" t="s">
        <v>1144</v>
      </c>
      <c r="K395" s="12">
        <v>-38001.76</v>
      </c>
      <c r="L395" s="11"/>
      <c r="M395" s="10"/>
      <c r="N395" s="10"/>
    </row>
    <row r="396" spans="1:14">
      <c r="A396" s="7" t="s">
        <v>1138</v>
      </c>
      <c r="B396" s="7" t="s">
        <v>1309</v>
      </c>
      <c r="C396" s="7" t="s">
        <v>1260</v>
      </c>
      <c r="D396" s="8" t="s">
        <v>1315</v>
      </c>
      <c r="E396" s="9">
        <v>21</v>
      </c>
      <c r="F396" s="8" t="s">
        <v>1320</v>
      </c>
      <c r="G396" s="7" t="s">
        <v>1182</v>
      </c>
      <c r="H396" s="8" t="s">
        <v>67</v>
      </c>
      <c r="I396" s="7" t="s">
        <v>737</v>
      </c>
      <c r="J396" s="8" t="s">
        <v>1144</v>
      </c>
      <c r="K396" s="11"/>
      <c r="L396" s="12">
        <v>38001.76</v>
      </c>
      <c r="M396" s="10"/>
      <c r="N396" s="10"/>
    </row>
    <row r="397" spans="1:14">
      <c r="A397" s="7" t="s">
        <v>1138</v>
      </c>
      <c r="B397" s="7" t="s">
        <v>1309</v>
      </c>
      <c r="C397" s="7" t="s">
        <v>1260</v>
      </c>
      <c r="D397" s="8" t="s">
        <v>1315</v>
      </c>
      <c r="E397" s="9">
        <v>22</v>
      </c>
      <c r="F397" s="8" t="s">
        <v>1320</v>
      </c>
      <c r="G397" s="7" t="s">
        <v>1182</v>
      </c>
      <c r="H397" s="8" t="s">
        <v>67</v>
      </c>
      <c r="I397" s="7" t="s">
        <v>1154</v>
      </c>
      <c r="J397" s="8" t="s">
        <v>1144</v>
      </c>
      <c r="K397" s="11"/>
      <c r="L397" s="12">
        <v>-38001.76</v>
      </c>
      <c r="M397" s="10"/>
      <c r="N397" s="10"/>
    </row>
    <row r="398" spans="1:14">
      <c r="A398" s="7" t="s">
        <v>1138</v>
      </c>
      <c r="B398" s="7" t="s">
        <v>1309</v>
      </c>
      <c r="C398" s="7" t="s">
        <v>1260</v>
      </c>
      <c r="D398" s="8" t="s">
        <v>1315</v>
      </c>
      <c r="E398" s="9">
        <v>23</v>
      </c>
      <c r="F398" s="8" t="s">
        <v>1185</v>
      </c>
      <c r="G398" s="7" t="s">
        <v>1147</v>
      </c>
      <c r="H398" s="8" t="s">
        <v>1148</v>
      </c>
      <c r="I398" s="7" t="s">
        <v>14</v>
      </c>
      <c r="J398" s="8" t="s">
        <v>1149</v>
      </c>
      <c r="K398" s="11"/>
      <c r="L398" s="12">
        <v>-104295.88</v>
      </c>
      <c r="M398" s="10"/>
      <c r="N398" s="10"/>
    </row>
    <row r="399" spans="1:14">
      <c r="A399" s="7" t="s">
        <v>1138</v>
      </c>
      <c r="B399" s="7" t="s">
        <v>1309</v>
      </c>
      <c r="C399" s="7" t="s">
        <v>1260</v>
      </c>
      <c r="D399" s="8" t="s">
        <v>1315</v>
      </c>
      <c r="E399" s="9">
        <v>24</v>
      </c>
      <c r="F399" s="8" t="s">
        <v>1185</v>
      </c>
      <c r="G399" s="7" t="s">
        <v>1147</v>
      </c>
      <c r="H399" s="8" t="s">
        <v>1148</v>
      </c>
      <c r="I399" s="7" t="s">
        <v>15</v>
      </c>
      <c r="J399" s="8" t="s">
        <v>1149</v>
      </c>
      <c r="K399" s="11"/>
      <c r="L399" s="12">
        <v>104295.88</v>
      </c>
      <c r="M399" s="10"/>
      <c r="N399" s="10"/>
    </row>
    <row r="400" spans="1:14">
      <c r="A400" s="7" t="s">
        <v>1138</v>
      </c>
      <c r="B400" s="7" t="s">
        <v>1309</v>
      </c>
      <c r="C400" s="7" t="s">
        <v>1260</v>
      </c>
      <c r="D400" s="8" t="s">
        <v>1315</v>
      </c>
      <c r="E400" s="9">
        <v>25</v>
      </c>
      <c r="F400" s="8" t="s">
        <v>1321</v>
      </c>
      <c r="G400" s="7" t="s">
        <v>1171</v>
      </c>
      <c r="H400" s="8" t="s">
        <v>1028</v>
      </c>
      <c r="I400" s="7" t="s">
        <v>9</v>
      </c>
      <c r="J400" s="8" t="s">
        <v>1164</v>
      </c>
      <c r="K400" s="11"/>
      <c r="L400" s="12">
        <v>-82000</v>
      </c>
      <c r="M400" s="10"/>
      <c r="N400" s="10"/>
    </row>
    <row r="401" spans="1:14">
      <c r="A401" s="7" t="s">
        <v>1138</v>
      </c>
      <c r="B401" s="7" t="s">
        <v>1309</v>
      </c>
      <c r="C401" s="7" t="s">
        <v>1260</v>
      </c>
      <c r="D401" s="8" t="s">
        <v>1315</v>
      </c>
      <c r="E401" s="9">
        <v>26</v>
      </c>
      <c r="F401" s="8" t="s">
        <v>1322</v>
      </c>
      <c r="G401" s="7" t="s">
        <v>1171</v>
      </c>
      <c r="H401" s="8" t="s">
        <v>1028</v>
      </c>
      <c r="I401" s="7" t="s">
        <v>8</v>
      </c>
      <c r="J401" s="8" t="s">
        <v>1164</v>
      </c>
      <c r="K401" s="11"/>
      <c r="L401" s="12">
        <v>-427400</v>
      </c>
      <c r="M401" s="10"/>
      <c r="N401" s="10"/>
    </row>
    <row r="402" spans="1:14">
      <c r="A402" s="7" t="s">
        <v>1138</v>
      </c>
      <c r="B402" s="7" t="s">
        <v>1309</v>
      </c>
      <c r="C402" s="7" t="s">
        <v>1260</v>
      </c>
      <c r="D402" s="8" t="s">
        <v>1315</v>
      </c>
      <c r="E402" s="9">
        <v>27</v>
      </c>
      <c r="F402" s="8" t="s">
        <v>1323</v>
      </c>
      <c r="G402" s="7" t="s">
        <v>1171</v>
      </c>
      <c r="H402" s="8" t="s">
        <v>1028</v>
      </c>
      <c r="I402" s="7" t="s">
        <v>14</v>
      </c>
      <c r="J402" s="8" t="s">
        <v>1164</v>
      </c>
      <c r="K402" s="11"/>
      <c r="L402" s="12">
        <v>-107900</v>
      </c>
      <c r="M402" s="10"/>
      <c r="N402" s="10"/>
    </row>
    <row r="403" spans="1:14">
      <c r="A403" s="7" t="s">
        <v>1138</v>
      </c>
      <c r="B403" s="7" t="s">
        <v>1309</v>
      </c>
      <c r="C403" s="7" t="s">
        <v>1260</v>
      </c>
      <c r="D403" s="8" t="s">
        <v>1315</v>
      </c>
      <c r="E403" s="9">
        <v>28</v>
      </c>
      <c r="F403" s="8" t="s">
        <v>1324</v>
      </c>
      <c r="G403" s="7" t="s">
        <v>1171</v>
      </c>
      <c r="H403" s="8" t="s">
        <v>1028</v>
      </c>
      <c r="I403" s="7" t="s">
        <v>6</v>
      </c>
      <c r="J403" s="8" t="s">
        <v>1164</v>
      </c>
      <c r="K403" s="11"/>
      <c r="L403" s="12">
        <v>617300</v>
      </c>
      <c r="M403" s="10"/>
      <c r="N403" s="10"/>
    </row>
    <row r="404" spans="1:14">
      <c r="A404" s="7" t="s">
        <v>1138</v>
      </c>
      <c r="B404" s="7" t="s">
        <v>1309</v>
      </c>
      <c r="C404" s="7" t="s">
        <v>1260</v>
      </c>
      <c r="D404" s="8" t="s">
        <v>1315</v>
      </c>
      <c r="E404" s="9">
        <v>29</v>
      </c>
      <c r="F404" s="8" t="s">
        <v>1325</v>
      </c>
      <c r="G404" s="7" t="s">
        <v>1171</v>
      </c>
      <c r="H404" s="8" t="s">
        <v>1028</v>
      </c>
      <c r="I404" s="7" t="s">
        <v>6</v>
      </c>
      <c r="J404" s="8" t="s">
        <v>1144</v>
      </c>
      <c r="K404" s="11"/>
      <c r="L404" s="12">
        <v>-16996.85</v>
      </c>
      <c r="M404" s="10"/>
      <c r="N404" s="10"/>
    </row>
    <row r="405" spans="1:14">
      <c r="A405" s="7" t="s">
        <v>1138</v>
      </c>
      <c r="B405" s="7" t="s">
        <v>1309</v>
      </c>
      <c r="C405" s="7" t="s">
        <v>1260</v>
      </c>
      <c r="D405" s="8" t="s">
        <v>1315</v>
      </c>
      <c r="E405" s="9">
        <v>30</v>
      </c>
      <c r="F405" s="8" t="s">
        <v>1325</v>
      </c>
      <c r="G405" s="7" t="s">
        <v>1171</v>
      </c>
      <c r="H405" s="8" t="s">
        <v>1028</v>
      </c>
      <c r="I405" s="7" t="s">
        <v>737</v>
      </c>
      <c r="J405" s="8" t="s">
        <v>1144</v>
      </c>
      <c r="K405" s="11"/>
      <c r="L405" s="12">
        <v>16996.85</v>
      </c>
      <c r="M405" s="10"/>
      <c r="N405" s="10"/>
    </row>
    <row r="406" spans="1:14">
      <c r="A406" s="7" t="s">
        <v>1138</v>
      </c>
      <c r="B406" s="7" t="s">
        <v>1309</v>
      </c>
      <c r="C406" s="7" t="s">
        <v>1260</v>
      </c>
      <c r="D406" s="8" t="s">
        <v>1315</v>
      </c>
      <c r="E406" s="9">
        <v>31</v>
      </c>
      <c r="F406" s="8" t="s">
        <v>1326</v>
      </c>
      <c r="G406" s="7" t="s">
        <v>1171</v>
      </c>
      <c r="H406" s="8" t="s">
        <v>1028</v>
      </c>
      <c r="I406" s="7" t="s">
        <v>6</v>
      </c>
      <c r="J406" s="8" t="s">
        <v>1144</v>
      </c>
      <c r="K406" s="11"/>
      <c r="L406" s="12">
        <v>-433962.26</v>
      </c>
      <c r="M406" s="10"/>
      <c r="N406" s="10"/>
    </row>
    <row r="407" spans="1:14">
      <c r="A407" s="7" t="s">
        <v>1138</v>
      </c>
      <c r="B407" s="7" t="s">
        <v>1309</v>
      </c>
      <c r="C407" s="7" t="s">
        <v>1260</v>
      </c>
      <c r="D407" s="8" t="s">
        <v>1315</v>
      </c>
      <c r="E407" s="9">
        <v>32</v>
      </c>
      <c r="F407" s="8" t="s">
        <v>1326</v>
      </c>
      <c r="G407" s="7" t="s">
        <v>1171</v>
      </c>
      <c r="H407" s="8" t="s">
        <v>1028</v>
      </c>
      <c r="I407" s="7" t="s">
        <v>737</v>
      </c>
      <c r="J407" s="8" t="s">
        <v>1144</v>
      </c>
      <c r="K407" s="11"/>
      <c r="L407" s="12">
        <v>433962.26</v>
      </c>
      <c r="M407" s="10"/>
      <c r="N407" s="10"/>
    </row>
    <row r="408" spans="1:14">
      <c r="A408" s="7" t="s">
        <v>1138</v>
      </c>
      <c r="B408" s="7" t="s">
        <v>1309</v>
      </c>
      <c r="C408" s="7" t="s">
        <v>1260</v>
      </c>
      <c r="D408" s="8" t="s">
        <v>1315</v>
      </c>
      <c r="E408" s="9">
        <v>33</v>
      </c>
      <c r="F408" s="8" t="s">
        <v>1247</v>
      </c>
      <c r="G408" s="7" t="s">
        <v>1171</v>
      </c>
      <c r="H408" s="8" t="s">
        <v>1028</v>
      </c>
      <c r="I408" s="7" t="s">
        <v>6</v>
      </c>
      <c r="J408" s="8" t="s">
        <v>1144</v>
      </c>
      <c r="K408" s="11"/>
      <c r="L408" s="12">
        <v>-330712.78</v>
      </c>
      <c r="M408" s="10"/>
      <c r="N408" s="10"/>
    </row>
    <row r="409" spans="1:14">
      <c r="A409" s="7" t="s">
        <v>1138</v>
      </c>
      <c r="B409" s="7" t="s">
        <v>1309</v>
      </c>
      <c r="C409" s="7" t="s">
        <v>1260</v>
      </c>
      <c r="D409" s="8" t="s">
        <v>1315</v>
      </c>
      <c r="E409" s="9">
        <v>34</v>
      </c>
      <c r="F409" s="8" t="s">
        <v>1247</v>
      </c>
      <c r="G409" s="7" t="s">
        <v>1171</v>
      </c>
      <c r="H409" s="8" t="s">
        <v>1028</v>
      </c>
      <c r="I409" s="7" t="s">
        <v>737</v>
      </c>
      <c r="J409" s="8" t="s">
        <v>1144</v>
      </c>
      <c r="K409" s="11"/>
      <c r="L409" s="12">
        <v>330712.78</v>
      </c>
      <c r="M409" s="10"/>
      <c r="N409" s="10"/>
    </row>
    <row r="410" spans="1:14">
      <c r="A410" s="7" t="s">
        <v>1138</v>
      </c>
      <c r="B410" s="7" t="s">
        <v>1309</v>
      </c>
      <c r="C410" s="7" t="s">
        <v>1260</v>
      </c>
      <c r="D410" s="8" t="s">
        <v>1315</v>
      </c>
      <c r="E410" s="9">
        <v>35</v>
      </c>
      <c r="F410" s="8" t="s">
        <v>1327</v>
      </c>
      <c r="G410" s="7" t="s">
        <v>1171</v>
      </c>
      <c r="H410" s="8" t="s">
        <v>1028</v>
      </c>
      <c r="I410" s="7" t="s">
        <v>6</v>
      </c>
      <c r="J410" s="8" t="s">
        <v>1144</v>
      </c>
      <c r="K410" s="11"/>
      <c r="L410" s="12">
        <v>-172574.31</v>
      </c>
      <c r="M410" s="10"/>
      <c r="N410" s="10"/>
    </row>
    <row r="411" spans="1:14">
      <c r="A411" s="7" t="s">
        <v>1138</v>
      </c>
      <c r="B411" s="7" t="s">
        <v>1309</v>
      </c>
      <c r="C411" s="7" t="s">
        <v>1260</v>
      </c>
      <c r="D411" s="8" t="s">
        <v>1315</v>
      </c>
      <c r="E411" s="9">
        <v>36</v>
      </c>
      <c r="F411" s="8" t="s">
        <v>1327</v>
      </c>
      <c r="G411" s="7" t="s">
        <v>1171</v>
      </c>
      <c r="H411" s="8" t="s">
        <v>1028</v>
      </c>
      <c r="I411" s="7" t="s">
        <v>737</v>
      </c>
      <c r="J411" s="8" t="s">
        <v>1144</v>
      </c>
      <c r="K411" s="11"/>
      <c r="L411" s="12">
        <v>172574.31</v>
      </c>
      <c r="M411" s="10"/>
      <c r="N411" s="10"/>
    </row>
    <row r="412" spans="1:14">
      <c r="A412" s="7" t="s">
        <v>1138</v>
      </c>
      <c r="B412" s="7" t="s">
        <v>1309</v>
      </c>
      <c r="C412" s="7" t="s">
        <v>1260</v>
      </c>
      <c r="D412" s="8" t="s">
        <v>1315</v>
      </c>
      <c r="E412" s="9">
        <v>37</v>
      </c>
      <c r="F412" s="8" t="s">
        <v>1328</v>
      </c>
      <c r="G412" s="7" t="s">
        <v>1171</v>
      </c>
      <c r="H412" s="8" t="s">
        <v>1028</v>
      </c>
      <c r="I412" s="7" t="s">
        <v>6</v>
      </c>
      <c r="J412" s="8" t="s">
        <v>1144</v>
      </c>
      <c r="K412" s="11"/>
      <c r="L412" s="12">
        <v>-32623.08</v>
      </c>
      <c r="M412" s="10"/>
      <c r="N412" s="10"/>
    </row>
    <row r="413" spans="1:14">
      <c r="A413" s="7" t="s">
        <v>1138</v>
      </c>
      <c r="B413" s="7" t="s">
        <v>1309</v>
      </c>
      <c r="C413" s="7" t="s">
        <v>1260</v>
      </c>
      <c r="D413" s="8" t="s">
        <v>1315</v>
      </c>
      <c r="E413" s="9">
        <v>38</v>
      </c>
      <c r="F413" s="8" t="s">
        <v>1328</v>
      </c>
      <c r="G413" s="7" t="s">
        <v>1171</v>
      </c>
      <c r="H413" s="8" t="s">
        <v>1028</v>
      </c>
      <c r="I413" s="7" t="s">
        <v>737</v>
      </c>
      <c r="J413" s="8" t="s">
        <v>1144</v>
      </c>
      <c r="K413" s="11"/>
      <c r="L413" s="12">
        <v>32623.08</v>
      </c>
      <c r="M413" s="10"/>
      <c r="N413" s="10"/>
    </row>
    <row r="414" spans="1:14">
      <c r="A414" s="7" t="s">
        <v>1138</v>
      </c>
      <c r="B414" s="7" t="s">
        <v>1309</v>
      </c>
      <c r="C414" s="7" t="s">
        <v>1260</v>
      </c>
      <c r="D414" s="8" t="s">
        <v>1315</v>
      </c>
      <c r="E414" s="9">
        <v>39</v>
      </c>
      <c r="F414" s="8" t="s">
        <v>1329</v>
      </c>
      <c r="G414" s="7" t="s">
        <v>1171</v>
      </c>
      <c r="H414" s="8" t="s">
        <v>1028</v>
      </c>
      <c r="I414" s="7" t="s">
        <v>6</v>
      </c>
      <c r="J414" s="8" t="s">
        <v>1144</v>
      </c>
      <c r="K414" s="11"/>
      <c r="L414" s="12">
        <v>-31555.31</v>
      </c>
      <c r="M414" s="10"/>
      <c r="N414" s="10"/>
    </row>
    <row r="415" spans="1:14">
      <c r="A415" s="7" t="s">
        <v>1138</v>
      </c>
      <c r="B415" s="7" t="s">
        <v>1309</v>
      </c>
      <c r="C415" s="7" t="s">
        <v>1260</v>
      </c>
      <c r="D415" s="8" t="s">
        <v>1315</v>
      </c>
      <c r="E415" s="9">
        <v>40</v>
      </c>
      <c r="F415" s="8" t="s">
        <v>1329</v>
      </c>
      <c r="G415" s="7" t="s">
        <v>1171</v>
      </c>
      <c r="H415" s="8" t="s">
        <v>1028</v>
      </c>
      <c r="I415" s="7" t="s">
        <v>737</v>
      </c>
      <c r="J415" s="8" t="s">
        <v>1144</v>
      </c>
      <c r="K415" s="11"/>
      <c r="L415" s="12">
        <v>31555.31</v>
      </c>
      <c r="M415" s="10"/>
      <c r="N415" s="10"/>
    </row>
    <row r="416" spans="1:14">
      <c r="A416" s="7" t="s">
        <v>1138</v>
      </c>
      <c r="B416" s="7" t="s">
        <v>1309</v>
      </c>
      <c r="C416" s="7" t="s">
        <v>1260</v>
      </c>
      <c r="D416" s="8" t="s">
        <v>1330</v>
      </c>
      <c r="E416" s="9">
        <v>1</v>
      </c>
      <c r="F416" s="8" t="s">
        <v>1142</v>
      </c>
      <c r="G416" s="7" t="s">
        <v>1143</v>
      </c>
      <c r="H416" s="8" t="s">
        <v>63</v>
      </c>
      <c r="I416" s="7" t="s">
        <v>13</v>
      </c>
      <c r="J416" s="8" t="s">
        <v>1144</v>
      </c>
      <c r="K416" s="11"/>
      <c r="L416" s="12">
        <v>-894645.05</v>
      </c>
      <c r="M416" s="10"/>
      <c r="N416" s="10"/>
    </row>
    <row r="417" spans="1:14">
      <c r="A417" s="7" t="s">
        <v>1138</v>
      </c>
      <c r="B417" s="7" t="s">
        <v>1309</v>
      </c>
      <c r="C417" s="7" t="s">
        <v>1260</v>
      </c>
      <c r="D417" s="8" t="s">
        <v>1330</v>
      </c>
      <c r="E417" s="9">
        <v>2</v>
      </c>
      <c r="F417" s="8" t="s">
        <v>1142</v>
      </c>
      <c r="G417" s="7" t="s">
        <v>1143</v>
      </c>
      <c r="H417" s="8" t="s">
        <v>63</v>
      </c>
      <c r="I417" s="7" t="s">
        <v>4</v>
      </c>
      <c r="J417" s="8" t="s">
        <v>1144</v>
      </c>
      <c r="K417" s="11"/>
      <c r="L417" s="12">
        <v>894645.05</v>
      </c>
      <c r="M417" s="10"/>
      <c r="N417" s="10"/>
    </row>
    <row r="418" spans="1:14">
      <c r="A418" s="7" t="s">
        <v>1138</v>
      </c>
      <c r="B418" s="7" t="s">
        <v>1309</v>
      </c>
      <c r="C418" s="7" t="s">
        <v>1260</v>
      </c>
      <c r="D418" s="8" t="s">
        <v>1330</v>
      </c>
      <c r="E418" s="9">
        <v>3</v>
      </c>
      <c r="F418" s="8" t="s">
        <v>1305</v>
      </c>
      <c r="G418" s="7" t="s">
        <v>1143</v>
      </c>
      <c r="H418" s="8" t="s">
        <v>63</v>
      </c>
      <c r="I418" s="7" t="s">
        <v>12</v>
      </c>
      <c r="J418" s="8" t="s">
        <v>1144</v>
      </c>
      <c r="K418" s="11"/>
      <c r="L418" s="12">
        <v>-364393.84</v>
      </c>
      <c r="M418" s="10"/>
      <c r="N418" s="10"/>
    </row>
    <row r="419" spans="1:14">
      <c r="A419" s="7" t="s">
        <v>1138</v>
      </c>
      <c r="B419" s="7" t="s">
        <v>1309</v>
      </c>
      <c r="C419" s="7" t="s">
        <v>1260</v>
      </c>
      <c r="D419" s="8" t="s">
        <v>1330</v>
      </c>
      <c r="E419" s="9">
        <v>4</v>
      </c>
      <c r="F419" s="8" t="s">
        <v>1305</v>
      </c>
      <c r="G419" s="7" t="s">
        <v>1143</v>
      </c>
      <c r="H419" s="8" t="s">
        <v>63</v>
      </c>
      <c r="I419" s="7" t="s">
        <v>4</v>
      </c>
      <c r="J419" s="8" t="s">
        <v>1144</v>
      </c>
      <c r="K419" s="11"/>
      <c r="L419" s="12">
        <v>364393.84</v>
      </c>
      <c r="M419" s="10"/>
      <c r="N419" s="10"/>
    </row>
    <row r="420" spans="1:14">
      <c r="A420" s="7" t="s">
        <v>1138</v>
      </c>
      <c r="B420" s="7" t="s">
        <v>1309</v>
      </c>
      <c r="C420" s="7" t="s">
        <v>1260</v>
      </c>
      <c r="D420" s="8" t="s">
        <v>1330</v>
      </c>
      <c r="E420" s="9">
        <v>5</v>
      </c>
      <c r="F420" s="8" t="s">
        <v>1306</v>
      </c>
      <c r="G420" s="7" t="s">
        <v>1143</v>
      </c>
      <c r="H420" s="8" t="s">
        <v>63</v>
      </c>
      <c r="I420" s="7" t="s">
        <v>12</v>
      </c>
      <c r="J420" s="8" t="s">
        <v>1144</v>
      </c>
      <c r="K420" s="11"/>
      <c r="L420" s="12">
        <v>-73580.44</v>
      </c>
      <c r="M420" s="10"/>
      <c r="N420" s="10"/>
    </row>
    <row r="421" spans="1:14">
      <c r="A421" s="7" t="s">
        <v>1138</v>
      </c>
      <c r="B421" s="7" t="s">
        <v>1309</v>
      </c>
      <c r="C421" s="7" t="s">
        <v>1260</v>
      </c>
      <c r="D421" s="8" t="s">
        <v>1330</v>
      </c>
      <c r="E421" s="9">
        <v>6</v>
      </c>
      <c r="F421" s="8" t="s">
        <v>1306</v>
      </c>
      <c r="G421" s="7" t="s">
        <v>1143</v>
      </c>
      <c r="H421" s="8" t="s">
        <v>63</v>
      </c>
      <c r="I421" s="7" t="s">
        <v>4</v>
      </c>
      <c r="J421" s="8" t="s">
        <v>1144</v>
      </c>
      <c r="K421" s="11"/>
      <c r="L421" s="12">
        <v>73580.44</v>
      </c>
      <c r="M421" s="10"/>
      <c r="N421" s="10"/>
    </row>
    <row r="422" spans="1:14">
      <c r="A422" s="7" t="s">
        <v>1138</v>
      </c>
      <c r="B422" s="7" t="s">
        <v>1309</v>
      </c>
      <c r="C422" s="7" t="s">
        <v>1260</v>
      </c>
      <c r="D422" s="8" t="s">
        <v>1330</v>
      </c>
      <c r="E422" s="9">
        <v>7</v>
      </c>
      <c r="F422" s="8" t="s">
        <v>1307</v>
      </c>
      <c r="G422" s="7" t="s">
        <v>1147</v>
      </c>
      <c r="H422" s="8" t="s">
        <v>1148</v>
      </c>
      <c r="I422" s="7" t="s">
        <v>12</v>
      </c>
      <c r="J422" s="8" t="s">
        <v>1149</v>
      </c>
      <c r="K422" s="11"/>
      <c r="L422" s="12">
        <v>-17740</v>
      </c>
      <c r="M422" s="10"/>
      <c r="N422" s="10"/>
    </row>
    <row r="423" spans="1:14">
      <c r="A423" s="7" t="s">
        <v>1138</v>
      </c>
      <c r="B423" s="7" t="s">
        <v>1309</v>
      </c>
      <c r="C423" s="7" t="s">
        <v>1260</v>
      </c>
      <c r="D423" s="8" t="s">
        <v>1330</v>
      </c>
      <c r="E423" s="9">
        <v>8</v>
      </c>
      <c r="F423" s="8" t="s">
        <v>1307</v>
      </c>
      <c r="G423" s="7" t="s">
        <v>1147</v>
      </c>
      <c r="H423" s="8" t="s">
        <v>1148</v>
      </c>
      <c r="I423" s="7" t="s">
        <v>4</v>
      </c>
      <c r="J423" s="8" t="s">
        <v>1149</v>
      </c>
      <c r="K423" s="11"/>
      <c r="L423" s="12">
        <v>17740</v>
      </c>
      <c r="M423" s="10"/>
      <c r="N423" s="10"/>
    </row>
    <row r="424" spans="1:14">
      <c r="A424" s="7" t="s">
        <v>1138</v>
      </c>
      <c r="B424" s="7" t="s">
        <v>1309</v>
      </c>
      <c r="C424" s="7" t="s">
        <v>1260</v>
      </c>
      <c r="D424" s="8" t="s">
        <v>1330</v>
      </c>
      <c r="E424" s="9">
        <v>9</v>
      </c>
      <c r="F424" s="8" t="s">
        <v>1146</v>
      </c>
      <c r="G424" s="7" t="s">
        <v>1147</v>
      </c>
      <c r="H424" s="8" t="s">
        <v>1148</v>
      </c>
      <c r="I424" s="7" t="s">
        <v>12</v>
      </c>
      <c r="J424" s="8" t="s">
        <v>1149</v>
      </c>
      <c r="K424" s="11"/>
      <c r="L424" s="12">
        <v>-4549361.54</v>
      </c>
      <c r="M424" s="10"/>
      <c r="N424" s="10"/>
    </row>
    <row r="425" spans="1:14">
      <c r="A425" s="7" t="s">
        <v>1138</v>
      </c>
      <c r="B425" s="7" t="s">
        <v>1309</v>
      </c>
      <c r="C425" s="7" t="s">
        <v>1260</v>
      </c>
      <c r="D425" s="8" t="s">
        <v>1330</v>
      </c>
      <c r="E425" s="9">
        <v>10</v>
      </c>
      <c r="F425" s="8" t="s">
        <v>1146</v>
      </c>
      <c r="G425" s="7" t="s">
        <v>1147</v>
      </c>
      <c r="H425" s="8" t="s">
        <v>1148</v>
      </c>
      <c r="I425" s="7" t="s">
        <v>15</v>
      </c>
      <c r="J425" s="8" t="s">
        <v>1149</v>
      </c>
      <c r="K425" s="11"/>
      <c r="L425" s="12">
        <v>4549361.54</v>
      </c>
      <c r="M425" s="10"/>
      <c r="N425" s="10"/>
    </row>
    <row r="426" spans="1:14">
      <c r="A426" s="7" t="s">
        <v>1138</v>
      </c>
      <c r="B426" s="7" t="s">
        <v>1309</v>
      </c>
      <c r="C426" s="7" t="s">
        <v>1260</v>
      </c>
      <c r="D426" s="8" t="s">
        <v>1330</v>
      </c>
      <c r="E426" s="9">
        <v>11</v>
      </c>
      <c r="F426" s="8" t="s">
        <v>1204</v>
      </c>
      <c r="G426" s="7" t="s">
        <v>1179</v>
      </c>
      <c r="H426" s="8" t="s">
        <v>1028</v>
      </c>
      <c r="I426" s="7" t="s">
        <v>13</v>
      </c>
      <c r="J426" s="8" t="s">
        <v>1164</v>
      </c>
      <c r="K426" s="11"/>
      <c r="L426" s="12">
        <v>-4067.51</v>
      </c>
      <c r="M426" s="10"/>
      <c r="N426" s="10"/>
    </row>
    <row r="427" spans="1:14">
      <c r="A427" s="7" t="s">
        <v>1138</v>
      </c>
      <c r="B427" s="7" t="s">
        <v>1309</v>
      </c>
      <c r="C427" s="7" t="s">
        <v>1260</v>
      </c>
      <c r="D427" s="8" t="s">
        <v>1330</v>
      </c>
      <c r="E427" s="9">
        <v>12</v>
      </c>
      <c r="F427" s="8" t="s">
        <v>1205</v>
      </c>
      <c r="G427" s="7" t="s">
        <v>1179</v>
      </c>
      <c r="H427" s="8" t="s">
        <v>1028</v>
      </c>
      <c r="I427" s="7" t="s">
        <v>15</v>
      </c>
      <c r="J427" s="8" t="s">
        <v>1164</v>
      </c>
      <c r="K427" s="11"/>
      <c r="L427" s="12">
        <v>-1434.33</v>
      </c>
      <c r="M427" s="10"/>
      <c r="N427" s="10"/>
    </row>
    <row r="428" spans="1:14">
      <c r="A428" s="7" t="s">
        <v>1138</v>
      </c>
      <c r="B428" s="7" t="s">
        <v>1309</v>
      </c>
      <c r="C428" s="7" t="s">
        <v>1260</v>
      </c>
      <c r="D428" s="8" t="s">
        <v>1330</v>
      </c>
      <c r="E428" s="9">
        <v>13</v>
      </c>
      <c r="F428" s="8" t="s">
        <v>1206</v>
      </c>
      <c r="G428" s="7" t="s">
        <v>1179</v>
      </c>
      <c r="H428" s="8" t="s">
        <v>1028</v>
      </c>
      <c r="I428" s="7" t="s">
        <v>6</v>
      </c>
      <c r="J428" s="8" t="s">
        <v>1164</v>
      </c>
      <c r="K428" s="11"/>
      <c r="L428" s="12">
        <v>17103.02</v>
      </c>
      <c r="M428" s="10"/>
      <c r="N428" s="10"/>
    </row>
    <row r="429" spans="1:14">
      <c r="A429" s="7" t="s">
        <v>1138</v>
      </c>
      <c r="B429" s="7" t="s">
        <v>1309</v>
      </c>
      <c r="C429" s="7" t="s">
        <v>1260</v>
      </c>
      <c r="D429" s="8" t="s">
        <v>1330</v>
      </c>
      <c r="E429" s="9">
        <v>14</v>
      </c>
      <c r="F429" s="8" t="s">
        <v>1203</v>
      </c>
      <c r="G429" s="7" t="s">
        <v>1179</v>
      </c>
      <c r="H429" s="8" t="s">
        <v>1028</v>
      </c>
      <c r="I429" s="7" t="s">
        <v>12</v>
      </c>
      <c r="J429" s="8" t="s">
        <v>1164</v>
      </c>
      <c r="K429" s="11"/>
      <c r="L429" s="12">
        <v>-11601.18</v>
      </c>
      <c r="M429" s="10"/>
      <c r="N429" s="10"/>
    </row>
    <row r="430" spans="1:14">
      <c r="A430" s="7" t="s">
        <v>1138</v>
      </c>
      <c r="B430" s="7" t="s">
        <v>1309</v>
      </c>
      <c r="C430" s="7" t="s">
        <v>1260</v>
      </c>
      <c r="D430" s="8" t="s">
        <v>1330</v>
      </c>
      <c r="E430" s="9">
        <v>15</v>
      </c>
      <c r="F430" s="8" t="s">
        <v>1331</v>
      </c>
      <c r="G430" s="7" t="s">
        <v>1143</v>
      </c>
      <c r="H430" s="8" t="s">
        <v>63</v>
      </c>
      <c r="I430" s="7" t="s">
        <v>13</v>
      </c>
      <c r="J430" s="8" t="s">
        <v>1144</v>
      </c>
      <c r="K430" s="11"/>
      <c r="L430" s="12">
        <v>-723287.67</v>
      </c>
      <c r="M430" s="10"/>
      <c r="N430" s="10"/>
    </row>
    <row r="431" spans="1:14">
      <c r="A431" s="7" t="s">
        <v>1138</v>
      </c>
      <c r="B431" s="7" t="s">
        <v>1309</v>
      </c>
      <c r="C431" s="7" t="s">
        <v>1260</v>
      </c>
      <c r="D431" s="8" t="s">
        <v>1330</v>
      </c>
      <c r="E431" s="9">
        <v>16</v>
      </c>
      <c r="F431" s="8" t="s">
        <v>1331</v>
      </c>
      <c r="G431" s="7" t="s">
        <v>1143</v>
      </c>
      <c r="H431" s="8" t="s">
        <v>63</v>
      </c>
      <c r="I431" s="7" t="s">
        <v>10</v>
      </c>
      <c r="J431" s="8" t="s">
        <v>1144</v>
      </c>
      <c r="K431" s="11"/>
      <c r="L431" s="12">
        <v>723287.67</v>
      </c>
      <c r="M431" s="10"/>
      <c r="N431" s="10"/>
    </row>
    <row r="432" spans="1:14">
      <c r="A432" s="7" t="s">
        <v>1138</v>
      </c>
      <c r="B432" s="7" t="s">
        <v>1309</v>
      </c>
      <c r="C432" s="7" t="s">
        <v>1260</v>
      </c>
      <c r="D432" s="8" t="s">
        <v>1330</v>
      </c>
      <c r="E432" s="9">
        <v>17</v>
      </c>
      <c r="F432" s="8" t="s">
        <v>1332</v>
      </c>
      <c r="G432" s="7" t="s">
        <v>1333</v>
      </c>
      <c r="H432" s="8" t="s">
        <v>1334</v>
      </c>
      <c r="I432" s="7" t="s">
        <v>21</v>
      </c>
      <c r="J432" s="8" t="s">
        <v>1144</v>
      </c>
      <c r="K432" s="11"/>
      <c r="L432" s="12">
        <v>416666.67</v>
      </c>
      <c r="M432" s="10"/>
      <c r="N432" s="10"/>
    </row>
    <row r="433" spans="1:14">
      <c r="A433" s="7" t="s">
        <v>1138</v>
      </c>
      <c r="B433" s="7" t="s">
        <v>1309</v>
      </c>
      <c r="C433" s="7" t="s">
        <v>1260</v>
      </c>
      <c r="D433" s="8" t="s">
        <v>1330</v>
      </c>
      <c r="E433" s="9">
        <v>18</v>
      </c>
      <c r="F433" s="8" t="s">
        <v>1332</v>
      </c>
      <c r="G433" s="7" t="s">
        <v>1333</v>
      </c>
      <c r="H433" s="8" t="s">
        <v>1334</v>
      </c>
      <c r="I433" s="7" t="s">
        <v>4</v>
      </c>
      <c r="J433" s="8" t="s">
        <v>1144</v>
      </c>
      <c r="K433" s="11"/>
      <c r="L433" s="12">
        <v>-416666.67</v>
      </c>
      <c r="M433" s="10"/>
      <c r="N433" s="10"/>
    </row>
    <row r="434" spans="1:14">
      <c r="A434" s="7" t="s">
        <v>1138</v>
      </c>
      <c r="B434" s="7" t="s">
        <v>1309</v>
      </c>
      <c r="C434" s="7" t="s">
        <v>1260</v>
      </c>
      <c r="D434" s="8" t="s">
        <v>1335</v>
      </c>
      <c r="E434" s="9">
        <v>1</v>
      </c>
      <c r="F434" s="8" t="s">
        <v>1231</v>
      </c>
      <c r="G434" s="7" t="s">
        <v>1152</v>
      </c>
      <c r="H434" s="8" t="s">
        <v>1153</v>
      </c>
      <c r="I434" s="7" t="s">
        <v>23</v>
      </c>
      <c r="J434" s="8" t="s">
        <v>1144</v>
      </c>
      <c r="K434" s="11"/>
      <c r="L434" s="12">
        <v>-377358.49</v>
      </c>
      <c r="M434" s="10"/>
      <c r="N434" s="10"/>
    </row>
    <row r="435" spans="1:14">
      <c r="A435" s="7" t="s">
        <v>1138</v>
      </c>
      <c r="B435" s="7" t="s">
        <v>1309</v>
      </c>
      <c r="C435" s="7" t="s">
        <v>1260</v>
      </c>
      <c r="D435" s="8" t="s">
        <v>1335</v>
      </c>
      <c r="E435" s="9">
        <v>2</v>
      </c>
      <c r="F435" s="8" t="s">
        <v>1231</v>
      </c>
      <c r="G435" s="7" t="s">
        <v>1152</v>
      </c>
      <c r="H435" s="8" t="s">
        <v>1153</v>
      </c>
      <c r="I435" s="7" t="s">
        <v>1154</v>
      </c>
      <c r="J435" s="8" t="s">
        <v>1144</v>
      </c>
      <c r="K435" s="11"/>
      <c r="L435" s="12">
        <v>377358.49</v>
      </c>
      <c r="M435" s="10"/>
      <c r="N435" s="10"/>
    </row>
    <row r="436" spans="1:14">
      <c r="A436" s="7" t="s">
        <v>1138</v>
      </c>
      <c r="B436" s="7" t="s">
        <v>1309</v>
      </c>
      <c r="C436" s="7" t="s">
        <v>1260</v>
      </c>
      <c r="D436" s="8" t="s">
        <v>1335</v>
      </c>
      <c r="E436" s="9">
        <v>3</v>
      </c>
      <c r="F436" s="8" t="s">
        <v>1156</v>
      </c>
      <c r="G436" s="7" t="s">
        <v>1157</v>
      </c>
      <c r="H436" s="8" t="s">
        <v>1158</v>
      </c>
      <c r="I436" s="7" t="s">
        <v>10</v>
      </c>
      <c r="J436" s="8" t="s">
        <v>1144</v>
      </c>
      <c r="K436" s="11"/>
      <c r="L436" s="12">
        <v>-1235495.35</v>
      </c>
      <c r="M436" s="10"/>
      <c r="N436" s="10"/>
    </row>
    <row r="437" spans="1:14">
      <c r="A437" s="7" t="s">
        <v>1138</v>
      </c>
      <c r="B437" s="7" t="s">
        <v>1309</v>
      </c>
      <c r="C437" s="7" t="s">
        <v>1260</v>
      </c>
      <c r="D437" s="8" t="s">
        <v>1335</v>
      </c>
      <c r="E437" s="9">
        <v>4</v>
      </c>
      <c r="F437" s="8" t="s">
        <v>1156</v>
      </c>
      <c r="G437" s="7" t="s">
        <v>1157</v>
      </c>
      <c r="H437" s="8" t="s">
        <v>1158</v>
      </c>
      <c r="I437" s="7" t="s">
        <v>4</v>
      </c>
      <c r="J437" s="8" t="s">
        <v>1144</v>
      </c>
      <c r="K437" s="11"/>
      <c r="L437" s="12">
        <v>1235495.35</v>
      </c>
      <c r="M437" s="10"/>
      <c r="N437" s="10"/>
    </row>
    <row r="438" spans="1:14">
      <c r="A438" s="7" t="s">
        <v>1138</v>
      </c>
      <c r="B438" s="7" t="s">
        <v>1309</v>
      </c>
      <c r="C438" s="7" t="s">
        <v>1260</v>
      </c>
      <c r="D438" s="8" t="s">
        <v>1335</v>
      </c>
      <c r="E438" s="9">
        <v>5</v>
      </c>
      <c r="F438" s="8" t="s">
        <v>1159</v>
      </c>
      <c r="G438" s="7" t="s">
        <v>1143</v>
      </c>
      <c r="H438" s="8" t="s">
        <v>63</v>
      </c>
      <c r="I438" s="7" t="s">
        <v>10</v>
      </c>
      <c r="J438" s="8" t="s">
        <v>1144</v>
      </c>
      <c r="K438" s="11"/>
      <c r="L438" s="12">
        <v>825132.14</v>
      </c>
      <c r="M438" s="10"/>
      <c r="N438" s="10"/>
    </row>
    <row r="439" spans="1:14">
      <c r="A439" s="7" t="s">
        <v>1138</v>
      </c>
      <c r="B439" s="7" t="s">
        <v>1309</v>
      </c>
      <c r="C439" s="7" t="s">
        <v>1260</v>
      </c>
      <c r="D439" s="8" t="s">
        <v>1335</v>
      </c>
      <c r="E439" s="9">
        <v>6</v>
      </c>
      <c r="F439" s="8" t="s">
        <v>1159</v>
      </c>
      <c r="G439" s="7" t="s">
        <v>1143</v>
      </c>
      <c r="H439" s="8" t="s">
        <v>63</v>
      </c>
      <c r="I439" s="7" t="s">
        <v>18</v>
      </c>
      <c r="J439" s="8" t="s">
        <v>1144</v>
      </c>
      <c r="K439" s="11"/>
      <c r="L439" s="12">
        <v>-870415.16</v>
      </c>
      <c r="M439" s="10"/>
      <c r="N439" s="10"/>
    </row>
    <row r="440" spans="1:14">
      <c r="A440" s="7" t="s">
        <v>1138</v>
      </c>
      <c r="B440" s="7" t="s">
        <v>1309</v>
      </c>
      <c r="C440" s="7" t="s">
        <v>1260</v>
      </c>
      <c r="D440" s="8" t="s">
        <v>1335</v>
      </c>
      <c r="E440" s="9">
        <v>7</v>
      </c>
      <c r="F440" s="8" t="s">
        <v>1161</v>
      </c>
      <c r="G440" s="7" t="s">
        <v>1147</v>
      </c>
      <c r="H440" s="8" t="s">
        <v>1148</v>
      </c>
      <c r="I440" s="7" t="s">
        <v>10</v>
      </c>
      <c r="J440" s="8" t="s">
        <v>1149</v>
      </c>
      <c r="K440" s="11"/>
      <c r="L440" s="12">
        <v>2687814.5</v>
      </c>
      <c r="M440" s="10"/>
      <c r="N440" s="10"/>
    </row>
    <row r="441" spans="1:14">
      <c r="A441" s="7" t="s">
        <v>1138</v>
      </c>
      <c r="B441" s="7" t="s">
        <v>1309</v>
      </c>
      <c r="C441" s="7" t="s">
        <v>1260</v>
      </c>
      <c r="D441" s="8" t="s">
        <v>1335</v>
      </c>
      <c r="E441" s="9">
        <v>8</v>
      </c>
      <c r="F441" s="8" t="s">
        <v>1161</v>
      </c>
      <c r="G441" s="7" t="s">
        <v>1147</v>
      </c>
      <c r="H441" s="8" t="s">
        <v>1148</v>
      </c>
      <c r="I441" s="7" t="s">
        <v>8</v>
      </c>
      <c r="J441" s="8" t="s">
        <v>1149</v>
      </c>
      <c r="K441" s="11"/>
      <c r="L441" s="12">
        <v>-2687814.5</v>
      </c>
      <c r="M441" s="10"/>
      <c r="N441" s="10"/>
    </row>
    <row r="442" spans="1:14">
      <c r="A442" s="7" t="s">
        <v>1138</v>
      </c>
      <c r="B442" s="7" t="s">
        <v>1309</v>
      </c>
      <c r="C442" s="7" t="s">
        <v>1260</v>
      </c>
      <c r="D442" s="8" t="s">
        <v>1335</v>
      </c>
      <c r="E442" s="9">
        <v>9</v>
      </c>
      <c r="F442" s="8" t="s">
        <v>1162</v>
      </c>
      <c r="G442" s="7" t="s">
        <v>1163</v>
      </c>
      <c r="H442" s="8" t="s">
        <v>1028</v>
      </c>
      <c r="I442" s="7" t="s">
        <v>10</v>
      </c>
      <c r="J442" s="8" t="s">
        <v>1164</v>
      </c>
      <c r="K442" s="11"/>
      <c r="L442" s="12">
        <v>-155347.69</v>
      </c>
      <c r="M442" s="10"/>
      <c r="N442" s="10"/>
    </row>
    <row r="443" spans="1:14">
      <c r="A443" s="7" t="s">
        <v>1138</v>
      </c>
      <c r="B443" s="7" t="s">
        <v>1309</v>
      </c>
      <c r="C443" s="7" t="s">
        <v>1260</v>
      </c>
      <c r="D443" s="8" t="s">
        <v>1335</v>
      </c>
      <c r="E443" s="9">
        <v>10</v>
      </c>
      <c r="F443" s="8" t="s">
        <v>1162</v>
      </c>
      <c r="G443" s="7" t="s">
        <v>1163</v>
      </c>
      <c r="H443" s="8" t="s">
        <v>1028</v>
      </c>
      <c r="I443" s="7" t="s">
        <v>18</v>
      </c>
      <c r="J443" s="8" t="s">
        <v>1164</v>
      </c>
      <c r="K443" s="11"/>
      <c r="L443" s="12">
        <v>-3318.36</v>
      </c>
      <c r="M443" s="10"/>
      <c r="N443" s="10"/>
    </row>
    <row r="444" spans="1:14">
      <c r="A444" s="7" t="s">
        <v>1138</v>
      </c>
      <c r="B444" s="7" t="s">
        <v>1309</v>
      </c>
      <c r="C444" s="7" t="s">
        <v>1260</v>
      </c>
      <c r="D444" s="8" t="s">
        <v>1335</v>
      </c>
      <c r="E444" s="9">
        <v>11</v>
      </c>
      <c r="F444" s="8" t="s">
        <v>1162</v>
      </c>
      <c r="G444" s="7" t="s">
        <v>1163</v>
      </c>
      <c r="H444" s="8" t="s">
        <v>1028</v>
      </c>
      <c r="I444" s="7" t="s">
        <v>17</v>
      </c>
      <c r="J444" s="8" t="s">
        <v>1164</v>
      </c>
      <c r="K444" s="11"/>
      <c r="L444" s="12">
        <v>-50265.75</v>
      </c>
      <c r="M444" s="10"/>
      <c r="N444" s="10"/>
    </row>
    <row r="445" spans="1:14">
      <c r="A445" s="7" t="s">
        <v>1138</v>
      </c>
      <c r="B445" s="7" t="s">
        <v>1309</v>
      </c>
      <c r="C445" s="7" t="s">
        <v>1260</v>
      </c>
      <c r="D445" s="8" t="s">
        <v>1335</v>
      </c>
      <c r="E445" s="9">
        <v>12</v>
      </c>
      <c r="F445" s="8" t="s">
        <v>1162</v>
      </c>
      <c r="G445" s="7" t="s">
        <v>1163</v>
      </c>
      <c r="H445" s="8" t="s">
        <v>1028</v>
      </c>
      <c r="I445" s="7" t="s">
        <v>6</v>
      </c>
      <c r="J445" s="8" t="s">
        <v>1164</v>
      </c>
      <c r="K445" s="11"/>
      <c r="L445" s="12">
        <v>208931.8</v>
      </c>
      <c r="M445" s="10"/>
      <c r="N445" s="10"/>
    </row>
    <row r="446" spans="1:14">
      <c r="A446" s="7" t="s">
        <v>1138</v>
      </c>
      <c r="B446" s="7" t="s">
        <v>1309</v>
      </c>
      <c r="C446" s="7" t="s">
        <v>1260</v>
      </c>
      <c r="D446" s="8" t="s">
        <v>1335</v>
      </c>
      <c r="E446" s="9">
        <v>13</v>
      </c>
      <c r="F446" s="8" t="s">
        <v>1159</v>
      </c>
      <c r="G446" s="7" t="s">
        <v>1143</v>
      </c>
      <c r="H446" s="8" t="s">
        <v>63</v>
      </c>
      <c r="I446" s="7" t="s">
        <v>12</v>
      </c>
      <c r="J446" s="8" t="s">
        <v>1144</v>
      </c>
      <c r="K446" s="11"/>
      <c r="L446" s="12">
        <v>45283.02</v>
      </c>
      <c r="M446" s="10"/>
      <c r="N446" s="10"/>
    </row>
    <row r="447" spans="1:14">
      <c r="A447" s="7" t="s">
        <v>1138</v>
      </c>
      <c r="B447" s="7" t="s">
        <v>1309</v>
      </c>
      <c r="C447" s="7" t="s">
        <v>1260</v>
      </c>
      <c r="D447" s="8" t="s">
        <v>1335</v>
      </c>
      <c r="E447" s="9">
        <v>14</v>
      </c>
      <c r="F447" s="8" t="s">
        <v>1233</v>
      </c>
      <c r="G447" s="7" t="s">
        <v>1143</v>
      </c>
      <c r="H447" s="8" t="s">
        <v>63</v>
      </c>
      <c r="I447" s="7" t="s">
        <v>18</v>
      </c>
      <c r="J447" s="8" t="s">
        <v>1144</v>
      </c>
      <c r="K447" s="11"/>
      <c r="L447" s="12">
        <v>-137630.4</v>
      </c>
      <c r="M447" s="10"/>
      <c r="N447" s="10"/>
    </row>
    <row r="448" spans="1:14">
      <c r="A448" s="7" t="s">
        <v>1138</v>
      </c>
      <c r="B448" s="7" t="s">
        <v>1309</v>
      </c>
      <c r="C448" s="7" t="s">
        <v>1260</v>
      </c>
      <c r="D448" s="8" t="s">
        <v>1335</v>
      </c>
      <c r="E448" s="9">
        <v>15</v>
      </c>
      <c r="F448" s="8" t="s">
        <v>1233</v>
      </c>
      <c r="G448" s="7" t="s">
        <v>1143</v>
      </c>
      <c r="H448" s="8" t="s">
        <v>63</v>
      </c>
      <c r="I448" s="7" t="s">
        <v>737</v>
      </c>
      <c r="J448" s="8" t="s">
        <v>1202</v>
      </c>
      <c r="K448" s="11"/>
      <c r="L448" s="12">
        <v>137630.4</v>
      </c>
      <c r="M448" s="10"/>
      <c r="N448" s="10"/>
    </row>
    <row r="449" spans="1:14">
      <c r="A449" s="7" t="s">
        <v>1138</v>
      </c>
      <c r="B449" s="7" t="s">
        <v>1309</v>
      </c>
      <c r="C449" s="7" t="s">
        <v>1260</v>
      </c>
      <c r="D449" s="8" t="s">
        <v>1335</v>
      </c>
      <c r="E449" s="9">
        <v>16</v>
      </c>
      <c r="F449" s="8" t="s">
        <v>1336</v>
      </c>
      <c r="G449" s="7" t="s">
        <v>1181</v>
      </c>
      <c r="H449" s="8" t="s">
        <v>124</v>
      </c>
      <c r="I449" s="7" t="s">
        <v>1154</v>
      </c>
      <c r="J449" s="8" t="s">
        <v>1144</v>
      </c>
      <c r="K449" s="12">
        <v>692982</v>
      </c>
      <c r="L449" s="11"/>
      <c r="M449" s="10"/>
      <c r="N449" s="10"/>
    </row>
    <row r="450" spans="1:14">
      <c r="A450" s="7" t="s">
        <v>1138</v>
      </c>
      <c r="B450" s="7" t="s">
        <v>1309</v>
      </c>
      <c r="C450" s="7" t="s">
        <v>1260</v>
      </c>
      <c r="D450" s="8" t="s">
        <v>1335</v>
      </c>
      <c r="E450" s="9">
        <v>17</v>
      </c>
      <c r="F450" s="8" t="s">
        <v>1336</v>
      </c>
      <c r="G450" s="7" t="s">
        <v>1181</v>
      </c>
      <c r="H450" s="8" t="s">
        <v>124</v>
      </c>
      <c r="I450" s="7" t="s">
        <v>23</v>
      </c>
      <c r="J450" s="8" t="s">
        <v>1144</v>
      </c>
      <c r="K450" s="12">
        <v>-692982</v>
      </c>
      <c r="L450" s="11"/>
      <c r="M450" s="10"/>
      <c r="N450" s="10"/>
    </row>
    <row r="451" spans="1:14">
      <c r="A451" s="7" t="s">
        <v>1138</v>
      </c>
      <c r="B451" s="7" t="s">
        <v>1309</v>
      </c>
      <c r="C451" s="7" t="s">
        <v>1260</v>
      </c>
      <c r="D451" s="8"/>
      <c r="E451" s="9"/>
      <c r="F451" s="8" t="s">
        <v>1193</v>
      </c>
      <c r="G451" s="7"/>
      <c r="H451" s="8"/>
      <c r="I451" s="7"/>
      <c r="J451" s="8"/>
      <c r="K451" s="11"/>
      <c r="L451" s="11"/>
      <c r="M451" s="10"/>
      <c r="N451" s="10"/>
    </row>
    <row r="452" spans="1:14">
      <c r="A452" s="7" t="s">
        <v>1138</v>
      </c>
      <c r="B452" s="7" t="s">
        <v>1309</v>
      </c>
      <c r="C452" s="7"/>
      <c r="D452" s="8"/>
      <c r="E452" s="9"/>
      <c r="F452" s="8" t="s">
        <v>1194</v>
      </c>
      <c r="G452" s="7"/>
      <c r="H452" s="8"/>
      <c r="I452" s="7"/>
      <c r="J452" s="8"/>
      <c r="K452" s="11"/>
      <c r="L452" s="11"/>
      <c r="M452" s="10"/>
      <c r="N452" s="10"/>
    </row>
    <row r="453" spans="1:14">
      <c r="A453" s="7" t="s">
        <v>1138</v>
      </c>
      <c r="B453" s="7" t="s">
        <v>1337</v>
      </c>
      <c r="C453" s="7" t="s">
        <v>1140</v>
      </c>
      <c r="D453" s="8" t="s">
        <v>1338</v>
      </c>
      <c r="E453" s="9">
        <v>1</v>
      </c>
      <c r="F453" s="8" t="s">
        <v>1339</v>
      </c>
      <c r="G453" s="7" t="s">
        <v>1152</v>
      </c>
      <c r="H453" s="8" t="s">
        <v>1153</v>
      </c>
      <c r="I453" s="7" t="s">
        <v>24</v>
      </c>
      <c r="J453" s="8" t="s">
        <v>1144</v>
      </c>
      <c r="K453" s="11"/>
      <c r="L453" s="12">
        <v>106918.24</v>
      </c>
      <c r="M453" s="10"/>
      <c r="N453" s="10"/>
    </row>
    <row r="454" spans="1:14">
      <c r="A454" s="7" t="s">
        <v>1138</v>
      </c>
      <c r="B454" s="7" t="s">
        <v>1337</v>
      </c>
      <c r="C454" s="7" t="s">
        <v>1140</v>
      </c>
      <c r="D454" s="8" t="s">
        <v>1338</v>
      </c>
      <c r="E454" s="9">
        <v>2</v>
      </c>
      <c r="F454" s="8" t="s">
        <v>1339</v>
      </c>
      <c r="G454" s="7" t="s">
        <v>1152</v>
      </c>
      <c r="H454" s="8" t="s">
        <v>1153</v>
      </c>
      <c r="I454" s="7" t="s">
        <v>1154</v>
      </c>
      <c r="J454" s="8" t="s">
        <v>1144</v>
      </c>
      <c r="K454" s="11"/>
      <c r="L454" s="12">
        <v>-106918.24</v>
      </c>
      <c r="M454" s="10"/>
      <c r="N454" s="10"/>
    </row>
    <row r="455" spans="1:14">
      <c r="A455" s="7" t="s">
        <v>1138</v>
      </c>
      <c r="B455" s="7" t="s">
        <v>1337</v>
      </c>
      <c r="C455" s="7" t="s">
        <v>1140</v>
      </c>
      <c r="D455" s="8" t="s">
        <v>1340</v>
      </c>
      <c r="E455" s="9">
        <v>1</v>
      </c>
      <c r="F455" s="8" t="s">
        <v>1167</v>
      </c>
      <c r="G455" s="7" t="s">
        <v>1168</v>
      </c>
      <c r="H455" s="8" t="s">
        <v>1169</v>
      </c>
      <c r="I455" s="7" t="s">
        <v>14</v>
      </c>
      <c r="J455" s="8" t="s">
        <v>1144</v>
      </c>
      <c r="K455" s="11"/>
      <c r="L455" s="12">
        <v>-1373.02</v>
      </c>
      <c r="M455" s="10"/>
      <c r="N455" s="10"/>
    </row>
    <row r="456" spans="1:14">
      <c r="A456" s="7" t="s">
        <v>1138</v>
      </c>
      <c r="B456" s="7" t="s">
        <v>1337</v>
      </c>
      <c r="C456" s="7" t="s">
        <v>1140</v>
      </c>
      <c r="D456" s="8" t="s">
        <v>1340</v>
      </c>
      <c r="E456" s="9">
        <v>2</v>
      </c>
      <c r="F456" s="8" t="s">
        <v>1167</v>
      </c>
      <c r="G456" s="7" t="s">
        <v>1168</v>
      </c>
      <c r="H456" s="8" t="s">
        <v>1169</v>
      </c>
      <c r="I456" s="7" t="s">
        <v>737</v>
      </c>
      <c r="J456" s="8" t="s">
        <v>1144</v>
      </c>
      <c r="K456" s="11"/>
      <c r="L456" s="12">
        <v>1373.02</v>
      </c>
      <c r="M456" s="10"/>
      <c r="N456" s="10"/>
    </row>
    <row r="457" spans="1:14">
      <c r="A457" s="7" t="s">
        <v>1138</v>
      </c>
      <c r="B457" s="7" t="s">
        <v>1337</v>
      </c>
      <c r="C457" s="7" t="s">
        <v>1140</v>
      </c>
      <c r="D457" s="8" t="s">
        <v>1340</v>
      </c>
      <c r="E457" s="9">
        <v>3</v>
      </c>
      <c r="F457" s="8" t="s">
        <v>1170</v>
      </c>
      <c r="G457" s="7" t="s">
        <v>1171</v>
      </c>
      <c r="H457" s="8" t="s">
        <v>1028</v>
      </c>
      <c r="I457" s="7" t="s">
        <v>14</v>
      </c>
      <c r="J457" s="8" t="s">
        <v>1144</v>
      </c>
      <c r="K457" s="11"/>
      <c r="L457" s="12">
        <v>-111811.47</v>
      </c>
      <c r="M457" s="10"/>
      <c r="N457" s="10"/>
    </row>
    <row r="458" spans="1:14">
      <c r="A458" s="7" t="s">
        <v>1138</v>
      </c>
      <c r="B458" s="7" t="s">
        <v>1337</v>
      </c>
      <c r="C458" s="7" t="s">
        <v>1140</v>
      </c>
      <c r="D458" s="8" t="s">
        <v>1340</v>
      </c>
      <c r="E458" s="9">
        <v>4</v>
      </c>
      <c r="F458" s="8" t="s">
        <v>1170</v>
      </c>
      <c r="G458" s="7" t="s">
        <v>1171</v>
      </c>
      <c r="H458" s="8" t="s">
        <v>1028</v>
      </c>
      <c r="I458" s="7" t="s">
        <v>15</v>
      </c>
      <c r="J458" s="8" t="s">
        <v>1144</v>
      </c>
      <c r="K458" s="11"/>
      <c r="L458" s="12">
        <v>111811.47</v>
      </c>
      <c r="M458" s="10"/>
      <c r="N458" s="10"/>
    </row>
    <row r="459" spans="1:14">
      <c r="A459" s="7" t="s">
        <v>1138</v>
      </c>
      <c r="B459" s="7" t="s">
        <v>1337</v>
      </c>
      <c r="C459" s="7" t="s">
        <v>1140</v>
      </c>
      <c r="D459" s="8" t="s">
        <v>1340</v>
      </c>
      <c r="E459" s="9">
        <v>5</v>
      </c>
      <c r="F459" s="8" t="s">
        <v>1172</v>
      </c>
      <c r="G459" s="7" t="s">
        <v>1171</v>
      </c>
      <c r="H459" s="8" t="s">
        <v>1028</v>
      </c>
      <c r="I459" s="7" t="s">
        <v>14</v>
      </c>
      <c r="J459" s="8" t="s">
        <v>1144</v>
      </c>
      <c r="K459" s="11"/>
      <c r="L459" s="12">
        <v>-77032.9</v>
      </c>
      <c r="M459" s="10"/>
      <c r="N459" s="10"/>
    </row>
    <row r="460" spans="1:14">
      <c r="A460" s="7" t="s">
        <v>1138</v>
      </c>
      <c r="B460" s="7" t="s">
        <v>1337</v>
      </c>
      <c r="C460" s="7" t="s">
        <v>1140</v>
      </c>
      <c r="D460" s="8" t="s">
        <v>1340</v>
      </c>
      <c r="E460" s="9">
        <v>6</v>
      </c>
      <c r="F460" s="8" t="s">
        <v>1172</v>
      </c>
      <c r="G460" s="7" t="s">
        <v>1171</v>
      </c>
      <c r="H460" s="8" t="s">
        <v>1028</v>
      </c>
      <c r="I460" s="7" t="s">
        <v>15</v>
      </c>
      <c r="J460" s="8" t="s">
        <v>1144</v>
      </c>
      <c r="K460" s="11"/>
      <c r="L460" s="12">
        <v>77032.9</v>
      </c>
      <c r="M460" s="10"/>
      <c r="N460" s="10"/>
    </row>
    <row r="461" spans="1:14">
      <c r="A461" s="7" t="s">
        <v>1138</v>
      </c>
      <c r="B461" s="7" t="s">
        <v>1337</v>
      </c>
      <c r="C461" s="7" t="s">
        <v>1140</v>
      </c>
      <c r="D461" s="8" t="s">
        <v>1340</v>
      </c>
      <c r="E461" s="9">
        <v>7</v>
      </c>
      <c r="F461" s="8" t="s">
        <v>1173</v>
      </c>
      <c r="G461" s="7" t="s">
        <v>1168</v>
      </c>
      <c r="H461" s="8" t="s">
        <v>1169</v>
      </c>
      <c r="I461" s="7" t="s">
        <v>14</v>
      </c>
      <c r="J461" s="8" t="s">
        <v>1144</v>
      </c>
      <c r="K461" s="11"/>
      <c r="L461" s="12">
        <v>-20797.17</v>
      </c>
      <c r="M461" s="10"/>
      <c r="N461" s="10"/>
    </row>
    <row r="462" spans="1:14">
      <c r="A462" s="7" t="s">
        <v>1138</v>
      </c>
      <c r="B462" s="7" t="s">
        <v>1337</v>
      </c>
      <c r="C462" s="7" t="s">
        <v>1140</v>
      </c>
      <c r="D462" s="8" t="s">
        <v>1340</v>
      </c>
      <c r="E462" s="9">
        <v>8</v>
      </c>
      <c r="F462" s="8" t="s">
        <v>1173</v>
      </c>
      <c r="G462" s="7" t="s">
        <v>1168</v>
      </c>
      <c r="H462" s="8" t="s">
        <v>1169</v>
      </c>
      <c r="I462" s="7" t="s">
        <v>15</v>
      </c>
      <c r="J462" s="8" t="s">
        <v>1144</v>
      </c>
      <c r="K462" s="11"/>
      <c r="L462" s="12">
        <v>20797.17</v>
      </c>
      <c r="M462" s="10"/>
      <c r="N462" s="10"/>
    </row>
    <row r="463" spans="1:14">
      <c r="A463" s="7" t="s">
        <v>1138</v>
      </c>
      <c r="B463" s="7" t="s">
        <v>1337</v>
      </c>
      <c r="C463" s="7" t="s">
        <v>1140</v>
      </c>
      <c r="D463" s="8" t="s">
        <v>1340</v>
      </c>
      <c r="E463" s="9">
        <v>9</v>
      </c>
      <c r="F463" s="8" t="s">
        <v>1174</v>
      </c>
      <c r="G463" s="7" t="s">
        <v>1168</v>
      </c>
      <c r="H463" s="8" t="s">
        <v>1169</v>
      </c>
      <c r="I463" s="7" t="s">
        <v>14</v>
      </c>
      <c r="J463" s="8" t="s">
        <v>1144</v>
      </c>
      <c r="K463" s="11"/>
      <c r="L463" s="12">
        <v>-5528.3</v>
      </c>
      <c r="M463" s="10"/>
      <c r="N463" s="10"/>
    </row>
    <row r="464" spans="1:14">
      <c r="A464" s="7" t="s">
        <v>1138</v>
      </c>
      <c r="B464" s="7" t="s">
        <v>1337</v>
      </c>
      <c r="C464" s="7" t="s">
        <v>1140</v>
      </c>
      <c r="D464" s="8" t="s">
        <v>1340</v>
      </c>
      <c r="E464" s="9">
        <v>10</v>
      </c>
      <c r="F464" s="8" t="s">
        <v>1174</v>
      </c>
      <c r="G464" s="7" t="s">
        <v>1168</v>
      </c>
      <c r="H464" s="8" t="s">
        <v>1169</v>
      </c>
      <c r="I464" s="7" t="s">
        <v>15</v>
      </c>
      <c r="J464" s="8" t="s">
        <v>1144</v>
      </c>
      <c r="K464" s="11"/>
      <c r="L464" s="12">
        <v>5528.3</v>
      </c>
      <c r="M464" s="10"/>
      <c r="N464" s="10"/>
    </row>
    <row r="465" spans="1:14">
      <c r="A465" s="7" t="s">
        <v>1138</v>
      </c>
      <c r="B465" s="7" t="s">
        <v>1337</v>
      </c>
      <c r="C465" s="7" t="s">
        <v>1140</v>
      </c>
      <c r="D465" s="8" t="s">
        <v>1340</v>
      </c>
      <c r="E465" s="9">
        <v>11</v>
      </c>
      <c r="F465" s="8" t="s">
        <v>1341</v>
      </c>
      <c r="G465" s="7" t="s">
        <v>1168</v>
      </c>
      <c r="H465" s="8" t="s">
        <v>1169</v>
      </c>
      <c r="I465" s="7" t="s">
        <v>14</v>
      </c>
      <c r="J465" s="8" t="s">
        <v>1144</v>
      </c>
      <c r="K465" s="11"/>
      <c r="L465" s="12">
        <v>-48288.98</v>
      </c>
      <c r="M465" s="10"/>
      <c r="N465" s="10"/>
    </row>
    <row r="466" spans="1:14">
      <c r="A466" s="7" t="s">
        <v>1138</v>
      </c>
      <c r="B466" s="7" t="s">
        <v>1337</v>
      </c>
      <c r="C466" s="7" t="s">
        <v>1140</v>
      </c>
      <c r="D466" s="8" t="s">
        <v>1340</v>
      </c>
      <c r="E466" s="9">
        <v>12</v>
      </c>
      <c r="F466" s="8" t="s">
        <v>1341</v>
      </c>
      <c r="G466" s="7" t="s">
        <v>1168</v>
      </c>
      <c r="H466" s="8" t="s">
        <v>1169</v>
      </c>
      <c r="I466" s="7" t="s">
        <v>737</v>
      </c>
      <c r="J466" s="8" t="s">
        <v>1144</v>
      </c>
      <c r="K466" s="11"/>
      <c r="L466" s="12">
        <v>48288.98</v>
      </c>
      <c r="M466" s="10"/>
      <c r="N466" s="10"/>
    </row>
    <row r="467" spans="1:14">
      <c r="A467" s="7" t="s">
        <v>1138</v>
      </c>
      <c r="B467" s="7" t="s">
        <v>1337</v>
      </c>
      <c r="C467" s="7" t="s">
        <v>1140</v>
      </c>
      <c r="D467" s="8" t="s">
        <v>1340</v>
      </c>
      <c r="E467" s="9">
        <v>13</v>
      </c>
      <c r="F467" s="8" t="s">
        <v>1178</v>
      </c>
      <c r="G467" s="7" t="s">
        <v>1171</v>
      </c>
      <c r="H467" s="8" t="s">
        <v>1028</v>
      </c>
      <c r="I467" s="7" t="s">
        <v>14</v>
      </c>
      <c r="J467" s="8" t="s">
        <v>1144</v>
      </c>
      <c r="K467" s="11"/>
      <c r="L467" s="12">
        <v>-52578.98</v>
      </c>
      <c r="M467" s="10"/>
      <c r="N467" s="10"/>
    </row>
    <row r="468" spans="1:14">
      <c r="A468" s="7" t="s">
        <v>1138</v>
      </c>
      <c r="B468" s="7" t="s">
        <v>1337</v>
      </c>
      <c r="C468" s="7" t="s">
        <v>1140</v>
      </c>
      <c r="D468" s="8" t="s">
        <v>1340</v>
      </c>
      <c r="E468" s="9">
        <v>14</v>
      </c>
      <c r="F468" s="8" t="s">
        <v>1178</v>
      </c>
      <c r="G468" s="7" t="s">
        <v>1171</v>
      </c>
      <c r="H468" s="8" t="s">
        <v>1028</v>
      </c>
      <c r="I468" s="7" t="s">
        <v>15</v>
      </c>
      <c r="J468" s="8" t="s">
        <v>1144</v>
      </c>
      <c r="K468" s="11"/>
      <c r="L468" s="12">
        <v>52578.98</v>
      </c>
      <c r="M468" s="10"/>
      <c r="N468" s="10"/>
    </row>
    <row r="469" spans="1:14">
      <c r="A469" s="7" t="s">
        <v>1138</v>
      </c>
      <c r="B469" s="7" t="s">
        <v>1337</v>
      </c>
      <c r="C469" s="7" t="s">
        <v>1140</v>
      </c>
      <c r="D469" s="8" t="s">
        <v>1340</v>
      </c>
      <c r="E469" s="9">
        <v>15</v>
      </c>
      <c r="F469" s="8" t="s">
        <v>1185</v>
      </c>
      <c r="G469" s="7" t="s">
        <v>1147</v>
      </c>
      <c r="H469" s="8" t="s">
        <v>1148</v>
      </c>
      <c r="I469" s="7" t="s">
        <v>14</v>
      </c>
      <c r="J469" s="8" t="s">
        <v>1149</v>
      </c>
      <c r="K469" s="11"/>
      <c r="L469" s="12">
        <v>588526.72</v>
      </c>
      <c r="M469" s="10"/>
      <c r="N469" s="10"/>
    </row>
    <row r="470" spans="1:14">
      <c r="A470" s="7" t="s">
        <v>1138</v>
      </c>
      <c r="B470" s="7" t="s">
        <v>1337</v>
      </c>
      <c r="C470" s="7" t="s">
        <v>1140</v>
      </c>
      <c r="D470" s="8" t="s">
        <v>1340</v>
      </c>
      <c r="E470" s="9">
        <v>16</v>
      </c>
      <c r="F470" s="8" t="s">
        <v>1185</v>
      </c>
      <c r="G470" s="7" t="s">
        <v>1147</v>
      </c>
      <c r="H470" s="8" t="s">
        <v>1148</v>
      </c>
      <c r="I470" s="7" t="s">
        <v>15</v>
      </c>
      <c r="J470" s="8" t="s">
        <v>1149</v>
      </c>
      <c r="K470" s="11"/>
      <c r="L470" s="12">
        <v>-588526.72</v>
      </c>
      <c r="M470" s="10"/>
      <c r="N470" s="10"/>
    </row>
    <row r="471" spans="1:14">
      <c r="A471" s="7" t="s">
        <v>1138</v>
      </c>
      <c r="B471" s="7" t="s">
        <v>1337</v>
      </c>
      <c r="C471" s="7" t="s">
        <v>1140</v>
      </c>
      <c r="D471" s="8" t="s">
        <v>1340</v>
      </c>
      <c r="E471" s="9">
        <v>17</v>
      </c>
      <c r="F471" s="8" t="s">
        <v>1342</v>
      </c>
      <c r="G471" s="7" t="s">
        <v>1171</v>
      </c>
      <c r="H471" s="8" t="s">
        <v>1028</v>
      </c>
      <c r="I471" s="7" t="s">
        <v>8</v>
      </c>
      <c r="J471" s="8" t="s">
        <v>1164</v>
      </c>
      <c r="K471" s="11"/>
      <c r="L471" s="12">
        <v>-469000</v>
      </c>
      <c r="M471" s="10"/>
      <c r="N471" s="10"/>
    </row>
    <row r="472" spans="1:14">
      <c r="A472" s="7" t="s">
        <v>1138</v>
      </c>
      <c r="B472" s="7" t="s">
        <v>1337</v>
      </c>
      <c r="C472" s="7" t="s">
        <v>1140</v>
      </c>
      <c r="D472" s="8" t="s">
        <v>1340</v>
      </c>
      <c r="E472" s="9">
        <v>18</v>
      </c>
      <c r="F472" s="8" t="s">
        <v>1343</v>
      </c>
      <c r="G472" s="7" t="s">
        <v>1171</v>
      </c>
      <c r="H472" s="8" t="s">
        <v>1028</v>
      </c>
      <c r="I472" s="7" t="s">
        <v>14</v>
      </c>
      <c r="J472" s="8" t="s">
        <v>1164</v>
      </c>
      <c r="K472" s="11"/>
      <c r="L472" s="12">
        <v>-122300</v>
      </c>
      <c r="M472" s="10"/>
      <c r="N472" s="10"/>
    </row>
    <row r="473" spans="1:14">
      <c r="A473" s="7" t="s">
        <v>1138</v>
      </c>
      <c r="B473" s="7" t="s">
        <v>1337</v>
      </c>
      <c r="C473" s="7" t="s">
        <v>1140</v>
      </c>
      <c r="D473" s="8" t="s">
        <v>1340</v>
      </c>
      <c r="E473" s="9">
        <v>19</v>
      </c>
      <c r="F473" s="8" t="s">
        <v>1344</v>
      </c>
      <c r="G473" s="7" t="s">
        <v>1171</v>
      </c>
      <c r="H473" s="8" t="s">
        <v>1028</v>
      </c>
      <c r="I473" s="7" t="s">
        <v>6</v>
      </c>
      <c r="J473" s="8" t="s">
        <v>1164</v>
      </c>
      <c r="K473" s="11"/>
      <c r="L473" s="12">
        <v>591300</v>
      </c>
      <c r="M473" s="10"/>
      <c r="N473" s="10"/>
    </row>
    <row r="474" spans="1:14">
      <c r="A474" s="7" t="s">
        <v>1138</v>
      </c>
      <c r="B474" s="7" t="s">
        <v>1337</v>
      </c>
      <c r="C474" s="7" t="s">
        <v>1140</v>
      </c>
      <c r="D474" s="8" t="s">
        <v>1340</v>
      </c>
      <c r="E474" s="9">
        <v>20</v>
      </c>
      <c r="F474" s="8" t="s">
        <v>1345</v>
      </c>
      <c r="G474" s="7" t="s">
        <v>1269</v>
      </c>
      <c r="H474" s="8" t="s">
        <v>1270</v>
      </c>
      <c r="I474" s="7" t="s">
        <v>6</v>
      </c>
      <c r="J474" s="8" t="s">
        <v>1144</v>
      </c>
      <c r="K474" s="11"/>
      <c r="L474" s="12">
        <v>-63108.56</v>
      </c>
      <c r="M474" s="10"/>
      <c r="N474" s="10"/>
    </row>
    <row r="475" spans="1:14">
      <c r="A475" s="7" t="s">
        <v>1138</v>
      </c>
      <c r="B475" s="7" t="s">
        <v>1337</v>
      </c>
      <c r="C475" s="7" t="s">
        <v>1140</v>
      </c>
      <c r="D475" s="8" t="s">
        <v>1340</v>
      </c>
      <c r="E475" s="9">
        <v>21</v>
      </c>
      <c r="F475" s="8" t="s">
        <v>1346</v>
      </c>
      <c r="G475" s="7" t="s">
        <v>1269</v>
      </c>
      <c r="H475" s="8" t="s">
        <v>1270</v>
      </c>
      <c r="I475" s="7" t="s">
        <v>8</v>
      </c>
      <c r="J475" s="8" t="s">
        <v>1144</v>
      </c>
      <c r="K475" s="11"/>
      <c r="L475" s="12">
        <v>15777.14</v>
      </c>
      <c r="M475" s="10"/>
      <c r="N475" s="10"/>
    </row>
    <row r="476" spans="1:14">
      <c r="A476" s="7" t="s">
        <v>1138</v>
      </c>
      <c r="B476" s="7" t="s">
        <v>1337</v>
      </c>
      <c r="C476" s="7" t="s">
        <v>1140</v>
      </c>
      <c r="D476" s="8" t="s">
        <v>1340</v>
      </c>
      <c r="E476" s="9">
        <v>22</v>
      </c>
      <c r="F476" s="8" t="s">
        <v>1347</v>
      </c>
      <c r="G476" s="7" t="s">
        <v>1269</v>
      </c>
      <c r="H476" s="8" t="s">
        <v>1270</v>
      </c>
      <c r="I476" s="7" t="s">
        <v>737</v>
      </c>
      <c r="J476" s="8" t="s">
        <v>1144</v>
      </c>
      <c r="K476" s="11"/>
      <c r="L476" s="12">
        <v>47331.42</v>
      </c>
      <c r="M476" s="10"/>
      <c r="N476" s="10"/>
    </row>
    <row r="477" spans="1:14">
      <c r="A477" s="7" t="s">
        <v>1138</v>
      </c>
      <c r="B477" s="7" t="s">
        <v>1337</v>
      </c>
      <c r="C477" s="7" t="s">
        <v>1140</v>
      </c>
      <c r="D477" s="8" t="s">
        <v>1340</v>
      </c>
      <c r="E477" s="9">
        <v>23</v>
      </c>
      <c r="F477" s="8" t="s">
        <v>1348</v>
      </c>
      <c r="G477" s="7" t="s">
        <v>1171</v>
      </c>
      <c r="H477" s="8" t="s">
        <v>1028</v>
      </c>
      <c r="I477" s="7" t="s">
        <v>6</v>
      </c>
      <c r="J477" s="8" t="s">
        <v>1144</v>
      </c>
      <c r="K477" s="11"/>
      <c r="L477" s="12">
        <v>-3799.79</v>
      </c>
      <c r="M477" s="10"/>
      <c r="N477" s="10"/>
    </row>
    <row r="478" spans="1:14">
      <c r="A478" s="7" t="s">
        <v>1138</v>
      </c>
      <c r="B478" s="7" t="s">
        <v>1337</v>
      </c>
      <c r="C478" s="7" t="s">
        <v>1140</v>
      </c>
      <c r="D478" s="8" t="s">
        <v>1340</v>
      </c>
      <c r="E478" s="9">
        <v>24</v>
      </c>
      <c r="F478" s="8" t="s">
        <v>1348</v>
      </c>
      <c r="G478" s="7" t="s">
        <v>1171</v>
      </c>
      <c r="H478" s="8" t="s">
        <v>1028</v>
      </c>
      <c r="I478" s="7" t="s">
        <v>737</v>
      </c>
      <c r="J478" s="8" t="s">
        <v>1144</v>
      </c>
      <c r="K478" s="11"/>
      <c r="L478" s="12">
        <v>3799.79</v>
      </c>
      <c r="M478" s="10"/>
      <c r="N478" s="10"/>
    </row>
    <row r="479" spans="1:14">
      <c r="A479" s="7" t="s">
        <v>1138</v>
      </c>
      <c r="B479" s="7" t="s">
        <v>1337</v>
      </c>
      <c r="C479" s="7" t="s">
        <v>1140</v>
      </c>
      <c r="D479" s="8" t="s">
        <v>1340</v>
      </c>
      <c r="E479" s="9">
        <v>25</v>
      </c>
      <c r="F479" s="8" t="s">
        <v>1349</v>
      </c>
      <c r="G479" s="7" t="s">
        <v>1179</v>
      </c>
      <c r="H479" s="8" t="s">
        <v>1028</v>
      </c>
      <c r="I479" s="7" t="s">
        <v>14</v>
      </c>
      <c r="J479" s="8" t="s">
        <v>1144</v>
      </c>
      <c r="K479" s="11"/>
      <c r="L479" s="12">
        <v>-90335.98</v>
      </c>
      <c r="M479" s="10"/>
      <c r="N479" s="10"/>
    </row>
    <row r="480" spans="1:14">
      <c r="A480" s="7" t="s">
        <v>1138</v>
      </c>
      <c r="B480" s="7" t="s">
        <v>1337</v>
      </c>
      <c r="C480" s="7" t="s">
        <v>1140</v>
      </c>
      <c r="D480" s="8" t="s">
        <v>1340</v>
      </c>
      <c r="E480" s="9">
        <v>26</v>
      </c>
      <c r="F480" s="8" t="s">
        <v>1349</v>
      </c>
      <c r="G480" s="7" t="s">
        <v>1179</v>
      </c>
      <c r="H480" s="8" t="s">
        <v>1028</v>
      </c>
      <c r="I480" s="7" t="s">
        <v>6</v>
      </c>
      <c r="J480" s="8" t="s">
        <v>1144</v>
      </c>
      <c r="K480" s="11"/>
      <c r="L480" s="12">
        <v>90335.98</v>
      </c>
      <c r="M480" s="10"/>
      <c r="N480" s="10"/>
    </row>
    <row r="481" spans="1:14">
      <c r="A481" s="7" t="s">
        <v>1138</v>
      </c>
      <c r="B481" s="7" t="s">
        <v>1337</v>
      </c>
      <c r="C481" s="7" t="s">
        <v>1140</v>
      </c>
      <c r="D481" s="8" t="s">
        <v>1340</v>
      </c>
      <c r="E481" s="9">
        <v>27</v>
      </c>
      <c r="F481" s="8" t="s">
        <v>1350</v>
      </c>
      <c r="G481" s="7" t="s">
        <v>1179</v>
      </c>
      <c r="H481" s="8" t="s">
        <v>1028</v>
      </c>
      <c r="I481" s="7" t="s">
        <v>14</v>
      </c>
      <c r="J481" s="8" t="s">
        <v>1144</v>
      </c>
      <c r="K481" s="11"/>
      <c r="L481" s="12">
        <v>-60952.75</v>
      </c>
      <c r="M481" s="10"/>
      <c r="N481" s="10"/>
    </row>
    <row r="482" spans="1:14">
      <c r="A482" s="7" t="s">
        <v>1138</v>
      </c>
      <c r="B482" s="7" t="s">
        <v>1337</v>
      </c>
      <c r="C482" s="7" t="s">
        <v>1140</v>
      </c>
      <c r="D482" s="8" t="s">
        <v>1340</v>
      </c>
      <c r="E482" s="9">
        <v>28</v>
      </c>
      <c r="F482" s="8" t="s">
        <v>1350</v>
      </c>
      <c r="G482" s="7" t="s">
        <v>1179</v>
      </c>
      <c r="H482" s="8" t="s">
        <v>1028</v>
      </c>
      <c r="I482" s="7" t="s">
        <v>737</v>
      </c>
      <c r="J482" s="8" t="s">
        <v>1144</v>
      </c>
      <c r="K482" s="11"/>
      <c r="L482" s="12">
        <v>60952.75</v>
      </c>
      <c r="M482" s="10"/>
      <c r="N482" s="10"/>
    </row>
    <row r="483" spans="1:14">
      <c r="A483" s="7" t="s">
        <v>1138</v>
      </c>
      <c r="B483" s="7" t="s">
        <v>1337</v>
      </c>
      <c r="C483" s="7" t="s">
        <v>1140</v>
      </c>
      <c r="D483" s="8" t="s">
        <v>1340</v>
      </c>
      <c r="E483" s="9">
        <v>29</v>
      </c>
      <c r="F483" s="8" t="s">
        <v>1351</v>
      </c>
      <c r="G483" s="7" t="s">
        <v>1179</v>
      </c>
      <c r="H483" s="8" t="s">
        <v>1028</v>
      </c>
      <c r="I483" s="7" t="s">
        <v>14</v>
      </c>
      <c r="J483" s="8" t="s">
        <v>1144</v>
      </c>
      <c r="K483" s="11"/>
      <c r="L483" s="12">
        <v>-17549.72</v>
      </c>
      <c r="M483" s="10"/>
      <c r="N483" s="10"/>
    </row>
    <row r="484" spans="1:14">
      <c r="A484" s="7" t="s">
        <v>1138</v>
      </c>
      <c r="B484" s="7" t="s">
        <v>1337</v>
      </c>
      <c r="C484" s="7" t="s">
        <v>1140</v>
      </c>
      <c r="D484" s="8" t="s">
        <v>1340</v>
      </c>
      <c r="E484" s="9">
        <v>30</v>
      </c>
      <c r="F484" s="8" t="s">
        <v>1351</v>
      </c>
      <c r="G484" s="7" t="s">
        <v>1179</v>
      </c>
      <c r="H484" s="8" t="s">
        <v>1028</v>
      </c>
      <c r="I484" s="7" t="s">
        <v>737</v>
      </c>
      <c r="J484" s="8" t="s">
        <v>1144</v>
      </c>
      <c r="K484" s="11"/>
      <c r="L484" s="12">
        <v>17549.72</v>
      </c>
      <c r="M484" s="10"/>
      <c r="N484" s="10"/>
    </row>
    <row r="485" spans="1:14">
      <c r="A485" s="7" t="s">
        <v>1138</v>
      </c>
      <c r="B485" s="7" t="s">
        <v>1337</v>
      </c>
      <c r="C485" s="7" t="s">
        <v>1140</v>
      </c>
      <c r="D485" s="8" t="s">
        <v>1340</v>
      </c>
      <c r="E485" s="9">
        <v>31</v>
      </c>
      <c r="F485" s="8" t="s">
        <v>1351</v>
      </c>
      <c r="G485" s="7" t="s">
        <v>1179</v>
      </c>
      <c r="H485" s="8" t="s">
        <v>1028</v>
      </c>
      <c r="I485" s="7" t="s">
        <v>14</v>
      </c>
      <c r="J485" s="8" t="s">
        <v>1144</v>
      </c>
      <c r="K485" s="11"/>
      <c r="L485" s="12">
        <v>-6891.18</v>
      </c>
      <c r="M485" s="10"/>
      <c r="N485" s="10"/>
    </row>
    <row r="486" spans="1:14">
      <c r="A486" s="7" t="s">
        <v>1138</v>
      </c>
      <c r="B486" s="7" t="s">
        <v>1337</v>
      </c>
      <c r="C486" s="7" t="s">
        <v>1140</v>
      </c>
      <c r="D486" s="8" t="s">
        <v>1340</v>
      </c>
      <c r="E486" s="9">
        <v>32</v>
      </c>
      <c r="F486" s="8" t="s">
        <v>1352</v>
      </c>
      <c r="G486" s="7" t="s">
        <v>1179</v>
      </c>
      <c r="H486" s="8" t="s">
        <v>1028</v>
      </c>
      <c r="I486" s="7" t="s">
        <v>737</v>
      </c>
      <c r="J486" s="8" t="s">
        <v>1144</v>
      </c>
      <c r="K486" s="11"/>
      <c r="L486" s="12">
        <v>6891.18</v>
      </c>
      <c r="M486" s="10"/>
      <c r="N486" s="10"/>
    </row>
    <row r="487" spans="1:14">
      <c r="A487" s="7" t="s">
        <v>1138</v>
      </c>
      <c r="B487" s="7" t="s">
        <v>1337</v>
      </c>
      <c r="C487" s="7" t="s">
        <v>1140</v>
      </c>
      <c r="D487" s="8" t="s">
        <v>1340</v>
      </c>
      <c r="E487" s="9">
        <v>33</v>
      </c>
      <c r="F487" s="8" t="s">
        <v>1298</v>
      </c>
      <c r="G487" s="7" t="s">
        <v>1181</v>
      </c>
      <c r="H487" s="8" t="s">
        <v>124</v>
      </c>
      <c r="I487" s="7" t="s">
        <v>14</v>
      </c>
      <c r="J487" s="8" t="s">
        <v>1144</v>
      </c>
      <c r="K487" s="12">
        <v>244606.1</v>
      </c>
      <c r="L487" s="11"/>
      <c r="M487" s="10"/>
      <c r="N487" s="10"/>
    </row>
    <row r="488" spans="1:14">
      <c r="A488" s="7" t="s">
        <v>1138</v>
      </c>
      <c r="B488" s="7" t="s">
        <v>1337</v>
      </c>
      <c r="C488" s="7" t="s">
        <v>1140</v>
      </c>
      <c r="D488" s="8" t="s">
        <v>1340</v>
      </c>
      <c r="E488" s="9">
        <v>34</v>
      </c>
      <c r="F488" s="8" t="s">
        <v>1298</v>
      </c>
      <c r="G488" s="7" t="s">
        <v>1181</v>
      </c>
      <c r="H488" s="8" t="s">
        <v>124</v>
      </c>
      <c r="I488" s="7" t="s">
        <v>1154</v>
      </c>
      <c r="J488" s="8" t="s">
        <v>1144</v>
      </c>
      <c r="K488" s="12">
        <v>-244606.1</v>
      </c>
      <c r="L488" s="11"/>
      <c r="M488" s="10"/>
      <c r="N488" s="10"/>
    </row>
    <row r="489" spans="1:14">
      <c r="A489" s="7" t="s">
        <v>1138</v>
      </c>
      <c r="B489" s="7" t="s">
        <v>1337</v>
      </c>
      <c r="C489" s="7" t="s">
        <v>1140</v>
      </c>
      <c r="D489" s="8" t="s">
        <v>1340</v>
      </c>
      <c r="E489" s="9">
        <v>35</v>
      </c>
      <c r="F489" s="8" t="s">
        <v>1298</v>
      </c>
      <c r="G489" s="7" t="s">
        <v>1182</v>
      </c>
      <c r="H489" s="8" t="s">
        <v>67</v>
      </c>
      <c r="I489" s="7" t="s">
        <v>737</v>
      </c>
      <c r="J489" s="8" t="s">
        <v>1144</v>
      </c>
      <c r="K489" s="11"/>
      <c r="L489" s="12">
        <v>244606.1</v>
      </c>
      <c r="M489" s="10"/>
      <c r="N489" s="10"/>
    </row>
    <row r="490" spans="1:14">
      <c r="A490" s="7" t="s">
        <v>1138</v>
      </c>
      <c r="B490" s="7" t="s">
        <v>1337</v>
      </c>
      <c r="C490" s="7" t="s">
        <v>1140</v>
      </c>
      <c r="D490" s="8" t="s">
        <v>1340</v>
      </c>
      <c r="E490" s="9">
        <v>36</v>
      </c>
      <c r="F490" s="8" t="s">
        <v>1298</v>
      </c>
      <c r="G490" s="7" t="s">
        <v>1182</v>
      </c>
      <c r="H490" s="8" t="s">
        <v>67</v>
      </c>
      <c r="I490" s="7" t="s">
        <v>1154</v>
      </c>
      <c r="J490" s="8" t="s">
        <v>1144</v>
      </c>
      <c r="K490" s="11"/>
      <c r="L490" s="12">
        <v>-244606.1</v>
      </c>
      <c r="M490" s="10"/>
      <c r="N490" s="10"/>
    </row>
    <row r="491" spans="1:14">
      <c r="A491" s="7" t="s">
        <v>1138</v>
      </c>
      <c r="B491" s="7" t="s">
        <v>1337</v>
      </c>
      <c r="C491" s="7" t="s">
        <v>1140</v>
      </c>
      <c r="D491" s="8" t="s">
        <v>1340</v>
      </c>
      <c r="E491" s="9">
        <v>37</v>
      </c>
      <c r="F491" s="8" t="s">
        <v>1353</v>
      </c>
      <c r="G491" s="7" t="s">
        <v>1181</v>
      </c>
      <c r="H491" s="8" t="s">
        <v>124</v>
      </c>
      <c r="I491" s="7" t="s">
        <v>14</v>
      </c>
      <c r="J491" s="8" t="s">
        <v>1144</v>
      </c>
      <c r="K491" s="12">
        <v>18067.21</v>
      </c>
      <c r="L491" s="11"/>
      <c r="M491" s="10"/>
      <c r="N491" s="10"/>
    </row>
    <row r="492" spans="1:14">
      <c r="A492" s="7" t="s">
        <v>1138</v>
      </c>
      <c r="B492" s="7" t="s">
        <v>1337</v>
      </c>
      <c r="C492" s="7" t="s">
        <v>1140</v>
      </c>
      <c r="D492" s="8" t="s">
        <v>1340</v>
      </c>
      <c r="E492" s="9">
        <v>38</v>
      </c>
      <c r="F492" s="8" t="s">
        <v>1353</v>
      </c>
      <c r="G492" s="7" t="s">
        <v>1184</v>
      </c>
      <c r="H492" s="8" t="s">
        <v>130</v>
      </c>
      <c r="I492" s="7" t="s">
        <v>6</v>
      </c>
      <c r="J492" s="8" t="s">
        <v>1144</v>
      </c>
      <c r="K492" s="12">
        <v>-18067.21</v>
      </c>
      <c r="L492" s="11"/>
      <c r="M492" s="10"/>
      <c r="N492" s="10"/>
    </row>
    <row r="493" spans="1:14">
      <c r="A493" s="7" t="s">
        <v>1138</v>
      </c>
      <c r="B493" s="7" t="s">
        <v>1337</v>
      </c>
      <c r="C493" s="7" t="s">
        <v>1140</v>
      </c>
      <c r="D493" s="8" t="s">
        <v>1354</v>
      </c>
      <c r="E493" s="9">
        <v>1</v>
      </c>
      <c r="F493" s="8" t="s">
        <v>1142</v>
      </c>
      <c r="G493" s="7" t="s">
        <v>1143</v>
      </c>
      <c r="H493" s="8" t="s">
        <v>63</v>
      </c>
      <c r="I493" s="7" t="s">
        <v>13</v>
      </c>
      <c r="J493" s="8" t="s">
        <v>1144</v>
      </c>
      <c r="K493" s="11"/>
      <c r="L493" s="12">
        <v>-1002616.67</v>
      </c>
      <c r="M493" s="10"/>
      <c r="N493" s="10"/>
    </row>
    <row r="494" spans="1:14">
      <c r="A494" s="7" t="s">
        <v>1138</v>
      </c>
      <c r="B494" s="7" t="s">
        <v>1337</v>
      </c>
      <c r="C494" s="7" t="s">
        <v>1140</v>
      </c>
      <c r="D494" s="8" t="s">
        <v>1354</v>
      </c>
      <c r="E494" s="9">
        <v>2</v>
      </c>
      <c r="F494" s="8" t="s">
        <v>1142</v>
      </c>
      <c r="G494" s="7" t="s">
        <v>1143</v>
      </c>
      <c r="H494" s="8" t="s">
        <v>63</v>
      </c>
      <c r="I494" s="7" t="s">
        <v>4</v>
      </c>
      <c r="J494" s="8" t="s">
        <v>1144</v>
      </c>
      <c r="K494" s="11"/>
      <c r="L494" s="12">
        <v>1002616.67</v>
      </c>
      <c r="M494" s="10"/>
      <c r="N494" s="10"/>
    </row>
    <row r="495" spans="1:14">
      <c r="A495" s="7" t="s">
        <v>1138</v>
      </c>
      <c r="B495" s="7" t="s">
        <v>1337</v>
      </c>
      <c r="C495" s="7" t="s">
        <v>1140</v>
      </c>
      <c r="D495" s="8" t="s">
        <v>1354</v>
      </c>
      <c r="E495" s="9">
        <v>3</v>
      </c>
      <c r="F495" s="8" t="s">
        <v>1306</v>
      </c>
      <c r="G495" s="7" t="s">
        <v>1143</v>
      </c>
      <c r="H495" s="8" t="s">
        <v>63</v>
      </c>
      <c r="I495" s="7" t="s">
        <v>12</v>
      </c>
      <c r="J495" s="8" t="s">
        <v>1144</v>
      </c>
      <c r="K495" s="11"/>
      <c r="L495" s="12">
        <v>-73584.56</v>
      </c>
      <c r="M495" s="10"/>
      <c r="N495" s="10"/>
    </row>
    <row r="496" spans="1:14">
      <c r="A496" s="7" t="s">
        <v>1138</v>
      </c>
      <c r="B496" s="7" t="s">
        <v>1337</v>
      </c>
      <c r="C496" s="7" t="s">
        <v>1140</v>
      </c>
      <c r="D496" s="8" t="s">
        <v>1354</v>
      </c>
      <c r="E496" s="9">
        <v>4</v>
      </c>
      <c r="F496" s="8" t="s">
        <v>1306</v>
      </c>
      <c r="G496" s="7" t="s">
        <v>1143</v>
      </c>
      <c r="H496" s="8" t="s">
        <v>63</v>
      </c>
      <c r="I496" s="7" t="s">
        <v>4</v>
      </c>
      <c r="J496" s="8" t="s">
        <v>1144</v>
      </c>
      <c r="K496" s="11"/>
      <c r="L496" s="12">
        <v>73584.56</v>
      </c>
      <c r="M496" s="10"/>
      <c r="N496" s="10"/>
    </row>
    <row r="497" spans="1:14">
      <c r="A497" s="7" t="s">
        <v>1138</v>
      </c>
      <c r="B497" s="7" t="s">
        <v>1337</v>
      </c>
      <c r="C497" s="7" t="s">
        <v>1140</v>
      </c>
      <c r="D497" s="8" t="s">
        <v>1354</v>
      </c>
      <c r="E497" s="9">
        <v>5</v>
      </c>
      <c r="F497" s="8" t="s">
        <v>1307</v>
      </c>
      <c r="G497" s="7" t="s">
        <v>1147</v>
      </c>
      <c r="H497" s="8" t="s">
        <v>1148</v>
      </c>
      <c r="I497" s="7" t="s">
        <v>12</v>
      </c>
      <c r="J497" s="8" t="s">
        <v>1149</v>
      </c>
      <c r="K497" s="11"/>
      <c r="L497" s="12">
        <v>-220</v>
      </c>
      <c r="M497" s="10"/>
      <c r="N497" s="10"/>
    </row>
    <row r="498" spans="1:14">
      <c r="A498" s="7" t="s">
        <v>1138</v>
      </c>
      <c r="B498" s="7" t="s">
        <v>1337</v>
      </c>
      <c r="C498" s="7" t="s">
        <v>1140</v>
      </c>
      <c r="D498" s="8" t="s">
        <v>1354</v>
      </c>
      <c r="E498" s="9">
        <v>6</v>
      </c>
      <c r="F498" s="8" t="s">
        <v>1307</v>
      </c>
      <c r="G498" s="7" t="s">
        <v>1147</v>
      </c>
      <c r="H498" s="8" t="s">
        <v>1148</v>
      </c>
      <c r="I498" s="7" t="s">
        <v>4</v>
      </c>
      <c r="J498" s="8" t="s">
        <v>1149</v>
      </c>
      <c r="K498" s="11"/>
      <c r="L498" s="12">
        <v>220</v>
      </c>
      <c r="M498" s="10"/>
      <c r="N498" s="10"/>
    </row>
    <row r="499" spans="1:14">
      <c r="A499" s="7" t="s">
        <v>1138</v>
      </c>
      <c r="B499" s="7" t="s">
        <v>1337</v>
      </c>
      <c r="C499" s="7" t="s">
        <v>1140</v>
      </c>
      <c r="D499" s="8" t="s">
        <v>1354</v>
      </c>
      <c r="E499" s="9">
        <v>7</v>
      </c>
      <c r="F499" s="8" t="s">
        <v>1146</v>
      </c>
      <c r="G499" s="7" t="s">
        <v>1147</v>
      </c>
      <c r="H499" s="8" t="s">
        <v>1148</v>
      </c>
      <c r="I499" s="7" t="s">
        <v>12</v>
      </c>
      <c r="J499" s="8" t="s">
        <v>1149</v>
      </c>
      <c r="K499" s="11"/>
      <c r="L499" s="12">
        <v>130892.19</v>
      </c>
      <c r="M499" s="10"/>
      <c r="N499" s="10"/>
    </row>
    <row r="500" spans="1:14">
      <c r="A500" s="7" t="s">
        <v>1138</v>
      </c>
      <c r="B500" s="7" t="s">
        <v>1337</v>
      </c>
      <c r="C500" s="7" t="s">
        <v>1140</v>
      </c>
      <c r="D500" s="8" t="s">
        <v>1354</v>
      </c>
      <c r="E500" s="9">
        <v>8</v>
      </c>
      <c r="F500" s="8" t="s">
        <v>1146</v>
      </c>
      <c r="G500" s="7" t="s">
        <v>1147</v>
      </c>
      <c r="H500" s="8" t="s">
        <v>1148</v>
      </c>
      <c r="I500" s="7" t="s">
        <v>15</v>
      </c>
      <c r="J500" s="8" t="s">
        <v>1149</v>
      </c>
      <c r="K500" s="11"/>
      <c r="L500" s="12">
        <v>-130892.19</v>
      </c>
      <c r="M500" s="10"/>
      <c r="N500" s="10"/>
    </row>
    <row r="501" spans="1:14">
      <c r="A501" s="7" t="s">
        <v>1138</v>
      </c>
      <c r="B501" s="7" t="s">
        <v>1337</v>
      </c>
      <c r="C501" s="7" t="s">
        <v>1140</v>
      </c>
      <c r="D501" s="8" t="s">
        <v>1354</v>
      </c>
      <c r="E501" s="9">
        <v>9</v>
      </c>
      <c r="F501" s="8" t="s">
        <v>1204</v>
      </c>
      <c r="G501" s="7" t="s">
        <v>1179</v>
      </c>
      <c r="H501" s="8" t="s">
        <v>1028</v>
      </c>
      <c r="I501" s="7" t="s">
        <v>13</v>
      </c>
      <c r="J501" s="8" t="s">
        <v>1164</v>
      </c>
      <c r="K501" s="11"/>
      <c r="L501" s="12">
        <v>-4036.89</v>
      </c>
      <c r="M501" s="10"/>
      <c r="N501" s="10"/>
    </row>
    <row r="502" spans="1:14">
      <c r="A502" s="7" t="s">
        <v>1138</v>
      </c>
      <c r="B502" s="7" t="s">
        <v>1337</v>
      </c>
      <c r="C502" s="7" t="s">
        <v>1140</v>
      </c>
      <c r="D502" s="8" t="s">
        <v>1354</v>
      </c>
      <c r="E502" s="9">
        <v>10</v>
      </c>
      <c r="F502" s="8" t="s">
        <v>1205</v>
      </c>
      <c r="G502" s="7" t="s">
        <v>1179</v>
      </c>
      <c r="H502" s="8" t="s">
        <v>1028</v>
      </c>
      <c r="I502" s="7" t="s">
        <v>15</v>
      </c>
      <c r="J502" s="8" t="s">
        <v>1164</v>
      </c>
      <c r="K502" s="11"/>
      <c r="L502" s="12">
        <v>-1435.9</v>
      </c>
      <c r="M502" s="10"/>
      <c r="N502" s="10"/>
    </row>
    <row r="503" spans="1:14">
      <c r="A503" s="7" t="s">
        <v>1138</v>
      </c>
      <c r="B503" s="7" t="s">
        <v>1337</v>
      </c>
      <c r="C503" s="7" t="s">
        <v>1140</v>
      </c>
      <c r="D503" s="8" t="s">
        <v>1354</v>
      </c>
      <c r="E503" s="9">
        <v>11</v>
      </c>
      <c r="F503" s="8" t="s">
        <v>1206</v>
      </c>
      <c r="G503" s="7" t="s">
        <v>1179</v>
      </c>
      <c r="H503" s="8" t="s">
        <v>1028</v>
      </c>
      <c r="I503" s="7" t="s">
        <v>6</v>
      </c>
      <c r="J503" s="8" t="s">
        <v>1164</v>
      </c>
      <c r="K503" s="11"/>
      <c r="L503" s="12">
        <v>17103.01</v>
      </c>
      <c r="M503" s="10"/>
      <c r="N503" s="10"/>
    </row>
    <row r="504" spans="1:14">
      <c r="A504" s="7" t="s">
        <v>1138</v>
      </c>
      <c r="B504" s="7" t="s">
        <v>1337</v>
      </c>
      <c r="C504" s="7" t="s">
        <v>1140</v>
      </c>
      <c r="D504" s="8" t="s">
        <v>1354</v>
      </c>
      <c r="E504" s="9">
        <v>12</v>
      </c>
      <c r="F504" s="8" t="s">
        <v>1203</v>
      </c>
      <c r="G504" s="7" t="s">
        <v>1179</v>
      </c>
      <c r="H504" s="8" t="s">
        <v>1028</v>
      </c>
      <c r="I504" s="7" t="s">
        <v>12</v>
      </c>
      <c r="J504" s="8" t="s">
        <v>1164</v>
      </c>
      <c r="K504" s="11"/>
      <c r="L504" s="12">
        <v>-11630.22</v>
      </c>
      <c r="M504" s="10"/>
      <c r="N504" s="10"/>
    </row>
    <row r="505" spans="1:14">
      <c r="A505" s="7" t="s">
        <v>1138</v>
      </c>
      <c r="B505" s="7" t="s">
        <v>1337</v>
      </c>
      <c r="C505" s="7" t="s">
        <v>1140</v>
      </c>
      <c r="D505" s="8" t="s">
        <v>1354</v>
      </c>
      <c r="E505" s="9">
        <v>13</v>
      </c>
      <c r="F505" s="8" t="s">
        <v>1331</v>
      </c>
      <c r="G505" s="7" t="s">
        <v>1143</v>
      </c>
      <c r="H505" s="8" t="s">
        <v>63</v>
      </c>
      <c r="I505" s="7" t="s">
        <v>13</v>
      </c>
      <c r="J505" s="8" t="s">
        <v>1144</v>
      </c>
      <c r="K505" s="11"/>
      <c r="L505" s="12">
        <v>-148821.92</v>
      </c>
      <c r="M505" s="10"/>
      <c r="N505" s="10"/>
    </row>
    <row r="506" spans="1:14">
      <c r="A506" s="7" t="s">
        <v>1138</v>
      </c>
      <c r="B506" s="7" t="s">
        <v>1337</v>
      </c>
      <c r="C506" s="7" t="s">
        <v>1140</v>
      </c>
      <c r="D506" s="8" t="s">
        <v>1354</v>
      </c>
      <c r="E506" s="9">
        <v>14</v>
      </c>
      <c r="F506" s="8" t="s">
        <v>1331</v>
      </c>
      <c r="G506" s="7" t="s">
        <v>1143</v>
      </c>
      <c r="H506" s="8" t="s">
        <v>63</v>
      </c>
      <c r="I506" s="7" t="s">
        <v>10</v>
      </c>
      <c r="J506" s="8" t="s">
        <v>1144</v>
      </c>
      <c r="K506" s="11"/>
      <c r="L506" s="12">
        <v>148821.92</v>
      </c>
      <c r="M506" s="10"/>
      <c r="N506" s="10"/>
    </row>
    <row r="507" spans="1:14">
      <c r="A507" s="7" t="s">
        <v>1138</v>
      </c>
      <c r="B507" s="7" t="s">
        <v>1337</v>
      </c>
      <c r="C507" s="7" t="s">
        <v>1140</v>
      </c>
      <c r="D507" s="8" t="s">
        <v>1354</v>
      </c>
      <c r="E507" s="9">
        <v>15</v>
      </c>
      <c r="F507" s="8" t="s">
        <v>1355</v>
      </c>
      <c r="G507" s="7" t="s">
        <v>1143</v>
      </c>
      <c r="H507" s="8" t="s">
        <v>63</v>
      </c>
      <c r="I507" s="7" t="s">
        <v>12</v>
      </c>
      <c r="J507" s="8" t="s">
        <v>1144</v>
      </c>
      <c r="K507" s="11"/>
      <c r="L507" s="12">
        <v>-19200940</v>
      </c>
      <c r="M507" s="10"/>
      <c r="N507" s="10"/>
    </row>
    <row r="508" spans="1:14">
      <c r="A508" s="7" t="s">
        <v>1138</v>
      </c>
      <c r="B508" s="7" t="s">
        <v>1337</v>
      </c>
      <c r="C508" s="7" t="s">
        <v>1140</v>
      </c>
      <c r="D508" s="8" t="s">
        <v>1354</v>
      </c>
      <c r="E508" s="9">
        <v>16</v>
      </c>
      <c r="F508" s="8" t="s">
        <v>1355</v>
      </c>
      <c r="G508" s="7" t="s">
        <v>1143</v>
      </c>
      <c r="H508" s="8" t="s">
        <v>63</v>
      </c>
      <c r="I508" s="7" t="s">
        <v>13</v>
      </c>
      <c r="J508" s="8" t="s">
        <v>1144</v>
      </c>
      <c r="K508" s="11"/>
      <c r="L508" s="12">
        <v>19200940</v>
      </c>
      <c r="M508" s="10"/>
      <c r="N508" s="10"/>
    </row>
    <row r="509" spans="1:14">
      <c r="A509" s="7" t="s">
        <v>1138</v>
      </c>
      <c r="B509" s="7" t="s">
        <v>1337</v>
      </c>
      <c r="C509" s="7" t="s">
        <v>1140</v>
      </c>
      <c r="D509" s="8" t="s">
        <v>1354</v>
      </c>
      <c r="E509" s="9">
        <v>17</v>
      </c>
      <c r="F509" s="8" t="s">
        <v>1356</v>
      </c>
      <c r="G509" s="7" t="s">
        <v>1147</v>
      </c>
      <c r="H509" s="8" t="s">
        <v>1148</v>
      </c>
      <c r="I509" s="7" t="s">
        <v>13</v>
      </c>
      <c r="J509" s="8" t="s">
        <v>1144</v>
      </c>
      <c r="K509" s="11"/>
      <c r="L509" s="12">
        <v>-2581631.98</v>
      </c>
      <c r="M509" s="10"/>
      <c r="N509" s="10"/>
    </row>
    <row r="510" spans="1:14">
      <c r="A510" s="7" t="s">
        <v>1138</v>
      </c>
      <c r="B510" s="7" t="s">
        <v>1337</v>
      </c>
      <c r="C510" s="7" t="s">
        <v>1140</v>
      </c>
      <c r="D510" s="8" t="s">
        <v>1354</v>
      </c>
      <c r="E510" s="9">
        <v>18</v>
      </c>
      <c r="F510" s="8" t="s">
        <v>1356</v>
      </c>
      <c r="G510" s="7" t="s">
        <v>1147</v>
      </c>
      <c r="H510" s="8" t="s">
        <v>1148</v>
      </c>
      <c r="I510" s="7" t="s">
        <v>1154</v>
      </c>
      <c r="J510" s="8" t="s">
        <v>1144</v>
      </c>
      <c r="K510" s="11"/>
      <c r="L510" s="12">
        <v>2581631.98</v>
      </c>
      <c r="M510" s="10"/>
      <c r="N510" s="10"/>
    </row>
    <row r="511" spans="1:14">
      <c r="A511" s="7" t="s">
        <v>1138</v>
      </c>
      <c r="B511" s="7" t="s">
        <v>1337</v>
      </c>
      <c r="C511" s="7" t="s">
        <v>1140</v>
      </c>
      <c r="D511" s="8" t="s">
        <v>1357</v>
      </c>
      <c r="E511" s="9">
        <v>1</v>
      </c>
      <c r="F511" s="8" t="s">
        <v>1231</v>
      </c>
      <c r="G511" s="7" t="s">
        <v>1152</v>
      </c>
      <c r="H511" s="8" t="s">
        <v>1153</v>
      </c>
      <c r="I511" s="7" t="s">
        <v>23</v>
      </c>
      <c r="J511" s="8" t="s">
        <v>1144</v>
      </c>
      <c r="K511" s="11"/>
      <c r="L511" s="12">
        <v>94339.62</v>
      </c>
      <c r="M511" s="10"/>
      <c r="N511" s="10"/>
    </row>
    <row r="512" spans="1:14">
      <c r="A512" s="7" t="s">
        <v>1138</v>
      </c>
      <c r="B512" s="7" t="s">
        <v>1337</v>
      </c>
      <c r="C512" s="7" t="s">
        <v>1140</v>
      </c>
      <c r="D512" s="8" t="s">
        <v>1357</v>
      </c>
      <c r="E512" s="9">
        <v>2</v>
      </c>
      <c r="F512" s="8" t="s">
        <v>1231</v>
      </c>
      <c r="G512" s="7" t="s">
        <v>1152</v>
      </c>
      <c r="H512" s="8" t="s">
        <v>1153</v>
      </c>
      <c r="I512" s="7" t="s">
        <v>1154</v>
      </c>
      <c r="J512" s="8" t="s">
        <v>1144</v>
      </c>
      <c r="K512" s="11"/>
      <c r="L512" s="12">
        <v>-94339.62</v>
      </c>
      <c r="M512" s="10"/>
      <c r="N512" s="10"/>
    </row>
    <row r="513" spans="1:14">
      <c r="A513" s="7" t="s">
        <v>1138</v>
      </c>
      <c r="B513" s="7" t="s">
        <v>1337</v>
      </c>
      <c r="C513" s="7" t="s">
        <v>1140</v>
      </c>
      <c r="D513" s="8" t="s">
        <v>1357</v>
      </c>
      <c r="E513" s="9">
        <v>3</v>
      </c>
      <c r="F513" s="8" t="s">
        <v>1156</v>
      </c>
      <c r="G513" s="7" t="s">
        <v>1157</v>
      </c>
      <c r="H513" s="8" t="s">
        <v>1158</v>
      </c>
      <c r="I513" s="7" t="s">
        <v>10</v>
      </c>
      <c r="J513" s="8" t="s">
        <v>1144</v>
      </c>
      <c r="K513" s="11"/>
      <c r="L513" s="12">
        <v>-416809.12</v>
      </c>
      <c r="M513" s="10"/>
      <c r="N513" s="10"/>
    </row>
    <row r="514" spans="1:14">
      <c r="A514" s="7" t="s">
        <v>1138</v>
      </c>
      <c r="B514" s="7" t="s">
        <v>1337</v>
      </c>
      <c r="C514" s="7" t="s">
        <v>1140</v>
      </c>
      <c r="D514" s="8" t="s">
        <v>1357</v>
      </c>
      <c r="E514" s="9">
        <v>4</v>
      </c>
      <c r="F514" s="8" t="s">
        <v>1156</v>
      </c>
      <c r="G514" s="7" t="s">
        <v>1157</v>
      </c>
      <c r="H514" s="8" t="s">
        <v>1158</v>
      </c>
      <c r="I514" s="7" t="s">
        <v>4</v>
      </c>
      <c r="J514" s="8" t="s">
        <v>1144</v>
      </c>
      <c r="K514" s="11"/>
      <c r="L514" s="12">
        <v>416809.12</v>
      </c>
      <c r="M514" s="10"/>
      <c r="N514" s="10"/>
    </row>
    <row r="515" spans="1:14">
      <c r="A515" s="7" t="s">
        <v>1138</v>
      </c>
      <c r="B515" s="7" t="s">
        <v>1337</v>
      </c>
      <c r="C515" s="7" t="s">
        <v>1140</v>
      </c>
      <c r="D515" s="8" t="s">
        <v>1357</v>
      </c>
      <c r="E515" s="9">
        <v>5</v>
      </c>
      <c r="F515" s="8" t="s">
        <v>1159</v>
      </c>
      <c r="G515" s="7" t="s">
        <v>1143</v>
      </c>
      <c r="H515" s="8" t="s">
        <v>63</v>
      </c>
      <c r="I515" s="7" t="s">
        <v>10</v>
      </c>
      <c r="J515" s="8" t="s">
        <v>1144</v>
      </c>
      <c r="K515" s="11"/>
      <c r="L515" s="12">
        <v>-220605.01</v>
      </c>
      <c r="M515" s="10"/>
      <c r="N515" s="10"/>
    </row>
    <row r="516" spans="1:14">
      <c r="A516" s="7" t="s">
        <v>1138</v>
      </c>
      <c r="B516" s="7" t="s">
        <v>1337</v>
      </c>
      <c r="C516" s="7" t="s">
        <v>1140</v>
      </c>
      <c r="D516" s="8" t="s">
        <v>1357</v>
      </c>
      <c r="E516" s="9">
        <v>6</v>
      </c>
      <c r="F516" s="8" t="s">
        <v>1159</v>
      </c>
      <c r="G516" s="7" t="s">
        <v>1143</v>
      </c>
      <c r="H516" s="8" t="s">
        <v>63</v>
      </c>
      <c r="I516" s="7" t="s">
        <v>18</v>
      </c>
      <c r="J516" s="8" t="s">
        <v>1144</v>
      </c>
      <c r="K516" s="11"/>
      <c r="L516" s="12">
        <v>277916.33</v>
      </c>
      <c r="M516" s="10"/>
      <c r="N516" s="10"/>
    </row>
    <row r="517" spans="1:14">
      <c r="A517" s="7" t="s">
        <v>1138</v>
      </c>
      <c r="B517" s="7" t="s">
        <v>1337</v>
      </c>
      <c r="C517" s="7" t="s">
        <v>1140</v>
      </c>
      <c r="D517" s="8" t="s">
        <v>1357</v>
      </c>
      <c r="E517" s="9">
        <v>7</v>
      </c>
      <c r="F517" s="8" t="s">
        <v>1159</v>
      </c>
      <c r="G517" s="7" t="s">
        <v>1143</v>
      </c>
      <c r="H517" s="8" t="s">
        <v>63</v>
      </c>
      <c r="I517" s="7" t="s">
        <v>12</v>
      </c>
      <c r="J517" s="8" t="s">
        <v>1144</v>
      </c>
      <c r="K517" s="11"/>
      <c r="L517" s="12">
        <v>-57311.32</v>
      </c>
      <c r="M517" s="10"/>
      <c r="N517" s="10"/>
    </row>
    <row r="518" spans="1:14">
      <c r="A518" s="7" t="s">
        <v>1138</v>
      </c>
      <c r="B518" s="7" t="s">
        <v>1337</v>
      </c>
      <c r="C518" s="7" t="s">
        <v>1140</v>
      </c>
      <c r="D518" s="8" t="s">
        <v>1357</v>
      </c>
      <c r="E518" s="9">
        <v>8</v>
      </c>
      <c r="F518" s="8" t="s">
        <v>1161</v>
      </c>
      <c r="G518" s="7" t="s">
        <v>1147</v>
      </c>
      <c r="H518" s="8" t="s">
        <v>1148</v>
      </c>
      <c r="I518" s="7" t="s">
        <v>10</v>
      </c>
      <c r="J518" s="8" t="s">
        <v>1149</v>
      </c>
      <c r="K518" s="11"/>
      <c r="L518" s="12">
        <v>-1782592</v>
      </c>
      <c r="M518" s="10"/>
      <c r="N518" s="10"/>
    </row>
    <row r="519" spans="1:14">
      <c r="A519" s="7" t="s">
        <v>1138</v>
      </c>
      <c r="B519" s="7" t="s">
        <v>1337</v>
      </c>
      <c r="C519" s="7" t="s">
        <v>1140</v>
      </c>
      <c r="D519" s="8" t="s">
        <v>1357</v>
      </c>
      <c r="E519" s="9">
        <v>9</v>
      </c>
      <c r="F519" s="8" t="s">
        <v>1161</v>
      </c>
      <c r="G519" s="7" t="s">
        <v>1147</v>
      </c>
      <c r="H519" s="8" t="s">
        <v>1148</v>
      </c>
      <c r="I519" s="7" t="s">
        <v>8</v>
      </c>
      <c r="J519" s="8" t="s">
        <v>1149</v>
      </c>
      <c r="K519" s="11"/>
      <c r="L519" s="12">
        <v>1782592</v>
      </c>
      <c r="M519" s="10"/>
      <c r="N519" s="10"/>
    </row>
    <row r="520" spans="1:14">
      <c r="A520" s="7" t="s">
        <v>1138</v>
      </c>
      <c r="B520" s="7" t="s">
        <v>1337</v>
      </c>
      <c r="C520" s="7" t="s">
        <v>1140</v>
      </c>
      <c r="D520" s="8" t="s">
        <v>1357</v>
      </c>
      <c r="E520" s="9">
        <v>10</v>
      </c>
      <c r="F520" s="8" t="s">
        <v>1162</v>
      </c>
      <c r="G520" s="7" t="s">
        <v>1163</v>
      </c>
      <c r="H520" s="8" t="s">
        <v>1028</v>
      </c>
      <c r="I520" s="7" t="s">
        <v>10</v>
      </c>
      <c r="J520" s="8" t="s">
        <v>1164</v>
      </c>
      <c r="K520" s="11"/>
      <c r="L520" s="12">
        <v>-155253.25</v>
      </c>
      <c r="M520" s="10"/>
      <c r="N520" s="10"/>
    </row>
    <row r="521" spans="1:14">
      <c r="A521" s="7" t="s">
        <v>1138</v>
      </c>
      <c r="B521" s="7" t="s">
        <v>1337</v>
      </c>
      <c r="C521" s="7" t="s">
        <v>1140</v>
      </c>
      <c r="D521" s="8" t="s">
        <v>1357</v>
      </c>
      <c r="E521" s="9">
        <v>11</v>
      </c>
      <c r="F521" s="8" t="s">
        <v>1162</v>
      </c>
      <c r="G521" s="7" t="s">
        <v>1163</v>
      </c>
      <c r="H521" s="8" t="s">
        <v>1028</v>
      </c>
      <c r="I521" s="7" t="s">
        <v>18</v>
      </c>
      <c r="J521" s="8" t="s">
        <v>1164</v>
      </c>
      <c r="K521" s="11"/>
      <c r="L521" s="12">
        <v>-3322.36</v>
      </c>
      <c r="M521" s="10"/>
      <c r="N521" s="10"/>
    </row>
    <row r="522" spans="1:14">
      <c r="A522" s="7" t="s">
        <v>1138</v>
      </c>
      <c r="B522" s="7" t="s">
        <v>1337</v>
      </c>
      <c r="C522" s="7" t="s">
        <v>1140</v>
      </c>
      <c r="D522" s="8" t="s">
        <v>1357</v>
      </c>
      <c r="E522" s="9">
        <v>12</v>
      </c>
      <c r="F522" s="8" t="s">
        <v>1162</v>
      </c>
      <c r="G522" s="7" t="s">
        <v>1163</v>
      </c>
      <c r="H522" s="8" t="s">
        <v>1028</v>
      </c>
      <c r="I522" s="7" t="s">
        <v>17</v>
      </c>
      <c r="J522" s="8" t="s">
        <v>1164</v>
      </c>
      <c r="K522" s="11"/>
      <c r="L522" s="12">
        <v>-50265.74</v>
      </c>
      <c r="M522" s="10"/>
      <c r="N522" s="10"/>
    </row>
    <row r="523" spans="1:14">
      <c r="A523" s="7" t="s">
        <v>1138</v>
      </c>
      <c r="B523" s="7" t="s">
        <v>1337</v>
      </c>
      <c r="C523" s="7" t="s">
        <v>1140</v>
      </c>
      <c r="D523" s="8" t="s">
        <v>1357</v>
      </c>
      <c r="E523" s="9">
        <v>13</v>
      </c>
      <c r="F523" s="8" t="s">
        <v>1162</v>
      </c>
      <c r="G523" s="7" t="s">
        <v>1163</v>
      </c>
      <c r="H523" s="8" t="s">
        <v>1028</v>
      </c>
      <c r="I523" s="7" t="s">
        <v>6</v>
      </c>
      <c r="J523" s="8" t="s">
        <v>1164</v>
      </c>
      <c r="K523" s="11"/>
      <c r="L523" s="12">
        <v>208841.35</v>
      </c>
      <c r="M523" s="10"/>
      <c r="N523" s="10"/>
    </row>
    <row r="524" spans="1:14">
      <c r="A524" s="7" t="s">
        <v>1138</v>
      </c>
      <c r="B524" s="7" t="s">
        <v>1337</v>
      </c>
      <c r="C524" s="7" t="s">
        <v>1140</v>
      </c>
      <c r="D524" s="8" t="s">
        <v>1358</v>
      </c>
      <c r="E524" s="9">
        <v>1</v>
      </c>
      <c r="F524" s="8" t="s">
        <v>1218</v>
      </c>
      <c r="G524" s="7" t="s">
        <v>1219</v>
      </c>
      <c r="H524" s="8" t="s">
        <v>1220</v>
      </c>
      <c r="I524" s="7" t="s">
        <v>737</v>
      </c>
      <c r="J524" s="8" t="s">
        <v>1221</v>
      </c>
      <c r="K524" s="12">
        <v>-2986333.33</v>
      </c>
      <c r="L524" s="11"/>
      <c r="M524" s="10"/>
      <c r="N524" s="10"/>
    </row>
    <row r="525" spans="1:14">
      <c r="A525" s="7" t="s">
        <v>1138</v>
      </c>
      <c r="B525" s="7" t="s">
        <v>1337</v>
      </c>
      <c r="C525" s="7" t="s">
        <v>1140</v>
      </c>
      <c r="D525" s="8" t="s">
        <v>1358</v>
      </c>
      <c r="E525" s="9">
        <v>2</v>
      </c>
      <c r="F525" s="8" t="s">
        <v>1218</v>
      </c>
      <c r="G525" s="7" t="s">
        <v>1219</v>
      </c>
      <c r="H525" s="8" t="s">
        <v>1220</v>
      </c>
      <c r="I525" s="7" t="s">
        <v>1154</v>
      </c>
      <c r="J525" s="8" t="s">
        <v>1221</v>
      </c>
      <c r="K525" s="12">
        <v>2986333.33</v>
      </c>
      <c r="L525" s="11"/>
      <c r="M525" s="10"/>
      <c r="N525" s="10"/>
    </row>
    <row r="526" spans="1:14">
      <c r="A526" s="7" t="s">
        <v>1138</v>
      </c>
      <c r="B526" s="7" t="s">
        <v>1337</v>
      </c>
      <c r="C526" s="7" t="s">
        <v>1140</v>
      </c>
      <c r="D526" s="8" t="s">
        <v>1358</v>
      </c>
      <c r="E526" s="9">
        <v>3</v>
      </c>
      <c r="F526" s="8" t="s">
        <v>1222</v>
      </c>
      <c r="G526" s="7" t="s">
        <v>1182</v>
      </c>
      <c r="H526" s="8" t="s">
        <v>67</v>
      </c>
      <c r="I526" s="7" t="s">
        <v>737</v>
      </c>
      <c r="J526" s="8" t="s">
        <v>1223</v>
      </c>
      <c r="K526" s="11"/>
      <c r="L526" s="12">
        <v>46824.96</v>
      </c>
      <c r="M526" s="10"/>
      <c r="N526" s="10"/>
    </row>
    <row r="527" spans="1:14">
      <c r="A527" s="7" t="s">
        <v>1138</v>
      </c>
      <c r="B527" s="7" t="s">
        <v>1337</v>
      </c>
      <c r="C527" s="7" t="s">
        <v>1140</v>
      </c>
      <c r="D527" s="8" t="s">
        <v>1358</v>
      </c>
      <c r="E527" s="9">
        <v>4</v>
      </c>
      <c r="F527" s="8" t="s">
        <v>1222</v>
      </c>
      <c r="G527" s="7" t="s">
        <v>1182</v>
      </c>
      <c r="H527" s="8" t="s">
        <v>67</v>
      </c>
      <c r="I527" s="7" t="s">
        <v>1154</v>
      </c>
      <c r="J527" s="8" t="s">
        <v>1223</v>
      </c>
      <c r="K527" s="11"/>
      <c r="L527" s="12">
        <v>-46824.96</v>
      </c>
      <c r="M527" s="10"/>
      <c r="N527" s="10"/>
    </row>
    <row r="528" spans="1:14">
      <c r="A528" s="7" t="s">
        <v>1138</v>
      </c>
      <c r="B528" s="7" t="s">
        <v>1337</v>
      </c>
      <c r="C528" s="7" t="s">
        <v>1140</v>
      </c>
      <c r="D528" s="8" t="s">
        <v>1358</v>
      </c>
      <c r="E528" s="9">
        <v>5</v>
      </c>
      <c r="F528" s="8" t="s">
        <v>1224</v>
      </c>
      <c r="G528" s="7" t="s">
        <v>1225</v>
      </c>
      <c r="H528" s="8" t="s">
        <v>158</v>
      </c>
      <c r="I528" s="7" t="s">
        <v>737</v>
      </c>
      <c r="J528" s="8" t="s">
        <v>1226</v>
      </c>
      <c r="K528" s="12">
        <v>-10930.68</v>
      </c>
      <c r="L528" s="11"/>
      <c r="M528" s="10"/>
      <c r="N528" s="10"/>
    </row>
    <row r="529" spans="1:14">
      <c r="A529" s="7" t="s">
        <v>1138</v>
      </c>
      <c r="B529" s="7" t="s">
        <v>1337</v>
      </c>
      <c r="C529" s="7" t="s">
        <v>1140</v>
      </c>
      <c r="D529" s="8" t="s">
        <v>1358</v>
      </c>
      <c r="E529" s="9">
        <v>6</v>
      </c>
      <c r="F529" s="8" t="s">
        <v>1224</v>
      </c>
      <c r="G529" s="7" t="s">
        <v>1225</v>
      </c>
      <c r="H529" s="8" t="s">
        <v>158</v>
      </c>
      <c r="I529" s="7" t="s">
        <v>28</v>
      </c>
      <c r="J529" s="8" t="s">
        <v>1226</v>
      </c>
      <c r="K529" s="12">
        <v>10930.68</v>
      </c>
      <c r="L529" s="11"/>
      <c r="M529" s="10"/>
      <c r="N529" s="10"/>
    </row>
    <row r="530" spans="1:14">
      <c r="A530" s="7" t="s">
        <v>1138</v>
      </c>
      <c r="B530" s="7" t="s">
        <v>1337</v>
      </c>
      <c r="C530" s="7" t="s">
        <v>1140</v>
      </c>
      <c r="D530" s="8" t="s">
        <v>1358</v>
      </c>
      <c r="E530" s="9">
        <v>7</v>
      </c>
      <c r="F530" s="8" t="s">
        <v>1227</v>
      </c>
      <c r="G530" s="7" t="s">
        <v>1228</v>
      </c>
      <c r="H530" s="8" t="s">
        <v>156</v>
      </c>
      <c r="I530" s="7" t="s">
        <v>737</v>
      </c>
      <c r="J530" s="8" t="s">
        <v>1144</v>
      </c>
      <c r="K530" s="12">
        <v>833333.33</v>
      </c>
      <c r="L530" s="11"/>
      <c r="M530" s="10"/>
      <c r="N530" s="10"/>
    </row>
    <row r="531" spans="1:14">
      <c r="A531" s="7" t="s">
        <v>1138</v>
      </c>
      <c r="B531" s="7" t="s">
        <v>1337</v>
      </c>
      <c r="C531" s="7" t="s">
        <v>1140</v>
      </c>
      <c r="D531" s="8" t="s">
        <v>1358</v>
      </c>
      <c r="E531" s="9">
        <v>8</v>
      </c>
      <c r="F531" s="8" t="s">
        <v>1227</v>
      </c>
      <c r="G531" s="7" t="s">
        <v>1228</v>
      </c>
      <c r="H531" s="8" t="s">
        <v>156</v>
      </c>
      <c r="I531" s="7" t="s">
        <v>1154</v>
      </c>
      <c r="J531" s="8" t="s">
        <v>1144</v>
      </c>
      <c r="K531" s="12">
        <v>-833333.33</v>
      </c>
      <c r="L531" s="11"/>
      <c r="M531" s="10"/>
      <c r="N531" s="10"/>
    </row>
    <row r="532" spans="1:14">
      <c r="A532" s="7" t="s">
        <v>1138</v>
      </c>
      <c r="B532" s="7" t="s">
        <v>1337</v>
      </c>
      <c r="C532" s="7" t="s">
        <v>1140</v>
      </c>
      <c r="D532" s="8" t="s">
        <v>1358</v>
      </c>
      <c r="E532" s="9">
        <v>9</v>
      </c>
      <c r="F532" s="8" t="s">
        <v>1256</v>
      </c>
      <c r="G532" s="7" t="s">
        <v>1257</v>
      </c>
      <c r="H532" s="8" t="s">
        <v>126</v>
      </c>
      <c r="I532" s="7" t="s">
        <v>737</v>
      </c>
      <c r="J532" s="8" t="s">
        <v>1144</v>
      </c>
      <c r="K532" s="12">
        <v>-4280.61</v>
      </c>
      <c r="L532" s="11"/>
      <c r="M532" s="10"/>
      <c r="N532" s="10"/>
    </row>
    <row r="533" spans="1:14">
      <c r="A533" s="7" t="s">
        <v>1138</v>
      </c>
      <c r="B533" s="7" t="s">
        <v>1337</v>
      </c>
      <c r="C533" s="7" t="s">
        <v>1140</v>
      </c>
      <c r="D533" s="8" t="s">
        <v>1358</v>
      </c>
      <c r="E533" s="9">
        <v>10</v>
      </c>
      <c r="F533" s="8" t="s">
        <v>1256</v>
      </c>
      <c r="G533" s="7" t="s">
        <v>1257</v>
      </c>
      <c r="H533" s="8" t="s">
        <v>126</v>
      </c>
      <c r="I533" s="7" t="s">
        <v>1154</v>
      </c>
      <c r="J533" s="8" t="s">
        <v>1144</v>
      </c>
      <c r="K533" s="12">
        <v>4280.61</v>
      </c>
      <c r="L533" s="11"/>
      <c r="M533" s="10"/>
      <c r="N533" s="10"/>
    </row>
    <row r="534" spans="1:14">
      <c r="A534" s="7" t="s">
        <v>1138</v>
      </c>
      <c r="B534" s="7" t="s">
        <v>1337</v>
      </c>
      <c r="C534" s="7" t="s">
        <v>1140</v>
      </c>
      <c r="D534" s="8" t="s">
        <v>1358</v>
      </c>
      <c r="E534" s="9">
        <v>11</v>
      </c>
      <c r="F534" s="8" t="s">
        <v>1256</v>
      </c>
      <c r="G534" s="7" t="s">
        <v>1258</v>
      </c>
      <c r="H534" s="8" t="s">
        <v>43</v>
      </c>
      <c r="I534" s="7" t="s">
        <v>737</v>
      </c>
      <c r="J534" s="8" t="s">
        <v>1144</v>
      </c>
      <c r="K534" s="12">
        <v>-1761.16</v>
      </c>
      <c r="L534" s="11"/>
      <c r="M534" s="10"/>
      <c r="N534" s="10"/>
    </row>
    <row r="535" spans="1:14">
      <c r="A535" s="7" t="s">
        <v>1138</v>
      </c>
      <c r="B535" s="7" t="s">
        <v>1337</v>
      </c>
      <c r="C535" s="7" t="s">
        <v>1140</v>
      </c>
      <c r="D535" s="8" t="s">
        <v>1358</v>
      </c>
      <c r="E535" s="9">
        <v>12</v>
      </c>
      <c r="F535" s="8" t="s">
        <v>1256</v>
      </c>
      <c r="G535" s="7" t="s">
        <v>1258</v>
      </c>
      <c r="H535" s="8" t="s">
        <v>43</v>
      </c>
      <c r="I535" s="7" t="s">
        <v>1154</v>
      </c>
      <c r="J535" s="8" t="s">
        <v>1144</v>
      </c>
      <c r="K535" s="12">
        <v>1761.16</v>
      </c>
      <c r="L535" s="11"/>
      <c r="M535" s="10"/>
      <c r="N535" s="10"/>
    </row>
    <row r="536" spans="1:14">
      <c r="A536" s="7" t="s">
        <v>1138</v>
      </c>
      <c r="B536" s="7" t="s">
        <v>1337</v>
      </c>
      <c r="C536" s="7" t="s">
        <v>1140</v>
      </c>
      <c r="D536" s="8"/>
      <c r="E536" s="9"/>
      <c r="F536" s="8" t="s">
        <v>1193</v>
      </c>
      <c r="G536" s="7"/>
      <c r="H536" s="8"/>
      <c r="I536" s="7"/>
      <c r="J536" s="8"/>
      <c r="K536" s="11"/>
      <c r="L536" s="11"/>
      <c r="M536" s="10"/>
      <c r="N536" s="10"/>
    </row>
    <row r="537" spans="1:14">
      <c r="A537" s="7" t="s">
        <v>1138</v>
      </c>
      <c r="B537" s="7" t="s">
        <v>1337</v>
      </c>
      <c r="C537" s="7"/>
      <c r="D537" s="8"/>
      <c r="E537" s="9"/>
      <c r="F537" s="8" t="s">
        <v>1194</v>
      </c>
      <c r="G537" s="7"/>
      <c r="H537" s="8"/>
      <c r="I537" s="7"/>
      <c r="J537" s="8"/>
      <c r="K537" s="11"/>
      <c r="L537" s="11"/>
      <c r="M537" s="10"/>
      <c r="N537" s="10"/>
    </row>
    <row r="538" spans="1:14">
      <c r="A538" s="7" t="s">
        <v>1138</v>
      </c>
      <c r="B538" s="7" t="s">
        <v>1359</v>
      </c>
      <c r="C538" s="7" t="s">
        <v>1140</v>
      </c>
      <c r="D538" s="8" t="s">
        <v>1360</v>
      </c>
      <c r="E538" s="9">
        <v>1</v>
      </c>
      <c r="F538" s="8" t="s">
        <v>1142</v>
      </c>
      <c r="G538" s="7" t="s">
        <v>1143</v>
      </c>
      <c r="H538" s="8" t="s">
        <v>63</v>
      </c>
      <c r="I538" s="7" t="s">
        <v>13</v>
      </c>
      <c r="J538" s="8" t="s">
        <v>1144</v>
      </c>
      <c r="K538" s="11"/>
      <c r="L538" s="12">
        <v>-696163.88</v>
      </c>
      <c r="M538" s="10"/>
      <c r="N538" s="10"/>
    </row>
    <row r="539" spans="1:14">
      <c r="A539" s="7" t="s">
        <v>1138</v>
      </c>
      <c r="B539" s="7" t="s">
        <v>1359</v>
      </c>
      <c r="C539" s="7" t="s">
        <v>1140</v>
      </c>
      <c r="D539" s="8" t="s">
        <v>1360</v>
      </c>
      <c r="E539" s="9">
        <v>2</v>
      </c>
      <c r="F539" s="8" t="s">
        <v>1142</v>
      </c>
      <c r="G539" s="7" t="s">
        <v>1143</v>
      </c>
      <c r="H539" s="8" t="s">
        <v>63</v>
      </c>
      <c r="I539" s="7" t="s">
        <v>4</v>
      </c>
      <c r="J539" s="8" t="s">
        <v>1144</v>
      </c>
      <c r="K539" s="11"/>
      <c r="L539" s="12">
        <v>696163.88</v>
      </c>
      <c r="M539" s="10"/>
      <c r="N539" s="10"/>
    </row>
    <row r="540" spans="1:14">
      <c r="A540" s="7" t="s">
        <v>1138</v>
      </c>
      <c r="B540" s="7" t="s">
        <v>1359</v>
      </c>
      <c r="C540" s="7" t="s">
        <v>1140</v>
      </c>
      <c r="D540" s="8" t="s">
        <v>1360</v>
      </c>
      <c r="E540" s="9">
        <v>3</v>
      </c>
      <c r="F540" s="8" t="s">
        <v>1305</v>
      </c>
      <c r="G540" s="7" t="s">
        <v>1143</v>
      </c>
      <c r="H540" s="8" t="s">
        <v>63</v>
      </c>
      <c r="I540" s="7" t="s">
        <v>12</v>
      </c>
      <c r="J540" s="8" t="s">
        <v>1144</v>
      </c>
      <c r="K540" s="11"/>
      <c r="L540" s="12">
        <v>-15805.56</v>
      </c>
      <c r="M540" s="10"/>
      <c r="N540" s="10"/>
    </row>
    <row r="541" spans="1:14">
      <c r="A541" s="7" t="s">
        <v>1138</v>
      </c>
      <c r="B541" s="7" t="s">
        <v>1359</v>
      </c>
      <c r="C541" s="7" t="s">
        <v>1140</v>
      </c>
      <c r="D541" s="8" t="s">
        <v>1360</v>
      </c>
      <c r="E541" s="9">
        <v>4</v>
      </c>
      <c r="F541" s="8" t="s">
        <v>1305</v>
      </c>
      <c r="G541" s="7" t="s">
        <v>1143</v>
      </c>
      <c r="H541" s="8" t="s">
        <v>63</v>
      </c>
      <c r="I541" s="7" t="s">
        <v>4</v>
      </c>
      <c r="J541" s="8" t="s">
        <v>1144</v>
      </c>
      <c r="K541" s="11"/>
      <c r="L541" s="12">
        <v>15805.56</v>
      </c>
      <c r="M541" s="10"/>
      <c r="N541" s="10"/>
    </row>
    <row r="542" spans="1:14">
      <c r="A542" s="7" t="s">
        <v>1138</v>
      </c>
      <c r="B542" s="7" t="s">
        <v>1359</v>
      </c>
      <c r="C542" s="7" t="s">
        <v>1140</v>
      </c>
      <c r="D542" s="8" t="s">
        <v>1360</v>
      </c>
      <c r="E542" s="9">
        <v>5</v>
      </c>
      <c r="F542" s="8" t="s">
        <v>1361</v>
      </c>
      <c r="G542" s="7" t="s">
        <v>1143</v>
      </c>
      <c r="H542" s="8" t="s">
        <v>63</v>
      </c>
      <c r="I542" s="7" t="s">
        <v>12</v>
      </c>
      <c r="J542" s="8" t="s">
        <v>1144</v>
      </c>
      <c r="K542" s="11"/>
      <c r="L542" s="12">
        <v>-54595</v>
      </c>
      <c r="M542" s="10"/>
      <c r="N542" s="10"/>
    </row>
    <row r="543" spans="1:14">
      <c r="A543" s="7" t="s">
        <v>1138</v>
      </c>
      <c r="B543" s="7" t="s">
        <v>1359</v>
      </c>
      <c r="C543" s="7" t="s">
        <v>1140</v>
      </c>
      <c r="D543" s="8" t="s">
        <v>1360</v>
      </c>
      <c r="E543" s="9">
        <v>6</v>
      </c>
      <c r="F543" s="8" t="s">
        <v>1361</v>
      </c>
      <c r="G543" s="7" t="s">
        <v>1143</v>
      </c>
      <c r="H543" s="8" t="s">
        <v>63</v>
      </c>
      <c r="I543" s="7" t="s">
        <v>4</v>
      </c>
      <c r="J543" s="8" t="s">
        <v>1144</v>
      </c>
      <c r="K543" s="11"/>
      <c r="L543" s="12">
        <v>54595</v>
      </c>
      <c r="M543" s="10"/>
      <c r="N543" s="10"/>
    </row>
    <row r="544" spans="1:14">
      <c r="A544" s="7" t="s">
        <v>1138</v>
      </c>
      <c r="B544" s="7" t="s">
        <v>1359</v>
      </c>
      <c r="C544" s="7" t="s">
        <v>1140</v>
      </c>
      <c r="D544" s="8" t="s">
        <v>1360</v>
      </c>
      <c r="E544" s="9">
        <v>7</v>
      </c>
      <c r="F544" s="8" t="s">
        <v>1362</v>
      </c>
      <c r="G544" s="7" t="s">
        <v>1147</v>
      </c>
      <c r="H544" s="8" t="s">
        <v>1148</v>
      </c>
      <c r="I544" s="7" t="s">
        <v>12</v>
      </c>
      <c r="J544" s="8" t="s">
        <v>1149</v>
      </c>
      <c r="K544" s="11"/>
      <c r="L544" s="12">
        <v>23840</v>
      </c>
      <c r="M544" s="10"/>
      <c r="N544" s="10"/>
    </row>
    <row r="545" spans="1:14">
      <c r="A545" s="7" t="s">
        <v>1138</v>
      </c>
      <c r="B545" s="7" t="s">
        <v>1359</v>
      </c>
      <c r="C545" s="7" t="s">
        <v>1140</v>
      </c>
      <c r="D545" s="8" t="s">
        <v>1360</v>
      </c>
      <c r="E545" s="9">
        <v>8</v>
      </c>
      <c r="F545" s="8" t="s">
        <v>1362</v>
      </c>
      <c r="G545" s="7" t="s">
        <v>1147</v>
      </c>
      <c r="H545" s="8" t="s">
        <v>1148</v>
      </c>
      <c r="I545" s="7" t="s">
        <v>4</v>
      </c>
      <c r="J545" s="8" t="s">
        <v>1149</v>
      </c>
      <c r="K545" s="11"/>
      <c r="L545" s="12">
        <v>-23840</v>
      </c>
      <c r="M545" s="10"/>
      <c r="N545" s="10"/>
    </row>
    <row r="546" spans="1:14">
      <c r="A546" s="7" t="s">
        <v>1138</v>
      </c>
      <c r="B546" s="7" t="s">
        <v>1359</v>
      </c>
      <c r="C546" s="7" t="s">
        <v>1140</v>
      </c>
      <c r="D546" s="8" t="s">
        <v>1360</v>
      </c>
      <c r="E546" s="9">
        <v>9</v>
      </c>
      <c r="F546" s="8" t="s">
        <v>1146</v>
      </c>
      <c r="G546" s="7" t="s">
        <v>1147</v>
      </c>
      <c r="H546" s="8" t="s">
        <v>1148</v>
      </c>
      <c r="I546" s="7" t="s">
        <v>12</v>
      </c>
      <c r="J546" s="8" t="s">
        <v>1149</v>
      </c>
      <c r="K546" s="11"/>
      <c r="L546" s="12">
        <v>-187277.88</v>
      </c>
      <c r="M546" s="10"/>
      <c r="N546" s="10"/>
    </row>
    <row r="547" spans="1:14">
      <c r="A547" s="7" t="s">
        <v>1138</v>
      </c>
      <c r="B547" s="7" t="s">
        <v>1359</v>
      </c>
      <c r="C547" s="7" t="s">
        <v>1140</v>
      </c>
      <c r="D547" s="8" t="s">
        <v>1360</v>
      </c>
      <c r="E547" s="9">
        <v>10</v>
      </c>
      <c r="F547" s="8" t="s">
        <v>1146</v>
      </c>
      <c r="G547" s="7" t="s">
        <v>1147</v>
      </c>
      <c r="H547" s="8" t="s">
        <v>1148</v>
      </c>
      <c r="I547" s="7" t="s">
        <v>15</v>
      </c>
      <c r="J547" s="8" t="s">
        <v>1149</v>
      </c>
      <c r="K547" s="11"/>
      <c r="L547" s="12">
        <v>187277.88</v>
      </c>
      <c r="M547" s="10"/>
      <c r="N547" s="10"/>
    </row>
    <row r="548" spans="1:14">
      <c r="A548" s="7" t="s">
        <v>1138</v>
      </c>
      <c r="B548" s="7" t="s">
        <v>1359</v>
      </c>
      <c r="C548" s="7" t="s">
        <v>1140</v>
      </c>
      <c r="D548" s="8" t="s">
        <v>1360</v>
      </c>
      <c r="E548" s="9">
        <v>11</v>
      </c>
      <c r="F548" s="8" t="s">
        <v>1204</v>
      </c>
      <c r="G548" s="7" t="s">
        <v>1179</v>
      </c>
      <c r="H548" s="8" t="s">
        <v>1028</v>
      </c>
      <c r="I548" s="7" t="s">
        <v>13</v>
      </c>
      <c r="J548" s="8" t="s">
        <v>1164</v>
      </c>
      <c r="K548" s="11"/>
      <c r="L548" s="12">
        <v>-4042.99</v>
      </c>
      <c r="M548" s="10"/>
      <c r="N548" s="10"/>
    </row>
    <row r="549" spans="1:14">
      <c r="A549" s="7" t="s">
        <v>1138</v>
      </c>
      <c r="B549" s="7" t="s">
        <v>1359</v>
      </c>
      <c r="C549" s="7" t="s">
        <v>1140</v>
      </c>
      <c r="D549" s="8" t="s">
        <v>1360</v>
      </c>
      <c r="E549" s="9">
        <v>12</v>
      </c>
      <c r="F549" s="8" t="s">
        <v>1205</v>
      </c>
      <c r="G549" s="7" t="s">
        <v>1179</v>
      </c>
      <c r="H549" s="8" t="s">
        <v>1028</v>
      </c>
      <c r="I549" s="7" t="s">
        <v>15</v>
      </c>
      <c r="J549" s="8" t="s">
        <v>1164</v>
      </c>
      <c r="K549" s="11"/>
      <c r="L549" s="12">
        <v>-1093.91</v>
      </c>
      <c r="M549" s="10"/>
      <c r="N549" s="10"/>
    </row>
    <row r="550" spans="1:14">
      <c r="A550" s="7" t="s">
        <v>1138</v>
      </c>
      <c r="B550" s="7" t="s">
        <v>1359</v>
      </c>
      <c r="C550" s="7" t="s">
        <v>1140</v>
      </c>
      <c r="D550" s="8" t="s">
        <v>1360</v>
      </c>
      <c r="E550" s="9">
        <v>13</v>
      </c>
      <c r="F550" s="8" t="s">
        <v>1206</v>
      </c>
      <c r="G550" s="7" t="s">
        <v>1179</v>
      </c>
      <c r="H550" s="8" t="s">
        <v>1028</v>
      </c>
      <c r="I550" s="7" t="s">
        <v>6</v>
      </c>
      <c r="J550" s="8" t="s">
        <v>1164</v>
      </c>
      <c r="K550" s="11"/>
      <c r="L550" s="12">
        <v>16761.34</v>
      </c>
      <c r="M550" s="10"/>
      <c r="N550" s="10"/>
    </row>
    <row r="551" spans="1:14">
      <c r="A551" s="7" t="s">
        <v>1138</v>
      </c>
      <c r="B551" s="7" t="s">
        <v>1359</v>
      </c>
      <c r="C551" s="7" t="s">
        <v>1140</v>
      </c>
      <c r="D551" s="8" t="s">
        <v>1360</v>
      </c>
      <c r="E551" s="9">
        <v>14</v>
      </c>
      <c r="F551" s="8" t="s">
        <v>1203</v>
      </c>
      <c r="G551" s="7" t="s">
        <v>1179</v>
      </c>
      <c r="H551" s="8" t="s">
        <v>1028</v>
      </c>
      <c r="I551" s="7" t="s">
        <v>12</v>
      </c>
      <c r="J551" s="8" t="s">
        <v>1164</v>
      </c>
      <c r="K551" s="11"/>
      <c r="L551" s="12">
        <v>-11624.44</v>
      </c>
      <c r="M551" s="10"/>
      <c r="N551" s="10"/>
    </row>
    <row r="552" spans="1:14">
      <c r="A552" s="7" t="s">
        <v>1138</v>
      </c>
      <c r="B552" s="7" t="s">
        <v>1359</v>
      </c>
      <c r="C552" s="7" t="s">
        <v>1140</v>
      </c>
      <c r="D552" s="8" t="s">
        <v>1360</v>
      </c>
      <c r="E552" s="9">
        <v>15</v>
      </c>
      <c r="F552" s="8" t="s">
        <v>1355</v>
      </c>
      <c r="G552" s="7" t="s">
        <v>1143</v>
      </c>
      <c r="H552" s="8" t="s">
        <v>63</v>
      </c>
      <c r="I552" s="7" t="s">
        <v>12</v>
      </c>
      <c r="J552" s="8" t="s">
        <v>1144</v>
      </c>
      <c r="K552" s="11"/>
      <c r="L552" s="12">
        <v>6070064</v>
      </c>
      <c r="M552" s="10"/>
      <c r="N552" s="10"/>
    </row>
    <row r="553" spans="1:14">
      <c r="A553" s="7" t="s">
        <v>1138</v>
      </c>
      <c r="B553" s="7" t="s">
        <v>1359</v>
      </c>
      <c r="C553" s="7" t="s">
        <v>1140</v>
      </c>
      <c r="D553" s="8" t="s">
        <v>1360</v>
      </c>
      <c r="E553" s="9">
        <v>16</v>
      </c>
      <c r="F553" s="8" t="s">
        <v>1355</v>
      </c>
      <c r="G553" s="7" t="s">
        <v>1143</v>
      </c>
      <c r="H553" s="8" t="s">
        <v>63</v>
      </c>
      <c r="I553" s="7" t="s">
        <v>13</v>
      </c>
      <c r="J553" s="8" t="s">
        <v>1144</v>
      </c>
      <c r="K553" s="11"/>
      <c r="L553" s="12">
        <v>-6070064</v>
      </c>
      <c r="M553" s="10"/>
      <c r="N553" s="10"/>
    </row>
    <row r="554" spans="1:14">
      <c r="A554" s="7" t="s">
        <v>1138</v>
      </c>
      <c r="B554" s="7" t="s">
        <v>1359</v>
      </c>
      <c r="C554" s="7" t="s">
        <v>1140</v>
      </c>
      <c r="D554" s="8" t="s">
        <v>1360</v>
      </c>
      <c r="E554" s="9">
        <v>17</v>
      </c>
      <c r="F554" s="8" t="s">
        <v>1363</v>
      </c>
      <c r="G554" s="7" t="s">
        <v>1147</v>
      </c>
      <c r="H554" s="8" t="s">
        <v>1148</v>
      </c>
      <c r="I554" s="7" t="s">
        <v>13</v>
      </c>
      <c r="J554" s="8" t="s">
        <v>1144</v>
      </c>
      <c r="K554" s="11"/>
      <c r="L554" s="12">
        <v>2581631.98</v>
      </c>
      <c r="M554" s="10"/>
      <c r="N554" s="10"/>
    </row>
    <row r="555" spans="1:14">
      <c r="A555" s="7" t="s">
        <v>1138</v>
      </c>
      <c r="B555" s="7" t="s">
        <v>1359</v>
      </c>
      <c r="C555" s="7" t="s">
        <v>1140</v>
      </c>
      <c r="D555" s="8" t="s">
        <v>1360</v>
      </c>
      <c r="E555" s="9">
        <v>18</v>
      </c>
      <c r="F555" s="8" t="s">
        <v>1363</v>
      </c>
      <c r="G555" s="7" t="s">
        <v>1147</v>
      </c>
      <c r="H555" s="8" t="s">
        <v>1148</v>
      </c>
      <c r="I555" s="7" t="s">
        <v>1154</v>
      </c>
      <c r="J555" s="8" t="s">
        <v>1144</v>
      </c>
      <c r="K555" s="11"/>
      <c r="L555" s="12">
        <v>-2581631.98</v>
      </c>
      <c r="M555" s="10"/>
      <c r="N555" s="10"/>
    </row>
    <row r="556" spans="1:14">
      <c r="A556" s="7" t="s">
        <v>1138</v>
      </c>
      <c r="B556" s="7" t="s">
        <v>1359</v>
      </c>
      <c r="C556" s="7" t="s">
        <v>1140</v>
      </c>
      <c r="D556" s="8" t="s">
        <v>1364</v>
      </c>
      <c r="E556" s="9">
        <v>1</v>
      </c>
      <c r="F556" s="8" t="s">
        <v>1365</v>
      </c>
      <c r="G556" s="7" t="s">
        <v>1152</v>
      </c>
      <c r="H556" s="8" t="s">
        <v>1153</v>
      </c>
      <c r="I556" s="7" t="s">
        <v>24</v>
      </c>
      <c r="J556" s="8" t="s">
        <v>1144</v>
      </c>
      <c r="K556" s="11"/>
      <c r="L556" s="12">
        <v>-145754.72</v>
      </c>
      <c r="M556" s="10"/>
      <c r="N556" s="10"/>
    </row>
    <row r="557" spans="1:14">
      <c r="A557" s="7" t="s">
        <v>1138</v>
      </c>
      <c r="B557" s="7" t="s">
        <v>1359</v>
      </c>
      <c r="C557" s="7" t="s">
        <v>1140</v>
      </c>
      <c r="D557" s="8" t="s">
        <v>1364</v>
      </c>
      <c r="E557" s="9">
        <v>2</v>
      </c>
      <c r="F557" s="8" t="s">
        <v>1365</v>
      </c>
      <c r="G557" s="7" t="s">
        <v>1152</v>
      </c>
      <c r="H557" s="8" t="s">
        <v>1153</v>
      </c>
      <c r="I557" s="7" t="s">
        <v>1154</v>
      </c>
      <c r="J557" s="8" t="s">
        <v>1144</v>
      </c>
      <c r="K557" s="11"/>
      <c r="L557" s="12">
        <v>145754.72</v>
      </c>
      <c r="M557" s="10"/>
      <c r="N557" s="10"/>
    </row>
    <row r="558" spans="1:14">
      <c r="A558" s="7" t="s">
        <v>1138</v>
      </c>
      <c r="B558" s="7" t="s">
        <v>1359</v>
      </c>
      <c r="C558" s="7" t="s">
        <v>1140</v>
      </c>
      <c r="D558" s="8" t="s">
        <v>1366</v>
      </c>
      <c r="E558" s="9">
        <v>1</v>
      </c>
      <c r="F558" s="8" t="s">
        <v>1222</v>
      </c>
      <c r="G558" s="7" t="s">
        <v>1182</v>
      </c>
      <c r="H558" s="8" t="s">
        <v>67</v>
      </c>
      <c r="I558" s="7" t="s">
        <v>1154</v>
      </c>
      <c r="J558" s="8" t="s">
        <v>1223</v>
      </c>
      <c r="K558" s="11"/>
      <c r="L558" s="12">
        <v>-87951.99</v>
      </c>
      <c r="M558" s="10"/>
      <c r="N558" s="10"/>
    </row>
    <row r="559" spans="1:14">
      <c r="A559" s="7" t="s">
        <v>1138</v>
      </c>
      <c r="B559" s="7" t="s">
        <v>1359</v>
      </c>
      <c r="C559" s="7" t="s">
        <v>1140</v>
      </c>
      <c r="D559" s="8" t="s">
        <v>1366</v>
      </c>
      <c r="E559" s="9">
        <v>2</v>
      </c>
      <c r="F559" s="8" t="s">
        <v>1222</v>
      </c>
      <c r="G559" s="7" t="s">
        <v>1182</v>
      </c>
      <c r="H559" s="8" t="s">
        <v>67</v>
      </c>
      <c r="I559" s="7" t="s">
        <v>737</v>
      </c>
      <c r="J559" s="8" t="s">
        <v>1223</v>
      </c>
      <c r="K559" s="11"/>
      <c r="L559" s="12">
        <v>87951.99</v>
      </c>
      <c r="M559" s="10"/>
      <c r="N559" s="10"/>
    </row>
    <row r="560" spans="1:14">
      <c r="A560" s="7" t="s">
        <v>1138</v>
      </c>
      <c r="B560" s="7" t="s">
        <v>1359</v>
      </c>
      <c r="C560" s="7" t="s">
        <v>1140</v>
      </c>
      <c r="D560" s="8" t="s">
        <v>1366</v>
      </c>
      <c r="E560" s="9">
        <v>3</v>
      </c>
      <c r="F560" s="8" t="s">
        <v>1224</v>
      </c>
      <c r="G560" s="7" t="s">
        <v>1225</v>
      </c>
      <c r="H560" s="8" t="s">
        <v>158</v>
      </c>
      <c r="I560" s="7" t="s">
        <v>28</v>
      </c>
      <c r="J560" s="8" t="s">
        <v>1226</v>
      </c>
      <c r="K560" s="12">
        <v>10930.68</v>
      </c>
      <c r="L560" s="11"/>
      <c r="M560" s="10"/>
      <c r="N560" s="10"/>
    </row>
    <row r="561" spans="1:14">
      <c r="A561" s="7" t="s">
        <v>1138</v>
      </c>
      <c r="B561" s="7" t="s">
        <v>1359</v>
      </c>
      <c r="C561" s="7" t="s">
        <v>1140</v>
      </c>
      <c r="D561" s="8" t="s">
        <v>1366</v>
      </c>
      <c r="E561" s="9">
        <v>4</v>
      </c>
      <c r="F561" s="8" t="s">
        <v>1224</v>
      </c>
      <c r="G561" s="7" t="s">
        <v>1225</v>
      </c>
      <c r="H561" s="8" t="s">
        <v>158</v>
      </c>
      <c r="I561" s="7" t="s">
        <v>737</v>
      </c>
      <c r="J561" s="8" t="s">
        <v>1226</v>
      </c>
      <c r="K561" s="12">
        <v>-10930.68</v>
      </c>
      <c r="L561" s="11"/>
      <c r="M561" s="10"/>
      <c r="N561" s="10"/>
    </row>
    <row r="562" spans="1:14">
      <c r="A562" s="7" t="s">
        <v>1138</v>
      </c>
      <c r="B562" s="7" t="s">
        <v>1359</v>
      </c>
      <c r="C562" s="7" t="s">
        <v>1140</v>
      </c>
      <c r="D562" s="8" t="s">
        <v>1366</v>
      </c>
      <c r="E562" s="9">
        <v>5</v>
      </c>
      <c r="F562" s="8" t="s">
        <v>1227</v>
      </c>
      <c r="G562" s="7" t="s">
        <v>1228</v>
      </c>
      <c r="H562" s="8" t="s">
        <v>156</v>
      </c>
      <c r="I562" s="7" t="s">
        <v>1154</v>
      </c>
      <c r="J562" s="8" t="s">
        <v>1144</v>
      </c>
      <c r="K562" s="12">
        <v>-833333.34</v>
      </c>
      <c r="L562" s="11"/>
      <c r="M562" s="10"/>
      <c r="N562" s="10"/>
    </row>
    <row r="563" spans="1:14">
      <c r="A563" s="7" t="s">
        <v>1138</v>
      </c>
      <c r="B563" s="7" t="s">
        <v>1359</v>
      </c>
      <c r="C563" s="7" t="s">
        <v>1140</v>
      </c>
      <c r="D563" s="8" t="s">
        <v>1366</v>
      </c>
      <c r="E563" s="9">
        <v>6</v>
      </c>
      <c r="F563" s="8" t="s">
        <v>1227</v>
      </c>
      <c r="G563" s="7" t="s">
        <v>1228</v>
      </c>
      <c r="H563" s="8" t="s">
        <v>156</v>
      </c>
      <c r="I563" s="7" t="s">
        <v>737</v>
      </c>
      <c r="J563" s="8" t="s">
        <v>1144</v>
      </c>
      <c r="K563" s="12">
        <v>833333.34</v>
      </c>
      <c r="L563" s="11"/>
      <c r="M563" s="10"/>
      <c r="N563" s="10"/>
    </row>
    <row r="564" spans="1:14">
      <c r="A564" s="7" t="s">
        <v>1138</v>
      </c>
      <c r="B564" s="7" t="s">
        <v>1359</v>
      </c>
      <c r="C564" s="7" t="s">
        <v>1140</v>
      </c>
      <c r="D564" s="8" t="s">
        <v>1366</v>
      </c>
      <c r="E564" s="9">
        <v>7</v>
      </c>
      <c r="F564" s="8" t="s">
        <v>1218</v>
      </c>
      <c r="G564" s="7" t="s">
        <v>1219</v>
      </c>
      <c r="H564" s="8" t="s">
        <v>1220</v>
      </c>
      <c r="I564" s="7" t="s">
        <v>1154</v>
      </c>
      <c r="J564" s="8" t="s">
        <v>1221</v>
      </c>
      <c r="K564" s="12">
        <v>2986333.34</v>
      </c>
      <c r="L564" s="11"/>
      <c r="M564" s="10"/>
      <c r="N564" s="10"/>
    </row>
    <row r="565" spans="1:14">
      <c r="A565" s="7" t="s">
        <v>1138</v>
      </c>
      <c r="B565" s="7" t="s">
        <v>1359</v>
      </c>
      <c r="C565" s="7" t="s">
        <v>1140</v>
      </c>
      <c r="D565" s="8" t="s">
        <v>1366</v>
      </c>
      <c r="E565" s="9">
        <v>8</v>
      </c>
      <c r="F565" s="8" t="s">
        <v>1218</v>
      </c>
      <c r="G565" s="7" t="s">
        <v>1219</v>
      </c>
      <c r="H565" s="8" t="s">
        <v>1220</v>
      </c>
      <c r="I565" s="7" t="s">
        <v>737</v>
      </c>
      <c r="J565" s="8" t="s">
        <v>1221</v>
      </c>
      <c r="K565" s="12">
        <v>-2986333.34</v>
      </c>
      <c r="L565" s="11"/>
      <c r="M565" s="10"/>
      <c r="N565" s="10"/>
    </row>
    <row r="566" spans="1:14">
      <c r="A566" s="7" t="s">
        <v>1138</v>
      </c>
      <c r="B566" s="7" t="s">
        <v>1359</v>
      </c>
      <c r="C566" s="7" t="s">
        <v>1140</v>
      </c>
      <c r="D566" s="8" t="s">
        <v>1366</v>
      </c>
      <c r="E566" s="9">
        <v>9</v>
      </c>
      <c r="F566" s="8" t="s">
        <v>1367</v>
      </c>
      <c r="G566" s="7" t="s">
        <v>1182</v>
      </c>
      <c r="H566" s="8" t="s">
        <v>67</v>
      </c>
      <c r="I566" s="7" t="s">
        <v>737</v>
      </c>
      <c r="J566" s="8" t="s">
        <v>1144</v>
      </c>
      <c r="K566" s="11"/>
      <c r="L566" s="12">
        <v>34188.76</v>
      </c>
      <c r="M566" s="10"/>
      <c r="N566" s="10"/>
    </row>
    <row r="567" spans="1:14">
      <c r="A567" s="7" t="s">
        <v>1138</v>
      </c>
      <c r="B567" s="7" t="s">
        <v>1359</v>
      </c>
      <c r="C567" s="7" t="s">
        <v>1140</v>
      </c>
      <c r="D567" s="8" t="s">
        <v>1366</v>
      </c>
      <c r="E567" s="9">
        <v>10</v>
      </c>
      <c r="F567" s="8" t="s">
        <v>1367</v>
      </c>
      <c r="G567" s="7" t="s">
        <v>1182</v>
      </c>
      <c r="H567" s="8" t="s">
        <v>67</v>
      </c>
      <c r="I567" s="7" t="s">
        <v>1154</v>
      </c>
      <c r="J567" s="8" t="s">
        <v>1144</v>
      </c>
      <c r="K567" s="11"/>
      <c r="L567" s="12">
        <v>-34188.76</v>
      </c>
      <c r="M567" s="10"/>
      <c r="N567" s="10"/>
    </row>
    <row r="568" spans="1:14">
      <c r="A568" s="7" t="s">
        <v>1138</v>
      </c>
      <c r="B568" s="7" t="s">
        <v>1359</v>
      </c>
      <c r="C568" s="7" t="s">
        <v>1140</v>
      </c>
      <c r="D568" s="8" t="s">
        <v>1368</v>
      </c>
      <c r="E568" s="9">
        <v>1</v>
      </c>
      <c r="F568" s="8" t="s">
        <v>1231</v>
      </c>
      <c r="G568" s="7" t="s">
        <v>1152</v>
      </c>
      <c r="H568" s="8" t="s">
        <v>1153</v>
      </c>
      <c r="I568" s="7" t="s">
        <v>23</v>
      </c>
      <c r="J568" s="8" t="s">
        <v>1144</v>
      </c>
      <c r="K568" s="11"/>
      <c r="L568" s="12">
        <v>94339.62</v>
      </c>
      <c r="M568" s="10"/>
      <c r="N568" s="10"/>
    </row>
    <row r="569" spans="1:14">
      <c r="A569" s="7" t="s">
        <v>1138</v>
      </c>
      <c r="B569" s="7" t="s">
        <v>1359</v>
      </c>
      <c r="C569" s="7" t="s">
        <v>1140</v>
      </c>
      <c r="D569" s="8" t="s">
        <v>1368</v>
      </c>
      <c r="E569" s="9">
        <v>2</v>
      </c>
      <c r="F569" s="8" t="s">
        <v>1231</v>
      </c>
      <c r="G569" s="7" t="s">
        <v>1152</v>
      </c>
      <c r="H569" s="8" t="s">
        <v>1153</v>
      </c>
      <c r="I569" s="7" t="s">
        <v>1154</v>
      </c>
      <c r="J569" s="8" t="s">
        <v>1144</v>
      </c>
      <c r="K569" s="11"/>
      <c r="L569" s="12">
        <v>-94339.62</v>
      </c>
      <c r="M569" s="10"/>
      <c r="N569" s="10"/>
    </row>
    <row r="570" spans="1:14">
      <c r="A570" s="7" t="s">
        <v>1138</v>
      </c>
      <c r="B570" s="7" t="s">
        <v>1359</v>
      </c>
      <c r="C570" s="7" t="s">
        <v>1140</v>
      </c>
      <c r="D570" s="8" t="s">
        <v>1368</v>
      </c>
      <c r="E570" s="9">
        <v>3</v>
      </c>
      <c r="F570" s="8" t="s">
        <v>1159</v>
      </c>
      <c r="G570" s="7" t="s">
        <v>1143</v>
      </c>
      <c r="H570" s="8" t="s">
        <v>63</v>
      </c>
      <c r="I570" s="7" t="s">
        <v>10</v>
      </c>
      <c r="J570" s="8" t="s">
        <v>1144</v>
      </c>
      <c r="K570" s="11"/>
      <c r="L570" s="12">
        <v>1018132.05</v>
      </c>
      <c r="M570" s="10"/>
      <c r="N570" s="10"/>
    </row>
    <row r="571" spans="1:14">
      <c r="A571" s="7" t="s">
        <v>1138</v>
      </c>
      <c r="B571" s="7" t="s">
        <v>1359</v>
      </c>
      <c r="C571" s="7" t="s">
        <v>1140</v>
      </c>
      <c r="D571" s="8" t="s">
        <v>1368</v>
      </c>
      <c r="E571" s="9">
        <v>4</v>
      </c>
      <c r="F571" s="8" t="s">
        <v>1159</v>
      </c>
      <c r="G571" s="7" t="s">
        <v>1143</v>
      </c>
      <c r="H571" s="8" t="s">
        <v>63</v>
      </c>
      <c r="I571" s="7" t="s">
        <v>18</v>
      </c>
      <c r="J571" s="8" t="s">
        <v>1144</v>
      </c>
      <c r="K571" s="11"/>
      <c r="L571" s="12">
        <v>-971203.75</v>
      </c>
      <c r="M571" s="10"/>
      <c r="N571" s="10"/>
    </row>
    <row r="572" spans="1:14">
      <c r="A572" s="7" t="s">
        <v>1138</v>
      </c>
      <c r="B572" s="7" t="s">
        <v>1359</v>
      </c>
      <c r="C572" s="7" t="s">
        <v>1140</v>
      </c>
      <c r="D572" s="8" t="s">
        <v>1368</v>
      </c>
      <c r="E572" s="9">
        <v>5</v>
      </c>
      <c r="F572" s="8" t="s">
        <v>1159</v>
      </c>
      <c r="G572" s="7" t="s">
        <v>1143</v>
      </c>
      <c r="H572" s="8" t="s">
        <v>63</v>
      </c>
      <c r="I572" s="7" t="s">
        <v>12</v>
      </c>
      <c r="J572" s="8" t="s">
        <v>1144</v>
      </c>
      <c r="K572" s="11"/>
      <c r="L572" s="12">
        <v>-46928.3</v>
      </c>
      <c r="M572" s="10"/>
      <c r="N572" s="10"/>
    </row>
    <row r="573" spans="1:14">
      <c r="A573" s="7" t="s">
        <v>1138</v>
      </c>
      <c r="B573" s="7" t="s">
        <v>1359</v>
      </c>
      <c r="C573" s="7" t="s">
        <v>1140</v>
      </c>
      <c r="D573" s="8" t="s">
        <v>1368</v>
      </c>
      <c r="E573" s="9">
        <v>6</v>
      </c>
      <c r="F573" s="8" t="s">
        <v>1369</v>
      </c>
      <c r="G573" s="7" t="s">
        <v>1147</v>
      </c>
      <c r="H573" s="8" t="s">
        <v>1148</v>
      </c>
      <c r="I573" s="7" t="s">
        <v>10</v>
      </c>
      <c r="J573" s="8" t="s">
        <v>1149</v>
      </c>
      <c r="K573" s="11"/>
      <c r="L573" s="12">
        <v>-7148.28</v>
      </c>
      <c r="M573" s="10"/>
      <c r="N573" s="10"/>
    </row>
    <row r="574" spans="1:14">
      <c r="A574" s="7" t="s">
        <v>1138</v>
      </c>
      <c r="B574" s="7" t="s">
        <v>1359</v>
      </c>
      <c r="C574" s="7" t="s">
        <v>1140</v>
      </c>
      <c r="D574" s="8" t="s">
        <v>1368</v>
      </c>
      <c r="E574" s="9">
        <v>7</v>
      </c>
      <c r="F574" s="8" t="s">
        <v>1369</v>
      </c>
      <c r="G574" s="7" t="s">
        <v>1147</v>
      </c>
      <c r="H574" s="8" t="s">
        <v>1148</v>
      </c>
      <c r="I574" s="7" t="s">
        <v>737</v>
      </c>
      <c r="J574" s="8" t="s">
        <v>1149</v>
      </c>
      <c r="K574" s="11"/>
      <c r="L574" s="12">
        <v>7148.28</v>
      </c>
      <c r="M574" s="10"/>
      <c r="N574" s="10"/>
    </row>
    <row r="575" spans="1:14">
      <c r="A575" s="7" t="s">
        <v>1138</v>
      </c>
      <c r="B575" s="7" t="s">
        <v>1359</v>
      </c>
      <c r="C575" s="7" t="s">
        <v>1140</v>
      </c>
      <c r="D575" s="8" t="s">
        <v>1368</v>
      </c>
      <c r="E575" s="9">
        <v>8</v>
      </c>
      <c r="F575" s="8" t="s">
        <v>1161</v>
      </c>
      <c r="G575" s="7" t="s">
        <v>1147</v>
      </c>
      <c r="H575" s="8" t="s">
        <v>1148</v>
      </c>
      <c r="I575" s="7" t="s">
        <v>10</v>
      </c>
      <c r="J575" s="8" t="s">
        <v>1149</v>
      </c>
      <c r="K575" s="11"/>
      <c r="L575" s="12">
        <v>1722958.5</v>
      </c>
      <c r="M575" s="10"/>
      <c r="N575" s="10"/>
    </row>
    <row r="576" spans="1:14">
      <c r="A576" s="7" t="s">
        <v>1138</v>
      </c>
      <c r="B576" s="7" t="s">
        <v>1359</v>
      </c>
      <c r="C576" s="7" t="s">
        <v>1140</v>
      </c>
      <c r="D576" s="8" t="s">
        <v>1368</v>
      </c>
      <c r="E576" s="9">
        <v>9</v>
      </c>
      <c r="F576" s="8" t="s">
        <v>1161</v>
      </c>
      <c r="G576" s="7" t="s">
        <v>1147</v>
      </c>
      <c r="H576" s="8" t="s">
        <v>1148</v>
      </c>
      <c r="I576" s="7" t="s">
        <v>8</v>
      </c>
      <c r="J576" s="8" t="s">
        <v>1149</v>
      </c>
      <c r="K576" s="11"/>
      <c r="L576" s="12">
        <v>-1722958.5</v>
      </c>
      <c r="M576" s="10"/>
      <c r="N576" s="10"/>
    </row>
    <row r="577" spans="1:14">
      <c r="A577" s="7" t="s">
        <v>1138</v>
      </c>
      <c r="B577" s="7" t="s">
        <v>1359</v>
      </c>
      <c r="C577" s="7" t="s">
        <v>1140</v>
      </c>
      <c r="D577" s="8" t="s">
        <v>1368</v>
      </c>
      <c r="E577" s="9">
        <v>10</v>
      </c>
      <c r="F577" s="8" t="s">
        <v>1370</v>
      </c>
      <c r="G577" s="7" t="s">
        <v>1143</v>
      </c>
      <c r="H577" s="8" t="s">
        <v>63</v>
      </c>
      <c r="I577" s="7" t="s">
        <v>10</v>
      </c>
      <c r="J577" s="8" t="s">
        <v>1144</v>
      </c>
      <c r="K577" s="11"/>
      <c r="L577" s="12">
        <v>1299939.62</v>
      </c>
      <c r="M577" s="10"/>
      <c r="N577" s="10"/>
    </row>
    <row r="578" spans="1:14">
      <c r="A578" s="7" t="s">
        <v>1138</v>
      </c>
      <c r="B578" s="7" t="s">
        <v>1359</v>
      </c>
      <c r="C578" s="7" t="s">
        <v>1140</v>
      </c>
      <c r="D578" s="8" t="s">
        <v>1368</v>
      </c>
      <c r="E578" s="9">
        <v>11</v>
      </c>
      <c r="F578" s="8" t="s">
        <v>1370</v>
      </c>
      <c r="G578" s="7" t="s">
        <v>1143</v>
      </c>
      <c r="H578" s="8" t="s">
        <v>63</v>
      </c>
      <c r="I578" s="7" t="s">
        <v>8</v>
      </c>
      <c r="J578" s="8" t="s">
        <v>1144</v>
      </c>
      <c r="K578" s="11"/>
      <c r="L578" s="12">
        <v>-1299939.62</v>
      </c>
      <c r="M578" s="10"/>
      <c r="N578" s="10"/>
    </row>
    <row r="579" spans="1:14">
      <c r="A579" s="7" t="s">
        <v>1138</v>
      </c>
      <c r="B579" s="7" t="s">
        <v>1359</v>
      </c>
      <c r="C579" s="7" t="s">
        <v>1140</v>
      </c>
      <c r="D579" s="8" t="s">
        <v>1368</v>
      </c>
      <c r="E579" s="9">
        <v>12</v>
      </c>
      <c r="F579" s="8" t="s">
        <v>1162</v>
      </c>
      <c r="G579" s="7" t="s">
        <v>1163</v>
      </c>
      <c r="H579" s="8" t="s">
        <v>1028</v>
      </c>
      <c r="I579" s="7" t="s">
        <v>10</v>
      </c>
      <c r="J579" s="8" t="s">
        <v>1164</v>
      </c>
      <c r="K579" s="11"/>
      <c r="L579" s="12">
        <v>-155272.06</v>
      </c>
      <c r="M579" s="10"/>
      <c r="N579" s="10"/>
    </row>
    <row r="580" spans="1:14">
      <c r="A580" s="7" t="s">
        <v>1138</v>
      </c>
      <c r="B580" s="7" t="s">
        <v>1359</v>
      </c>
      <c r="C580" s="7" t="s">
        <v>1140</v>
      </c>
      <c r="D580" s="8" t="s">
        <v>1368</v>
      </c>
      <c r="E580" s="9">
        <v>13</v>
      </c>
      <c r="F580" s="8" t="s">
        <v>1162</v>
      </c>
      <c r="G580" s="7" t="s">
        <v>1163</v>
      </c>
      <c r="H580" s="8" t="s">
        <v>1028</v>
      </c>
      <c r="I580" s="7" t="s">
        <v>18</v>
      </c>
      <c r="J580" s="8" t="s">
        <v>1164</v>
      </c>
      <c r="K580" s="11"/>
      <c r="L580" s="12">
        <v>-3321.57</v>
      </c>
      <c r="M580" s="10"/>
      <c r="N580" s="10"/>
    </row>
    <row r="581" spans="1:14">
      <c r="A581" s="7" t="s">
        <v>1138</v>
      </c>
      <c r="B581" s="7" t="s">
        <v>1359</v>
      </c>
      <c r="C581" s="7" t="s">
        <v>1140</v>
      </c>
      <c r="D581" s="8" t="s">
        <v>1368</v>
      </c>
      <c r="E581" s="9">
        <v>14</v>
      </c>
      <c r="F581" s="8" t="s">
        <v>1162</v>
      </c>
      <c r="G581" s="7" t="s">
        <v>1163</v>
      </c>
      <c r="H581" s="8" t="s">
        <v>1028</v>
      </c>
      <c r="I581" s="7" t="s">
        <v>17</v>
      </c>
      <c r="J581" s="8" t="s">
        <v>1164</v>
      </c>
      <c r="K581" s="11"/>
      <c r="L581" s="12">
        <v>-50265.74</v>
      </c>
      <c r="M581" s="10"/>
      <c r="N581" s="10"/>
    </row>
    <row r="582" spans="1:14">
      <c r="A582" s="7" t="s">
        <v>1138</v>
      </c>
      <c r="B582" s="7" t="s">
        <v>1359</v>
      </c>
      <c r="C582" s="7" t="s">
        <v>1140</v>
      </c>
      <c r="D582" s="8" t="s">
        <v>1368</v>
      </c>
      <c r="E582" s="9">
        <v>15</v>
      </c>
      <c r="F582" s="8" t="s">
        <v>1162</v>
      </c>
      <c r="G582" s="7" t="s">
        <v>1163</v>
      </c>
      <c r="H582" s="8" t="s">
        <v>1028</v>
      </c>
      <c r="I582" s="7" t="s">
        <v>6</v>
      </c>
      <c r="J582" s="8" t="s">
        <v>1164</v>
      </c>
      <c r="K582" s="11"/>
      <c r="L582" s="12">
        <v>208859.37</v>
      </c>
      <c r="M582" s="10"/>
      <c r="N582" s="10"/>
    </row>
    <row r="583" spans="1:14">
      <c r="A583" s="7" t="s">
        <v>1138</v>
      </c>
      <c r="B583" s="7" t="s">
        <v>1359</v>
      </c>
      <c r="C583" s="7" t="s">
        <v>1140</v>
      </c>
      <c r="D583" s="8" t="s">
        <v>1371</v>
      </c>
      <c r="E583" s="9">
        <v>1</v>
      </c>
      <c r="F583" s="8" t="s">
        <v>1372</v>
      </c>
      <c r="G583" s="7" t="s">
        <v>1269</v>
      </c>
      <c r="H583" s="8" t="s">
        <v>1270</v>
      </c>
      <c r="I583" s="7" t="s">
        <v>6</v>
      </c>
      <c r="J583" s="8" t="s">
        <v>1144</v>
      </c>
      <c r="K583" s="11"/>
      <c r="L583" s="12">
        <v>-648.83</v>
      </c>
      <c r="M583" s="10"/>
      <c r="N583" s="10"/>
    </row>
    <row r="584" spans="1:14">
      <c r="A584" s="7" t="s">
        <v>1138</v>
      </c>
      <c r="B584" s="7" t="s">
        <v>1359</v>
      </c>
      <c r="C584" s="7" t="s">
        <v>1140</v>
      </c>
      <c r="D584" s="8" t="s">
        <v>1371</v>
      </c>
      <c r="E584" s="9">
        <v>2</v>
      </c>
      <c r="F584" s="8" t="s">
        <v>1373</v>
      </c>
      <c r="G584" s="7" t="s">
        <v>1269</v>
      </c>
      <c r="H584" s="8" t="s">
        <v>1270</v>
      </c>
      <c r="I584" s="7" t="s">
        <v>8</v>
      </c>
      <c r="J584" s="8" t="s">
        <v>1144</v>
      </c>
      <c r="K584" s="11"/>
      <c r="L584" s="12">
        <v>162.21</v>
      </c>
      <c r="M584" s="10"/>
      <c r="N584" s="10"/>
    </row>
    <row r="585" spans="1:14">
      <c r="A585" s="7" t="s">
        <v>1138</v>
      </c>
      <c r="B585" s="7" t="s">
        <v>1359</v>
      </c>
      <c r="C585" s="7" t="s">
        <v>1140</v>
      </c>
      <c r="D585" s="8" t="s">
        <v>1371</v>
      </c>
      <c r="E585" s="9">
        <v>3</v>
      </c>
      <c r="F585" s="8" t="s">
        <v>1374</v>
      </c>
      <c r="G585" s="7" t="s">
        <v>1269</v>
      </c>
      <c r="H585" s="8" t="s">
        <v>1270</v>
      </c>
      <c r="I585" s="7" t="s">
        <v>737</v>
      </c>
      <c r="J585" s="8" t="s">
        <v>1144</v>
      </c>
      <c r="K585" s="11"/>
      <c r="L585" s="12">
        <v>486.62</v>
      </c>
      <c r="M585" s="10"/>
      <c r="N585" s="10"/>
    </row>
    <row r="586" spans="1:14">
      <c r="A586" s="7" t="s">
        <v>1138</v>
      </c>
      <c r="B586" s="7" t="s">
        <v>1359</v>
      </c>
      <c r="C586" s="7" t="s">
        <v>1140</v>
      </c>
      <c r="D586" s="8" t="s">
        <v>1371</v>
      </c>
      <c r="E586" s="9">
        <v>4</v>
      </c>
      <c r="F586" s="8" t="s">
        <v>1237</v>
      </c>
      <c r="G586" s="7" t="s">
        <v>1171</v>
      </c>
      <c r="H586" s="8" t="s">
        <v>1028</v>
      </c>
      <c r="I586" s="7" t="s">
        <v>737</v>
      </c>
      <c r="J586" s="8" t="s">
        <v>1144</v>
      </c>
      <c r="K586" s="11"/>
      <c r="L586" s="12">
        <v>3901</v>
      </c>
      <c r="M586" s="10"/>
      <c r="N586" s="10"/>
    </row>
    <row r="587" spans="1:14">
      <c r="A587" s="7" t="s">
        <v>1138</v>
      </c>
      <c r="B587" s="7" t="s">
        <v>1359</v>
      </c>
      <c r="C587" s="7" t="s">
        <v>1140</v>
      </c>
      <c r="D587" s="8" t="s">
        <v>1371</v>
      </c>
      <c r="E587" s="9">
        <v>5</v>
      </c>
      <c r="F587" s="8" t="s">
        <v>1237</v>
      </c>
      <c r="G587" s="7" t="s">
        <v>1171</v>
      </c>
      <c r="H587" s="8" t="s">
        <v>1028</v>
      </c>
      <c r="I587" s="7" t="s">
        <v>6</v>
      </c>
      <c r="J587" s="8" t="s">
        <v>1144</v>
      </c>
      <c r="K587" s="11"/>
      <c r="L587" s="12">
        <v>-3901</v>
      </c>
      <c r="M587" s="10"/>
      <c r="N587" s="10"/>
    </row>
    <row r="588" spans="1:14">
      <c r="A588" s="7" t="s">
        <v>1138</v>
      </c>
      <c r="B588" s="7" t="s">
        <v>1359</v>
      </c>
      <c r="C588" s="7" t="s">
        <v>1140</v>
      </c>
      <c r="D588" s="8" t="s">
        <v>1371</v>
      </c>
      <c r="E588" s="9">
        <v>6</v>
      </c>
      <c r="F588" s="8" t="s">
        <v>1173</v>
      </c>
      <c r="G588" s="7" t="s">
        <v>1168</v>
      </c>
      <c r="H588" s="8" t="s">
        <v>1169</v>
      </c>
      <c r="I588" s="7" t="s">
        <v>14</v>
      </c>
      <c r="J588" s="8" t="s">
        <v>1144</v>
      </c>
      <c r="K588" s="11"/>
      <c r="L588" s="12">
        <v>-22620.75</v>
      </c>
      <c r="M588" s="10"/>
      <c r="N588" s="10"/>
    </row>
    <row r="589" spans="1:14">
      <c r="A589" s="7" t="s">
        <v>1138</v>
      </c>
      <c r="B589" s="7" t="s">
        <v>1359</v>
      </c>
      <c r="C589" s="7" t="s">
        <v>1140</v>
      </c>
      <c r="D589" s="8" t="s">
        <v>1371</v>
      </c>
      <c r="E589" s="9">
        <v>7</v>
      </c>
      <c r="F589" s="8" t="s">
        <v>1173</v>
      </c>
      <c r="G589" s="7" t="s">
        <v>1168</v>
      </c>
      <c r="H589" s="8" t="s">
        <v>1169</v>
      </c>
      <c r="I589" s="7" t="s">
        <v>15</v>
      </c>
      <c r="J589" s="8" t="s">
        <v>1144</v>
      </c>
      <c r="K589" s="11"/>
      <c r="L589" s="12">
        <v>22620.75</v>
      </c>
      <c r="M589" s="10"/>
      <c r="N589" s="10"/>
    </row>
    <row r="590" spans="1:14">
      <c r="A590" s="7" t="s">
        <v>1138</v>
      </c>
      <c r="B590" s="7" t="s">
        <v>1359</v>
      </c>
      <c r="C590" s="7" t="s">
        <v>1140</v>
      </c>
      <c r="D590" s="8" t="s">
        <v>1371</v>
      </c>
      <c r="E590" s="9">
        <v>8</v>
      </c>
      <c r="F590" s="8" t="s">
        <v>1174</v>
      </c>
      <c r="G590" s="7" t="s">
        <v>1168</v>
      </c>
      <c r="H590" s="8" t="s">
        <v>1169</v>
      </c>
      <c r="I590" s="7" t="s">
        <v>14</v>
      </c>
      <c r="J590" s="8" t="s">
        <v>1144</v>
      </c>
      <c r="K590" s="11"/>
      <c r="L590" s="12">
        <v>-6632.08</v>
      </c>
      <c r="M590" s="10"/>
      <c r="N590" s="10"/>
    </row>
    <row r="591" spans="1:14">
      <c r="A591" s="7" t="s">
        <v>1138</v>
      </c>
      <c r="B591" s="7" t="s">
        <v>1359</v>
      </c>
      <c r="C591" s="7" t="s">
        <v>1140</v>
      </c>
      <c r="D591" s="8" t="s">
        <v>1371</v>
      </c>
      <c r="E591" s="9">
        <v>9</v>
      </c>
      <c r="F591" s="8" t="s">
        <v>1174</v>
      </c>
      <c r="G591" s="7" t="s">
        <v>1168</v>
      </c>
      <c r="H591" s="8" t="s">
        <v>1169</v>
      </c>
      <c r="I591" s="7" t="s">
        <v>15</v>
      </c>
      <c r="J591" s="8" t="s">
        <v>1144</v>
      </c>
      <c r="K591" s="11"/>
      <c r="L591" s="12">
        <v>6632.08</v>
      </c>
      <c r="M591" s="10"/>
      <c r="N591" s="10"/>
    </row>
    <row r="592" spans="1:14">
      <c r="A592" s="7" t="s">
        <v>1138</v>
      </c>
      <c r="B592" s="7" t="s">
        <v>1359</v>
      </c>
      <c r="C592" s="7" t="s">
        <v>1140</v>
      </c>
      <c r="D592" s="8" t="s">
        <v>1371</v>
      </c>
      <c r="E592" s="9">
        <v>10</v>
      </c>
      <c r="F592" s="8" t="s">
        <v>1375</v>
      </c>
      <c r="G592" s="7" t="s">
        <v>1143</v>
      </c>
      <c r="H592" s="8" t="s">
        <v>63</v>
      </c>
      <c r="I592" s="7" t="s">
        <v>14</v>
      </c>
      <c r="J592" s="8" t="s">
        <v>1144</v>
      </c>
      <c r="K592" s="11"/>
      <c r="L592" s="12">
        <v>-1859638.39</v>
      </c>
      <c r="M592" s="10"/>
      <c r="N592" s="10"/>
    </row>
    <row r="593" spans="1:14">
      <c r="A593" s="7" t="s">
        <v>1138</v>
      </c>
      <c r="B593" s="7" t="s">
        <v>1359</v>
      </c>
      <c r="C593" s="7" t="s">
        <v>1140</v>
      </c>
      <c r="D593" s="8" t="s">
        <v>1371</v>
      </c>
      <c r="E593" s="9">
        <v>11</v>
      </c>
      <c r="F593" s="8" t="s">
        <v>1375</v>
      </c>
      <c r="G593" s="7" t="s">
        <v>1143</v>
      </c>
      <c r="H593" s="8" t="s">
        <v>63</v>
      </c>
      <c r="I593" s="7" t="s">
        <v>15</v>
      </c>
      <c r="J593" s="8" t="s">
        <v>1144</v>
      </c>
      <c r="K593" s="11"/>
      <c r="L593" s="12">
        <v>1859638.39</v>
      </c>
      <c r="M593" s="10"/>
      <c r="N593" s="10"/>
    </row>
    <row r="594" spans="1:14">
      <c r="A594" s="7" t="s">
        <v>1138</v>
      </c>
      <c r="B594" s="7" t="s">
        <v>1359</v>
      </c>
      <c r="C594" s="7" t="s">
        <v>1140</v>
      </c>
      <c r="D594" s="8" t="s">
        <v>1371</v>
      </c>
      <c r="E594" s="9">
        <v>12</v>
      </c>
      <c r="F594" s="8" t="s">
        <v>1178</v>
      </c>
      <c r="G594" s="7" t="s">
        <v>1171</v>
      </c>
      <c r="H594" s="8" t="s">
        <v>1028</v>
      </c>
      <c r="I594" s="7" t="s">
        <v>14</v>
      </c>
      <c r="J594" s="8" t="s">
        <v>1144</v>
      </c>
      <c r="K594" s="11"/>
      <c r="L594" s="12">
        <v>-84461.29</v>
      </c>
      <c r="M594" s="10"/>
      <c r="N594" s="10"/>
    </row>
    <row r="595" spans="1:14">
      <c r="A595" s="7" t="s">
        <v>1138</v>
      </c>
      <c r="B595" s="7" t="s">
        <v>1359</v>
      </c>
      <c r="C595" s="7" t="s">
        <v>1140</v>
      </c>
      <c r="D595" s="8" t="s">
        <v>1371</v>
      </c>
      <c r="E595" s="9">
        <v>13</v>
      </c>
      <c r="F595" s="8" t="s">
        <v>1178</v>
      </c>
      <c r="G595" s="7" t="s">
        <v>1171</v>
      </c>
      <c r="H595" s="8" t="s">
        <v>1028</v>
      </c>
      <c r="I595" s="7" t="s">
        <v>15</v>
      </c>
      <c r="J595" s="8" t="s">
        <v>1144</v>
      </c>
      <c r="K595" s="11"/>
      <c r="L595" s="12">
        <v>84461.29</v>
      </c>
      <c r="M595" s="10"/>
      <c r="N595" s="10"/>
    </row>
    <row r="596" spans="1:14">
      <c r="A596" s="7" t="s">
        <v>1138</v>
      </c>
      <c r="B596" s="7" t="s">
        <v>1359</v>
      </c>
      <c r="C596" s="7" t="s">
        <v>1140</v>
      </c>
      <c r="D596" s="8" t="s">
        <v>1371</v>
      </c>
      <c r="E596" s="9">
        <v>14</v>
      </c>
      <c r="F596" s="8" t="s">
        <v>1376</v>
      </c>
      <c r="G596" s="7" t="s">
        <v>1252</v>
      </c>
      <c r="H596" s="8" t="s">
        <v>125</v>
      </c>
      <c r="I596" s="7" t="s">
        <v>14</v>
      </c>
      <c r="J596" s="8" t="s">
        <v>1144</v>
      </c>
      <c r="K596" s="12">
        <v>-52125.57</v>
      </c>
      <c r="L596" s="11"/>
      <c r="M596" s="10"/>
      <c r="N596" s="10"/>
    </row>
    <row r="597" spans="1:14">
      <c r="A597" s="7" t="s">
        <v>1138</v>
      </c>
      <c r="B597" s="7" t="s">
        <v>1359</v>
      </c>
      <c r="C597" s="7" t="s">
        <v>1140</v>
      </c>
      <c r="D597" s="8" t="s">
        <v>1371</v>
      </c>
      <c r="E597" s="9">
        <v>15</v>
      </c>
      <c r="F597" s="8" t="s">
        <v>1376</v>
      </c>
      <c r="G597" s="7" t="s">
        <v>1252</v>
      </c>
      <c r="H597" s="8" t="s">
        <v>125</v>
      </c>
      <c r="I597" s="7" t="s">
        <v>737</v>
      </c>
      <c r="J597" s="8" t="s">
        <v>1144</v>
      </c>
      <c r="K597" s="12">
        <v>52125.57</v>
      </c>
      <c r="L597" s="11"/>
      <c r="M597" s="10"/>
      <c r="N597" s="10"/>
    </row>
    <row r="598" spans="1:14">
      <c r="A598" s="7" t="s">
        <v>1138</v>
      </c>
      <c r="B598" s="7" t="s">
        <v>1359</v>
      </c>
      <c r="C598" s="7" t="s">
        <v>1140</v>
      </c>
      <c r="D598" s="8" t="s">
        <v>1371</v>
      </c>
      <c r="E598" s="9">
        <v>16</v>
      </c>
      <c r="F598" s="8" t="s">
        <v>1185</v>
      </c>
      <c r="G598" s="7" t="s">
        <v>1147</v>
      </c>
      <c r="H598" s="8" t="s">
        <v>1148</v>
      </c>
      <c r="I598" s="7" t="s">
        <v>14</v>
      </c>
      <c r="J598" s="8" t="s">
        <v>1149</v>
      </c>
      <c r="K598" s="11"/>
      <c r="L598" s="12">
        <v>1692256.73</v>
      </c>
      <c r="M598" s="10"/>
      <c r="N598" s="10"/>
    </row>
    <row r="599" spans="1:14">
      <c r="A599" s="7" t="s">
        <v>1138</v>
      </c>
      <c r="B599" s="7" t="s">
        <v>1359</v>
      </c>
      <c r="C599" s="7" t="s">
        <v>1140</v>
      </c>
      <c r="D599" s="8" t="s">
        <v>1371</v>
      </c>
      <c r="E599" s="9">
        <v>17</v>
      </c>
      <c r="F599" s="8" t="s">
        <v>1185</v>
      </c>
      <c r="G599" s="7" t="s">
        <v>1147</v>
      </c>
      <c r="H599" s="8" t="s">
        <v>1148</v>
      </c>
      <c r="I599" s="7" t="s">
        <v>15</v>
      </c>
      <c r="J599" s="8" t="s">
        <v>1149</v>
      </c>
      <c r="K599" s="11"/>
      <c r="L599" s="12">
        <v>-1692256.73</v>
      </c>
      <c r="M599" s="10"/>
      <c r="N599" s="10"/>
    </row>
    <row r="600" spans="1:14">
      <c r="A600" s="7" t="s">
        <v>1138</v>
      </c>
      <c r="B600" s="7" t="s">
        <v>1359</v>
      </c>
      <c r="C600" s="7" t="s">
        <v>1140</v>
      </c>
      <c r="D600" s="8" t="s">
        <v>1371</v>
      </c>
      <c r="E600" s="9">
        <v>18</v>
      </c>
      <c r="F600" s="8" t="s">
        <v>1377</v>
      </c>
      <c r="G600" s="7" t="s">
        <v>1171</v>
      </c>
      <c r="H600" s="8" t="s">
        <v>1028</v>
      </c>
      <c r="I600" s="7" t="s">
        <v>9</v>
      </c>
      <c r="J600" s="8" t="s">
        <v>1164</v>
      </c>
      <c r="K600" s="11"/>
      <c r="L600" s="12">
        <v>-3800</v>
      </c>
      <c r="M600" s="10"/>
      <c r="N600" s="10"/>
    </row>
    <row r="601" spans="1:14">
      <c r="A601" s="7" t="s">
        <v>1138</v>
      </c>
      <c r="B601" s="7" t="s">
        <v>1359</v>
      </c>
      <c r="C601" s="7" t="s">
        <v>1140</v>
      </c>
      <c r="D601" s="8" t="s">
        <v>1371</v>
      </c>
      <c r="E601" s="9">
        <v>19</v>
      </c>
      <c r="F601" s="8" t="s">
        <v>1378</v>
      </c>
      <c r="G601" s="7" t="s">
        <v>1171</v>
      </c>
      <c r="H601" s="8" t="s">
        <v>1028</v>
      </c>
      <c r="I601" s="7" t="s">
        <v>8</v>
      </c>
      <c r="J601" s="8" t="s">
        <v>1164</v>
      </c>
      <c r="K601" s="11"/>
      <c r="L601" s="12">
        <v>-275600</v>
      </c>
      <c r="M601" s="10"/>
      <c r="N601" s="10"/>
    </row>
    <row r="602" spans="1:14">
      <c r="A602" s="7" t="s">
        <v>1138</v>
      </c>
      <c r="B602" s="7" t="s">
        <v>1359</v>
      </c>
      <c r="C602" s="7" t="s">
        <v>1140</v>
      </c>
      <c r="D602" s="8" t="s">
        <v>1371</v>
      </c>
      <c r="E602" s="9">
        <v>20</v>
      </c>
      <c r="F602" s="8" t="s">
        <v>1379</v>
      </c>
      <c r="G602" s="7" t="s">
        <v>1171</v>
      </c>
      <c r="H602" s="8" t="s">
        <v>1028</v>
      </c>
      <c r="I602" s="7" t="s">
        <v>14</v>
      </c>
      <c r="J602" s="8" t="s">
        <v>1164</v>
      </c>
      <c r="K602" s="11"/>
      <c r="L602" s="12">
        <v>-69100</v>
      </c>
      <c r="M602" s="10"/>
      <c r="N602" s="10"/>
    </row>
    <row r="603" spans="1:14">
      <c r="A603" s="7" t="s">
        <v>1138</v>
      </c>
      <c r="B603" s="7" t="s">
        <v>1359</v>
      </c>
      <c r="C603" s="7" t="s">
        <v>1140</v>
      </c>
      <c r="D603" s="8" t="s">
        <v>1371</v>
      </c>
      <c r="E603" s="9">
        <v>21</v>
      </c>
      <c r="F603" s="8" t="s">
        <v>1377</v>
      </c>
      <c r="G603" s="7" t="s">
        <v>1171</v>
      </c>
      <c r="H603" s="8" t="s">
        <v>1028</v>
      </c>
      <c r="I603" s="7" t="s">
        <v>6</v>
      </c>
      <c r="J603" s="8" t="s">
        <v>1164</v>
      </c>
      <c r="K603" s="11"/>
      <c r="L603" s="12">
        <v>3800</v>
      </c>
      <c r="M603" s="10"/>
      <c r="N603" s="10"/>
    </row>
    <row r="604" spans="1:14">
      <c r="A604" s="7" t="s">
        <v>1138</v>
      </c>
      <c r="B604" s="7" t="s">
        <v>1359</v>
      </c>
      <c r="C604" s="7" t="s">
        <v>1140</v>
      </c>
      <c r="D604" s="8" t="s">
        <v>1371</v>
      </c>
      <c r="E604" s="9">
        <v>22</v>
      </c>
      <c r="F604" s="8" t="s">
        <v>1380</v>
      </c>
      <c r="G604" s="7" t="s">
        <v>1179</v>
      </c>
      <c r="H604" s="8" t="s">
        <v>1028</v>
      </c>
      <c r="I604" s="7" t="s">
        <v>6</v>
      </c>
      <c r="J604" s="8" t="s">
        <v>1164</v>
      </c>
      <c r="K604" s="11"/>
      <c r="L604" s="12">
        <v>275600</v>
      </c>
      <c r="M604" s="10"/>
      <c r="N604" s="10"/>
    </row>
    <row r="605" spans="1:14">
      <c r="A605" s="7" t="s">
        <v>1138</v>
      </c>
      <c r="B605" s="7" t="s">
        <v>1359</v>
      </c>
      <c r="C605" s="7" t="s">
        <v>1140</v>
      </c>
      <c r="D605" s="8" t="s">
        <v>1371</v>
      </c>
      <c r="E605" s="9">
        <v>23</v>
      </c>
      <c r="F605" s="8" t="s">
        <v>1379</v>
      </c>
      <c r="G605" s="7" t="s">
        <v>1179</v>
      </c>
      <c r="H605" s="8" t="s">
        <v>1028</v>
      </c>
      <c r="I605" s="7" t="s">
        <v>6</v>
      </c>
      <c r="J605" s="8" t="s">
        <v>1164</v>
      </c>
      <c r="K605" s="11"/>
      <c r="L605" s="12">
        <v>69100</v>
      </c>
      <c r="M605" s="10"/>
      <c r="N605" s="10"/>
    </row>
    <row r="606" spans="1:14">
      <c r="A606" s="7" t="s">
        <v>1138</v>
      </c>
      <c r="B606" s="7" t="s">
        <v>1359</v>
      </c>
      <c r="C606" s="7" t="s">
        <v>1140</v>
      </c>
      <c r="D606" s="8"/>
      <c r="E606" s="9"/>
      <c r="F606" s="8" t="s">
        <v>1193</v>
      </c>
      <c r="G606" s="7"/>
      <c r="H606" s="8"/>
      <c r="I606" s="7"/>
      <c r="J606" s="8"/>
      <c r="K606" s="11"/>
      <c r="L606" s="11"/>
      <c r="M606" s="10"/>
      <c r="N606" s="10"/>
    </row>
    <row r="607" spans="1:14">
      <c r="A607" s="7" t="s">
        <v>1138</v>
      </c>
      <c r="B607" s="7" t="s">
        <v>1359</v>
      </c>
      <c r="C607" s="7"/>
      <c r="D607" s="8"/>
      <c r="E607" s="9"/>
      <c r="F607" s="8" t="s">
        <v>1194</v>
      </c>
      <c r="G607" s="7"/>
      <c r="H607" s="8"/>
      <c r="I607" s="7"/>
      <c r="J607" s="8"/>
      <c r="K607" s="11"/>
      <c r="L607" s="11"/>
      <c r="M607" s="10"/>
      <c r="N607" s="10"/>
    </row>
    <row r="608" spans="1:14">
      <c r="A608" s="7" t="s">
        <v>1138</v>
      </c>
      <c r="B608" s="7" t="s">
        <v>1381</v>
      </c>
      <c r="C608" s="7" t="s">
        <v>1196</v>
      </c>
      <c r="D608" s="8" t="s">
        <v>1382</v>
      </c>
      <c r="E608" s="9">
        <v>1</v>
      </c>
      <c r="F608" s="8" t="s">
        <v>1222</v>
      </c>
      <c r="G608" s="7" t="s">
        <v>1182</v>
      </c>
      <c r="H608" s="8" t="s">
        <v>67</v>
      </c>
      <c r="I608" s="7" t="s">
        <v>1154</v>
      </c>
      <c r="J608" s="8" t="s">
        <v>1223</v>
      </c>
      <c r="K608" s="11"/>
      <c r="L608" s="11">
        <v>-47960.59</v>
      </c>
      <c r="M608" s="10"/>
      <c r="N608" s="10"/>
    </row>
    <row r="609" spans="1:14">
      <c r="A609" s="10">
        <v>2018</v>
      </c>
      <c r="B609" s="10">
        <v>9</v>
      </c>
      <c r="C609" s="10">
        <v>28</v>
      </c>
      <c r="D609" s="10" t="s">
        <v>1382</v>
      </c>
      <c r="E609" s="10">
        <v>2</v>
      </c>
      <c r="F609" s="10" t="s">
        <v>1222</v>
      </c>
      <c r="G609" s="10">
        <v>6051</v>
      </c>
      <c r="H609" s="10" t="s">
        <v>67</v>
      </c>
      <c r="I609" s="10" t="s">
        <v>737</v>
      </c>
      <c r="J609" s="10" t="s">
        <v>1223</v>
      </c>
      <c r="K609" s="10"/>
      <c r="L609" s="10">
        <v>47960.59</v>
      </c>
      <c r="M609" s="10"/>
      <c r="N609" s="10"/>
    </row>
    <row r="610" spans="1:11">
      <c r="A610">
        <v>2018</v>
      </c>
      <c r="B610">
        <v>9</v>
      </c>
      <c r="C610">
        <v>28</v>
      </c>
      <c r="D610" t="s">
        <v>1382</v>
      </c>
      <c r="E610">
        <v>3</v>
      </c>
      <c r="F610" t="s">
        <v>1224</v>
      </c>
      <c r="G610">
        <v>660243</v>
      </c>
      <c r="H610" t="s">
        <v>158</v>
      </c>
      <c r="I610" t="s">
        <v>28</v>
      </c>
      <c r="J610" t="s">
        <v>1226</v>
      </c>
      <c r="K610">
        <v>10930.68</v>
      </c>
    </row>
    <row r="611" spans="1:11">
      <c r="A611">
        <v>2018</v>
      </c>
      <c r="B611">
        <v>9</v>
      </c>
      <c r="C611">
        <v>28</v>
      </c>
      <c r="D611" t="s">
        <v>1382</v>
      </c>
      <c r="E611">
        <v>4</v>
      </c>
      <c r="F611" t="s">
        <v>1224</v>
      </c>
      <c r="G611">
        <v>660243</v>
      </c>
      <c r="H611" t="s">
        <v>158</v>
      </c>
      <c r="I611" t="s">
        <v>737</v>
      </c>
      <c r="J611" t="s">
        <v>1226</v>
      </c>
      <c r="K611">
        <v>-10930.68</v>
      </c>
    </row>
    <row r="612" spans="1:11">
      <c r="A612">
        <v>2018</v>
      </c>
      <c r="B612">
        <v>9</v>
      </c>
      <c r="C612">
        <v>28</v>
      </c>
      <c r="D612" t="s">
        <v>1382</v>
      </c>
      <c r="E612">
        <v>5</v>
      </c>
      <c r="F612" t="s">
        <v>1227</v>
      </c>
      <c r="G612">
        <v>660241</v>
      </c>
      <c r="H612" t="s">
        <v>156</v>
      </c>
      <c r="I612" t="s">
        <v>1154</v>
      </c>
      <c r="J612" t="s">
        <v>1144</v>
      </c>
      <c r="K612">
        <v>-833333.33</v>
      </c>
    </row>
    <row r="613" spans="1:11">
      <c r="A613">
        <v>2018</v>
      </c>
      <c r="B613">
        <v>9</v>
      </c>
      <c r="C613">
        <v>28</v>
      </c>
      <c r="D613" t="s">
        <v>1382</v>
      </c>
      <c r="E613">
        <v>6</v>
      </c>
      <c r="F613" t="s">
        <v>1227</v>
      </c>
      <c r="G613">
        <v>660241</v>
      </c>
      <c r="H613" t="s">
        <v>156</v>
      </c>
      <c r="I613" t="s">
        <v>737</v>
      </c>
      <c r="J613" t="s">
        <v>1144</v>
      </c>
      <c r="K613">
        <v>833333.33</v>
      </c>
    </row>
    <row r="614" spans="1:11">
      <c r="A614">
        <v>2018</v>
      </c>
      <c r="B614">
        <v>9</v>
      </c>
      <c r="C614">
        <v>28</v>
      </c>
      <c r="D614" t="s">
        <v>1382</v>
      </c>
      <c r="E614">
        <v>7</v>
      </c>
      <c r="F614" t="s">
        <v>1218</v>
      </c>
      <c r="G614">
        <v>64110302</v>
      </c>
      <c r="H614" t="s">
        <v>1220</v>
      </c>
      <c r="I614" t="s">
        <v>1154</v>
      </c>
      <c r="J614" t="s">
        <v>1221</v>
      </c>
      <c r="K614">
        <v>337829.9</v>
      </c>
    </row>
    <row r="615" spans="1:11">
      <c r="A615">
        <v>2018</v>
      </c>
      <c r="B615">
        <v>9</v>
      </c>
      <c r="C615">
        <v>28</v>
      </c>
      <c r="D615" t="s">
        <v>1382</v>
      </c>
      <c r="E615">
        <v>8</v>
      </c>
      <c r="F615" t="s">
        <v>1218</v>
      </c>
      <c r="G615">
        <v>64110302</v>
      </c>
      <c r="H615" t="s">
        <v>1220</v>
      </c>
      <c r="I615" t="s">
        <v>737</v>
      </c>
      <c r="J615" t="s">
        <v>1221</v>
      </c>
      <c r="K615">
        <v>-337829.9</v>
      </c>
    </row>
    <row r="616" spans="1:12">
      <c r="A616">
        <v>2018</v>
      </c>
      <c r="B616">
        <v>9</v>
      </c>
      <c r="C616">
        <v>28</v>
      </c>
      <c r="D616" t="s">
        <v>1382</v>
      </c>
      <c r="E616">
        <v>9</v>
      </c>
      <c r="F616" t="s">
        <v>1383</v>
      </c>
      <c r="G616">
        <v>6051</v>
      </c>
      <c r="H616" t="s">
        <v>67</v>
      </c>
      <c r="I616" t="s">
        <v>737</v>
      </c>
      <c r="J616" t="s">
        <v>1384</v>
      </c>
      <c r="L616">
        <v>31305.66</v>
      </c>
    </row>
    <row r="617" spans="1:12">
      <c r="A617">
        <v>2018</v>
      </c>
      <c r="B617">
        <v>9</v>
      </c>
      <c r="C617">
        <v>28</v>
      </c>
      <c r="D617" t="s">
        <v>1382</v>
      </c>
      <c r="E617">
        <v>10</v>
      </c>
      <c r="F617" t="s">
        <v>1383</v>
      </c>
      <c r="G617">
        <v>6051</v>
      </c>
      <c r="H617" t="s">
        <v>67</v>
      </c>
      <c r="I617" t="s">
        <v>1154</v>
      </c>
      <c r="J617" t="s">
        <v>1384</v>
      </c>
      <c r="L617">
        <v>-31305.66</v>
      </c>
    </row>
    <row r="618" spans="1:6">
      <c r="A618">
        <v>2018</v>
      </c>
      <c r="B618">
        <v>9</v>
      </c>
      <c r="C618">
        <v>28</v>
      </c>
      <c r="F618" t="s">
        <v>1193</v>
      </c>
    </row>
    <row r="619" spans="1:12">
      <c r="A619">
        <v>2018</v>
      </c>
      <c r="B619">
        <v>9</v>
      </c>
      <c r="C619">
        <v>30</v>
      </c>
      <c r="D619" t="s">
        <v>1385</v>
      </c>
      <c r="E619">
        <v>1</v>
      </c>
      <c r="F619" t="s">
        <v>1206</v>
      </c>
      <c r="G619">
        <v>6021060201</v>
      </c>
      <c r="H619" t="s">
        <v>1028</v>
      </c>
      <c r="I619" t="s">
        <v>6</v>
      </c>
      <c r="J619" t="s">
        <v>1164</v>
      </c>
      <c r="L619">
        <v>16169.43</v>
      </c>
    </row>
    <row r="620" spans="1:12">
      <c r="A620">
        <v>2018</v>
      </c>
      <c r="B620">
        <v>9</v>
      </c>
      <c r="C620">
        <v>30</v>
      </c>
      <c r="D620" t="s">
        <v>1385</v>
      </c>
      <c r="E620">
        <v>2</v>
      </c>
      <c r="F620" t="s">
        <v>1203</v>
      </c>
      <c r="G620">
        <v>6021060201</v>
      </c>
      <c r="H620" t="s">
        <v>1028</v>
      </c>
      <c r="I620" t="s">
        <v>12</v>
      </c>
      <c r="J620" t="s">
        <v>1164</v>
      </c>
      <c r="L620">
        <v>-11599.68</v>
      </c>
    </row>
    <row r="621" spans="1:12">
      <c r="A621">
        <v>2018</v>
      </c>
      <c r="B621">
        <v>9</v>
      </c>
      <c r="C621">
        <v>30</v>
      </c>
      <c r="D621" t="s">
        <v>1385</v>
      </c>
      <c r="E621">
        <v>3</v>
      </c>
      <c r="F621" t="s">
        <v>1355</v>
      </c>
      <c r="G621">
        <v>6111</v>
      </c>
      <c r="H621" t="s">
        <v>63</v>
      </c>
      <c r="I621" t="s">
        <v>12</v>
      </c>
      <c r="J621" t="s">
        <v>1144</v>
      </c>
      <c r="L621">
        <v>-1920857.13</v>
      </c>
    </row>
    <row r="622" spans="1:12">
      <c r="A622">
        <v>2018</v>
      </c>
      <c r="B622">
        <v>9</v>
      </c>
      <c r="C622">
        <v>30</v>
      </c>
      <c r="D622" t="s">
        <v>1385</v>
      </c>
      <c r="E622">
        <v>4</v>
      </c>
      <c r="F622" t="s">
        <v>1355</v>
      </c>
      <c r="G622">
        <v>6111</v>
      </c>
      <c r="H622" t="s">
        <v>63</v>
      </c>
      <c r="I622" t="s">
        <v>13</v>
      </c>
      <c r="J622" t="s">
        <v>1144</v>
      </c>
      <c r="L622">
        <v>1920857.13</v>
      </c>
    </row>
    <row r="623" spans="1:12">
      <c r="A623">
        <v>2018</v>
      </c>
      <c r="B623">
        <v>9</v>
      </c>
      <c r="C623">
        <v>30</v>
      </c>
      <c r="D623" t="s">
        <v>1385</v>
      </c>
      <c r="E623">
        <v>5</v>
      </c>
      <c r="F623" t="s">
        <v>1386</v>
      </c>
      <c r="G623">
        <v>6111</v>
      </c>
      <c r="H623" t="s">
        <v>63</v>
      </c>
      <c r="I623" t="s">
        <v>12</v>
      </c>
      <c r="J623" t="s">
        <v>1144</v>
      </c>
      <c r="L623">
        <v>-127920</v>
      </c>
    </row>
    <row r="624" spans="1:12">
      <c r="A624">
        <v>2018</v>
      </c>
      <c r="B624">
        <v>9</v>
      </c>
      <c r="C624">
        <v>30</v>
      </c>
      <c r="D624" t="s">
        <v>1385</v>
      </c>
      <c r="E624">
        <v>6</v>
      </c>
      <c r="F624" t="s">
        <v>1386</v>
      </c>
      <c r="G624">
        <v>6111</v>
      </c>
      <c r="H624" t="s">
        <v>63</v>
      </c>
      <c r="I624" t="s">
        <v>4</v>
      </c>
      <c r="J624" t="s">
        <v>1144</v>
      </c>
      <c r="L624">
        <v>127920</v>
      </c>
    </row>
    <row r="625" spans="1:12">
      <c r="A625">
        <v>2018</v>
      </c>
      <c r="B625">
        <v>9</v>
      </c>
      <c r="C625">
        <v>30</v>
      </c>
      <c r="D625" t="s">
        <v>1385</v>
      </c>
      <c r="E625">
        <v>7</v>
      </c>
      <c r="F625" t="s">
        <v>1142</v>
      </c>
      <c r="G625">
        <v>6111</v>
      </c>
      <c r="H625" t="s">
        <v>63</v>
      </c>
      <c r="I625" t="s">
        <v>13</v>
      </c>
      <c r="J625" t="s">
        <v>1144</v>
      </c>
      <c r="L625">
        <v>-736277.78</v>
      </c>
    </row>
    <row r="626" spans="1:12">
      <c r="A626">
        <v>2018</v>
      </c>
      <c r="B626">
        <v>9</v>
      </c>
      <c r="C626">
        <v>30</v>
      </c>
      <c r="D626" t="s">
        <v>1385</v>
      </c>
      <c r="E626">
        <v>8</v>
      </c>
      <c r="F626" t="s">
        <v>1142</v>
      </c>
      <c r="G626">
        <v>6111</v>
      </c>
      <c r="H626" t="s">
        <v>63</v>
      </c>
      <c r="I626" t="s">
        <v>4</v>
      </c>
      <c r="J626" t="s">
        <v>1144</v>
      </c>
      <c r="L626">
        <v>736277.78</v>
      </c>
    </row>
    <row r="627" spans="1:12">
      <c r="A627">
        <v>2018</v>
      </c>
      <c r="B627">
        <v>9</v>
      </c>
      <c r="C627">
        <v>30</v>
      </c>
      <c r="D627" t="s">
        <v>1385</v>
      </c>
      <c r="E627">
        <v>9</v>
      </c>
      <c r="F627" t="s">
        <v>1146</v>
      </c>
      <c r="G627">
        <v>6101</v>
      </c>
      <c r="H627" t="s">
        <v>1148</v>
      </c>
      <c r="I627" t="s">
        <v>12</v>
      </c>
      <c r="J627" t="s">
        <v>1149</v>
      </c>
      <c r="L627">
        <v>5013.29</v>
      </c>
    </row>
    <row r="628" spans="1:12">
      <c r="A628">
        <v>2018</v>
      </c>
      <c r="B628">
        <v>9</v>
      </c>
      <c r="C628">
        <v>30</v>
      </c>
      <c r="D628" t="s">
        <v>1385</v>
      </c>
      <c r="E628">
        <v>10</v>
      </c>
      <c r="F628" t="s">
        <v>1146</v>
      </c>
      <c r="G628">
        <v>6101</v>
      </c>
      <c r="H628" t="s">
        <v>1148</v>
      </c>
      <c r="I628" t="s">
        <v>15</v>
      </c>
      <c r="J628" t="s">
        <v>1149</v>
      </c>
      <c r="L628">
        <v>-5013.29</v>
      </c>
    </row>
    <row r="629" spans="1:12">
      <c r="A629">
        <v>2018</v>
      </c>
      <c r="B629">
        <v>9</v>
      </c>
      <c r="C629">
        <v>30</v>
      </c>
      <c r="D629" t="s">
        <v>1385</v>
      </c>
      <c r="E629">
        <v>11</v>
      </c>
      <c r="F629" t="s">
        <v>1387</v>
      </c>
      <c r="G629">
        <v>6101</v>
      </c>
      <c r="H629" t="s">
        <v>1148</v>
      </c>
      <c r="I629" t="s">
        <v>12</v>
      </c>
      <c r="J629" t="s">
        <v>1149</v>
      </c>
      <c r="L629">
        <v>-294600</v>
      </c>
    </row>
    <row r="630" spans="1:12">
      <c r="A630">
        <v>2018</v>
      </c>
      <c r="B630">
        <v>9</v>
      </c>
      <c r="C630">
        <v>30</v>
      </c>
      <c r="D630" t="s">
        <v>1385</v>
      </c>
      <c r="E630">
        <v>12</v>
      </c>
      <c r="F630" t="s">
        <v>1387</v>
      </c>
      <c r="G630">
        <v>6101</v>
      </c>
      <c r="H630" t="s">
        <v>1148</v>
      </c>
      <c r="I630" t="s">
        <v>4</v>
      </c>
      <c r="J630" t="s">
        <v>1149</v>
      </c>
      <c r="L630">
        <v>294600</v>
      </c>
    </row>
    <row r="631" spans="1:12">
      <c r="A631">
        <v>2018</v>
      </c>
      <c r="B631">
        <v>9</v>
      </c>
      <c r="C631">
        <v>30</v>
      </c>
      <c r="D631" t="s">
        <v>1385</v>
      </c>
      <c r="E631">
        <v>13</v>
      </c>
      <c r="F631" t="s">
        <v>1204</v>
      </c>
      <c r="G631">
        <v>6021060201</v>
      </c>
      <c r="H631" t="s">
        <v>1028</v>
      </c>
      <c r="I631" t="s">
        <v>13</v>
      </c>
      <c r="J631" t="s">
        <v>1164</v>
      </c>
      <c r="L631">
        <v>-4069.1</v>
      </c>
    </row>
    <row r="632" spans="1:12">
      <c r="A632">
        <v>2018</v>
      </c>
      <c r="B632">
        <v>9</v>
      </c>
      <c r="C632">
        <v>30</v>
      </c>
      <c r="D632" t="s">
        <v>1385</v>
      </c>
      <c r="E632">
        <v>14</v>
      </c>
      <c r="F632" t="s">
        <v>1205</v>
      </c>
      <c r="G632">
        <v>6021060201</v>
      </c>
      <c r="H632" t="s">
        <v>1028</v>
      </c>
      <c r="I632" t="s">
        <v>15</v>
      </c>
      <c r="J632" t="s">
        <v>1164</v>
      </c>
      <c r="L632">
        <v>-500.65</v>
      </c>
    </row>
    <row r="633" spans="1:12">
      <c r="A633">
        <v>2018</v>
      </c>
      <c r="B633">
        <v>9</v>
      </c>
      <c r="C633">
        <v>30</v>
      </c>
      <c r="D633" t="s">
        <v>1388</v>
      </c>
      <c r="E633">
        <v>1</v>
      </c>
      <c r="F633" t="s">
        <v>1231</v>
      </c>
      <c r="G633">
        <v>60210703</v>
      </c>
      <c r="H633" t="s">
        <v>1153</v>
      </c>
      <c r="I633" t="s">
        <v>23</v>
      </c>
      <c r="J633" t="s">
        <v>1144</v>
      </c>
      <c r="L633">
        <v>101320.75</v>
      </c>
    </row>
    <row r="634" spans="1:12">
      <c r="A634">
        <v>2018</v>
      </c>
      <c r="B634">
        <v>9</v>
      </c>
      <c r="C634">
        <v>30</v>
      </c>
      <c r="D634" t="s">
        <v>1388</v>
      </c>
      <c r="E634">
        <v>2</v>
      </c>
      <c r="F634" t="s">
        <v>1231</v>
      </c>
      <c r="G634">
        <v>60210703</v>
      </c>
      <c r="H634" t="s">
        <v>1153</v>
      </c>
      <c r="I634" t="s">
        <v>1154</v>
      </c>
      <c r="J634" t="s">
        <v>1144</v>
      </c>
      <c r="L634">
        <v>-101320.75</v>
      </c>
    </row>
    <row r="635" spans="1:12">
      <c r="A635">
        <v>2018</v>
      </c>
      <c r="B635">
        <v>9</v>
      </c>
      <c r="C635">
        <v>30</v>
      </c>
      <c r="D635" t="s">
        <v>1388</v>
      </c>
      <c r="E635">
        <v>3</v>
      </c>
      <c r="F635" t="s">
        <v>1159</v>
      </c>
      <c r="G635">
        <v>6111</v>
      </c>
      <c r="H635" t="s">
        <v>63</v>
      </c>
      <c r="I635" t="s">
        <v>10</v>
      </c>
      <c r="J635" t="s">
        <v>1144</v>
      </c>
      <c r="L635">
        <v>-321222.41</v>
      </c>
    </row>
    <row r="636" spans="1:12">
      <c r="A636">
        <v>2018</v>
      </c>
      <c r="B636">
        <v>9</v>
      </c>
      <c r="C636">
        <v>30</v>
      </c>
      <c r="D636" t="s">
        <v>1388</v>
      </c>
      <c r="E636">
        <v>4</v>
      </c>
      <c r="F636" t="s">
        <v>1159</v>
      </c>
      <c r="G636">
        <v>6111</v>
      </c>
      <c r="H636" t="s">
        <v>63</v>
      </c>
      <c r="I636" t="s">
        <v>18</v>
      </c>
      <c r="J636" t="s">
        <v>1144</v>
      </c>
      <c r="L636">
        <v>321222.41</v>
      </c>
    </row>
    <row r="637" spans="1:12">
      <c r="A637">
        <v>2018</v>
      </c>
      <c r="B637">
        <v>9</v>
      </c>
      <c r="C637">
        <v>30</v>
      </c>
      <c r="D637" t="s">
        <v>1388</v>
      </c>
      <c r="E637">
        <v>5</v>
      </c>
      <c r="F637" t="s">
        <v>1369</v>
      </c>
      <c r="G637">
        <v>6101</v>
      </c>
      <c r="H637" t="s">
        <v>1148</v>
      </c>
      <c r="I637" t="s">
        <v>10</v>
      </c>
      <c r="J637" t="s">
        <v>1149</v>
      </c>
      <c r="L637">
        <v>-29244.29</v>
      </c>
    </row>
    <row r="638" spans="1:12">
      <c r="A638">
        <v>2018</v>
      </c>
      <c r="B638">
        <v>9</v>
      </c>
      <c r="C638">
        <v>30</v>
      </c>
      <c r="D638" t="s">
        <v>1388</v>
      </c>
      <c r="E638">
        <v>6</v>
      </c>
      <c r="F638" t="s">
        <v>1369</v>
      </c>
      <c r="G638">
        <v>6101</v>
      </c>
      <c r="H638" t="s">
        <v>1148</v>
      </c>
      <c r="I638" t="s">
        <v>737</v>
      </c>
      <c r="J638" t="s">
        <v>1149</v>
      </c>
      <c r="L638">
        <v>29244.29</v>
      </c>
    </row>
    <row r="639" spans="1:12">
      <c r="A639">
        <v>2018</v>
      </c>
      <c r="B639">
        <v>9</v>
      </c>
      <c r="C639">
        <v>30</v>
      </c>
      <c r="D639" t="s">
        <v>1388</v>
      </c>
      <c r="E639">
        <v>7</v>
      </c>
      <c r="F639" t="s">
        <v>1161</v>
      </c>
      <c r="G639">
        <v>6101</v>
      </c>
      <c r="H639" t="s">
        <v>1148</v>
      </c>
      <c r="I639" t="s">
        <v>10</v>
      </c>
      <c r="J639" t="s">
        <v>1149</v>
      </c>
      <c r="L639">
        <v>214032.5</v>
      </c>
    </row>
    <row r="640" spans="1:12">
      <c r="A640">
        <v>2018</v>
      </c>
      <c r="B640">
        <v>9</v>
      </c>
      <c r="C640">
        <v>30</v>
      </c>
      <c r="D640" t="s">
        <v>1388</v>
      </c>
      <c r="E640">
        <v>8</v>
      </c>
      <c r="F640" t="s">
        <v>1161</v>
      </c>
      <c r="G640">
        <v>6101</v>
      </c>
      <c r="H640" t="s">
        <v>1148</v>
      </c>
      <c r="I640" t="s">
        <v>8</v>
      </c>
      <c r="J640" t="s">
        <v>1149</v>
      </c>
      <c r="L640">
        <v>-214032.5</v>
      </c>
    </row>
    <row r="641" spans="1:12">
      <c r="A641">
        <v>2018</v>
      </c>
      <c r="B641">
        <v>9</v>
      </c>
      <c r="C641">
        <v>30</v>
      </c>
      <c r="D641" t="s">
        <v>1388</v>
      </c>
      <c r="E641">
        <v>9</v>
      </c>
      <c r="F641" t="s">
        <v>1162</v>
      </c>
      <c r="G641">
        <v>6021060301</v>
      </c>
      <c r="H641" t="s">
        <v>1028</v>
      </c>
      <c r="I641" t="s">
        <v>10</v>
      </c>
      <c r="J641" t="s">
        <v>1164</v>
      </c>
      <c r="L641">
        <v>-155352.58</v>
      </c>
    </row>
    <row r="642" spans="1:12">
      <c r="A642">
        <v>2018</v>
      </c>
      <c r="B642">
        <v>9</v>
      </c>
      <c r="C642">
        <v>30</v>
      </c>
      <c r="D642" t="s">
        <v>1388</v>
      </c>
      <c r="E642">
        <v>10</v>
      </c>
      <c r="F642" t="s">
        <v>1162</v>
      </c>
      <c r="G642">
        <v>6021060301</v>
      </c>
      <c r="H642" t="s">
        <v>1028</v>
      </c>
      <c r="I642" t="s">
        <v>18</v>
      </c>
      <c r="J642" t="s">
        <v>1164</v>
      </c>
      <c r="L642">
        <v>-3318.15</v>
      </c>
    </row>
    <row r="643" spans="1:12">
      <c r="A643">
        <v>2018</v>
      </c>
      <c r="B643">
        <v>9</v>
      </c>
      <c r="C643">
        <v>30</v>
      </c>
      <c r="D643" t="s">
        <v>1388</v>
      </c>
      <c r="E643">
        <v>11</v>
      </c>
      <c r="F643" t="s">
        <v>1162</v>
      </c>
      <c r="G643">
        <v>6021060301</v>
      </c>
      <c r="H643" t="s">
        <v>1028</v>
      </c>
      <c r="I643" t="s">
        <v>17</v>
      </c>
      <c r="J643" t="s">
        <v>1164</v>
      </c>
      <c r="L643">
        <v>-50265.75</v>
      </c>
    </row>
    <row r="644" spans="1:12">
      <c r="A644">
        <v>2018</v>
      </c>
      <c r="B644">
        <v>9</v>
      </c>
      <c r="C644">
        <v>30</v>
      </c>
      <c r="D644" t="s">
        <v>1388</v>
      </c>
      <c r="E644">
        <v>12</v>
      </c>
      <c r="F644" t="s">
        <v>1162</v>
      </c>
      <c r="G644">
        <v>6021060301</v>
      </c>
      <c r="H644" t="s">
        <v>1028</v>
      </c>
      <c r="I644" t="s">
        <v>6</v>
      </c>
      <c r="J644" t="s">
        <v>1164</v>
      </c>
      <c r="L644">
        <v>208936.48</v>
      </c>
    </row>
    <row r="645" spans="1:12">
      <c r="A645">
        <v>2018</v>
      </c>
      <c r="B645">
        <v>9</v>
      </c>
      <c r="C645">
        <v>30</v>
      </c>
      <c r="D645" t="s">
        <v>1388</v>
      </c>
      <c r="E645">
        <v>13</v>
      </c>
      <c r="F645" t="s">
        <v>1389</v>
      </c>
      <c r="G645">
        <v>60110205</v>
      </c>
      <c r="H645" t="s">
        <v>1158</v>
      </c>
      <c r="I645" t="s">
        <v>10</v>
      </c>
      <c r="J645" t="s">
        <v>1144</v>
      </c>
      <c r="L645">
        <v>-10479.45</v>
      </c>
    </row>
    <row r="646" spans="1:12">
      <c r="A646">
        <v>2018</v>
      </c>
      <c r="B646">
        <v>9</v>
      </c>
      <c r="C646">
        <v>30</v>
      </c>
      <c r="D646" t="s">
        <v>1388</v>
      </c>
      <c r="E646">
        <v>14</v>
      </c>
      <c r="F646" t="s">
        <v>1389</v>
      </c>
      <c r="G646">
        <v>60110205</v>
      </c>
      <c r="H646" t="s">
        <v>1158</v>
      </c>
      <c r="I646" t="s">
        <v>4</v>
      </c>
      <c r="J646" t="s">
        <v>1144</v>
      </c>
      <c r="L646">
        <v>10479.45</v>
      </c>
    </row>
    <row r="647" spans="1:12">
      <c r="A647">
        <v>2018</v>
      </c>
      <c r="B647">
        <v>9</v>
      </c>
      <c r="C647">
        <v>30</v>
      </c>
      <c r="D647" t="s">
        <v>1390</v>
      </c>
      <c r="E647">
        <v>1</v>
      </c>
      <c r="F647" t="s">
        <v>1391</v>
      </c>
      <c r="G647">
        <v>60110101</v>
      </c>
      <c r="H647" t="s">
        <v>1334</v>
      </c>
      <c r="I647" t="s">
        <v>4</v>
      </c>
      <c r="J647" t="s">
        <v>1144</v>
      </c>
      <c r="L647">
        <v>-27777.78</v>
      </c>
    </row>
    <row r="648" spans="1:12">
      <c r="A648">
        <v>2018</v>
      </c>
      <c r="B648">
        <v>9</v>
      </c>
      <c r="C648">
        <v>30</v>
      </c>
      <c r="D648" t="s">
        <v>1390</v>
      </c>
      <c r="E648">
        <v>2</v>
      </c>
      <c r="F648" t="s">
        <v>1391</v>
      </c>
      <c r="G648">
        <v>60110101</v>
      </c>
      <c r="H648" t="s">
        <v>1334</v>
      </c>
      <c r="I648" t="s">
        <v>21</v>
      </c>
      <c r="J648" t="s">
        <v>1144</v>
      </c>
      <c r="L648">
        <v>27777.78</v>
      </c>
    </row>
    <row r="649" spans="1:12">
      <c r="A649">
        <v>2018</v>
      </c>
      <c r="B649">
        <v>9</v>
      </c>
      <c r="C649">
        <v>30</v>
      </c>
      <c r="D649" t="s">
        <v>1392</v>
      </c>
      <c r="E649">
        <v>1</v>
      </c>
      <c r="F649" t="s">
        <v>1393</v>
      </c>
      <c r="G649">
        <v>6021060101</v>
      </c>
      <c r="H649" t="s">
        <v>1028</v>
      </c>
      <c r="I649" t="s">
        <v>6</v>
      </c>
      <c r="J649" t="s">
        <v>1144</v>
      </c>
      <c r="L649">
        <v>-528301.89</v>
      </c>
    </row>
    <row r="650" spans="1:12">
      <c r="A650">
        <v>2018</v>
      </c>
      <c r="B650">
        <v>9</v>
      </c>
      <c r="C650">
        <v>30</v>
      </c>
      <c r="D650" t="s">
        <v>1392</v>
      </c>
      <c r="E650">
        <v>2</v>
      </c>
      <c r="F650" t="s">
        <v>1394</v>
      </c>
      <c r="G650">
        <v>6021060101</v>
      </c>
      <c r="H650" t="s">
        <v>1028</v>
      </c>
      <c r="I650" t="s">
        <v>21</v>
      </c>
      <c r="J650" t="s">
        <v>1144</v>
      </c>
      <c r="L650">
        <v>528301.89</v>
      </c>
    </row>
    <row r="651" spans="1:12">
      <c r="A651">
        <v>2018</v>
      </c>
      <c r="B651">
        <v>9</v>
      </c>
      <c r="C651">
        <v>30</v>
      </c>
      <c r="D651" t="s">
        <v>1392</v>
      </c>
      <c r="E651">
        <v>3</v>
      </c>
      <c r="F651" t="s">
        <v>1395</v>
      </c>
      <c r="G651">
        <v>6021060101</v>
      </c>
      <c r="H651" t="s">
        <v>1028</v>
      </c>
      <c r="I651" t="s">
        <v>6</v>
      </c>
      <c r="J651" t="s">
        <v>1144</v>
      </c>
      <c r="L651">
        <v>-318658.28</v>
      </c>
    </row>
    <row r="652" spans="1:12">
      <c r="A652">
        <v>2018</v>
      </c>
      <c r="B652">
        <v>9</v>
      </c>
      <c r="C652">
        <v>30</v>
      </c>
      <c r="D652" t="s">
        <v>1392</v>
      </c>
      <c r="E652">
        <v>4</v>
      </c>
      <c r="F652" t="s">
        <v>1395</v>
      </c>
      <c r="G652">
        <v>6021060101</v>
      </c>
      <c r="H652" t="s">
        <v>1028</v>
      </c>
      <c r="I652" t="s">
        <v>737</v>
      </c>
      <c r="J652" t="s">
        <v>1144</v>
      </c>
      <c r="L652">
        <v>318658.28</v>
      </c>
    </row>
    <row r="653" spans="1:12">
      <c r="A653">
        <v>2018</v>
      </c>
      <c r="B653">
        <v>9</v>
      </c>
      <c r="C653">
        <v>30</v>
      </c>
      <c r="D653" t="s">
        <v>1392</v>
      </c>
      <c r="E653">
        <v>5</v>
      </c>
      <c r="F653" t="s">
        <v>1328</v>
      </c>
      <c r="G653">
        <v>6021060101</v>
      </c>
      <c r="H653" t="s">
        <v>1028</v>
      </c>
      <c r="I653" t="s">
        <v>6</v>
      </c>
      <c r="J653" t="s">
        <v>1144</v>
      </c>
      <c r="L653">
        <v>-25445.22</v>
      </c>
    </row>
    <row r="654" spans="1:12">
      <c r="A654">
        <v>2018</v>
      </c>
      <c r="B654">
        <v>9</v>
      </c>
      <c r="C654">
        <v>30</v>
      </c>
      <c r="D654" t="s">
        <v>1392</v>
      </c>
      <c r="E654">
        <v>6</v>
      </c>
      <c r="F654" t="s">
        <v>1328</v>
      </c>
      <c r="G654">
        <v>6021060101</v>
      </c>
      <c r="H654" t="s">
        <v>1028</v>
      </c>
      <c r="I654" t="s">
        <v>737</v>
      </c>
      <c r="J654" t="s">
        <v>1144</v>
      </c>
      <c r="L654">
        <v>25445.22</v>
      </c>
    </row>
    <row r="655" spans="1:12">
      <c r="A655">
        <v>2018</v>
      </c>
      <c r="B655">
        <v>9</v>
      </c>
      <c r="C655">
        <v>30</v>
      </c>
      <c r="D655" t="s">
        <v>1392</v>
      </c>
      <c r="E655">
        <v>7</v>
      </c>
      <c r="F655" t="s">
        <v>1396</v>
      </c>
      <c r="G655">
        <v>6021060102</v>
      </c>
      <c r="H655" t="s">
        <v>1169</v>
      </c>
      <c r="I655" t="s">
        <v>14</v>
      </c>
      <c r="J655" t="s">
        <v>1144</v>
      </c>
      <c r="L655">
        <v>-41004.79</v>
      </c>
    </row>
    <row r="656" spans="1:12">
      <c r="A656">
        <v>2018</v>
      </c>
      <c r="B656">
        <v>9</v>
      </c>
      <c r="C656">
        <v>30</v>
      </c>
      <c r="D656" t="s">
        <v>1392</v>
      </c>
      <c r="E656">
        <v>8</v>
      </c>
      <c r="F656" t="s">
        <v>1397</v>
      </c>
      <c r="G656">
        <v>6021060102</v>
      </c>
      <c r="H656" t="s">
        <v>1169</v>
      </c>
      <c r="I656" t="s">
        <v>15</v>
      </c>
      <c r="J656" t="s">
        <v>1144</v>
      </c>
      <c r="L656">
        <v>41004.79</v>
      </c>
    </row>
    <row r="657" spans="1:12">
      <c r="A657">
        <v>2018</v>
      </c>
      <c r="B657">
        <v>9</v>
      </c>
      <c r="C657">
        <v>30</v>
      </c>
      <c r="D657" t="s">
        <v>1392</v>
      </c>
      <c r="E657">
        <v>9</v>
      </c>
      <c r="F657" t="s">
        <v>1398</v>
      </c>
      <c r="G657">
        <v>6021060102</v>
      </c>
      <c r="H657" t="s">
        <v>1169</v>
      </c>
      <c r="I657" t="s">
        <v>14</v>
      </c>
      <c r="J657" t="s">
        <v>1144</v>
      </c>
      <c r="L657">
        <v>-6884.91</v>
      </c>
    </row>
    <row r="658" spans="1:12">
      <c r="A658">
        <v>2018</v>
      </c>
      <c r="B658">
        <v>9</v>
      </c>
      <c r="C658">
        <v>30</v>
      </c>
      <c r="D658" t="s">
        <v>1392</v>
      </c>
      <c r="E658">
        <v>10</v>
      </c>
      <c r="F658" t="s">
        <v>1399</v>
      </c>
      <c r="G658">
        <v>6021060102</v>
      </c>
      <c r="H658" t="s">
        <v>1169</v>
      </c>
      <c r="I658" t="s">
        <v>15</v>
      </c>
      <c r="J658" t="s">
        <v>1144</v>
      </c>
      <c r="L658">
        <v>6884.91</v>
      </c>
    </row>
    <row r="659" spans="1:12">
      <c r="A659">
        <v>2018</v>
      </c>
      <c r="B659">
        <v>9</v>
      </c>
      <c r="C659">
        <v>30</v>
      </c>
      <c r="D659" t="s">
        <v>1392</v>
      </c>
      <c r="E659">
        <v>11</v>
      </c>
      <c r="F659" t="s">
        <v>1271</v>
      </c>
      <c r="G659">
        <v>6021060102</v>
      </c>
      <c r="H659" t="s">
        <v>1169</v>
      </c>
      <c r="I659" t="s">
        <v>14</v>
      </c>
      <c r="J659" t="s">
        <v>1144</v>
      </c>
      <c r="L659">
        <v>-178332.19</v>
      </c>
    </row>
    <row r="660" spans="1:12">
      <c r="A660">
        <v>2018</v>
      </c>
      <c r="B660">
        <v>9</v>
      </c>
      <c r="C660">
        <v>30</v>
      </c>
      <c r="D660" t="s">
        <v>1392</v>
      </c>
      <c r="E660">
        <v>12</v>
      </c>
      <c r="F660" t="s">
        <v>1271</v>
      </c>
      <c r="G660">
        <v>6021060102</v>
      </c>
      <c r="H660" t="s">
        <v>1169</v>
      </c>
      <c r="I660" t="s">
        <v>737</v>
      </c>
      <c r="J660" t="s">
        <v>1144</v>
      </c>
      <c r="L660">
        <v>178332.19</v>
      </c>
    </row>
    <row r="661" spans="1:12">
      <c r="A661">
        <v>2018</v>
      </c>
      <c r="B661">
        <v>9</v>
      </c>
      <c r="C661">
        <v>30</v>
      </c>
      <c r="D661" t="s">
        <v>1392</v>
      </c>
      <c r="E661">
        <v>13</v>
      </c>
      <c r="F661" t="s">
        <v>1400</v>
      </c>
      <c r="G661">
        <v>6021060101</v>
      </c>
      <c r="H661" t="s">
        <v>1028</v>
      </c>
      <c r="I661" t="s">
        <v>14</v>
      </c>
      <c r="J661" t="s">
        <v>1144</v>
      </c>
      <c r="L661">
        <v>59942.46</v>
      </c>
    </row>
    <row r="662" spans="1:12">
      <c r="A662">
        <v>2018</v>
      </c>
      <c r="B662">
        <v>9</v>
      </c>
      <c r="C662">
        <v>30</v>
      </c>
      <c r="D662" t="s">
        <v>1392</v>
      </c>
      <c r="E662">
        <v>14</v>
      </c>
      <c r="F662" t="s">
        <v>1400</v>
      </c>
      <c r="G662">
        <v>6021060101</v>
      </c>
      <c r="H662" t="s">
        <v>1028</v>
      </c>
      <c r="I662" t="s">
        <v>15</v>
      </c>
      <c r="J662" t="s">
        <v>1144</v>
      </c>
      <c r="L662">
        <v>-59942.46</v>
      </c>
    </row>
    <row r="663" spans="1:12">
      <c r="A663">
        <v>2018</v>
      </c>
      <c r="B663">
        <v>9</v>
      </c>
      <c r="C663">
        <v>30</v>
      </c>
      <c r="D663" t="s">
        <v>1392</v>
      </c>
      <c r="E663">
        <v>15</v>
      </c>
      <c r="F663" t="s">
        <v>1401</v>
      </c>
      <c r="G663">
        <v>6021060201</v>
      </c>
      <c r="H663" t="s">
        <v>1028</v>
      </c>
      <c r="I663" t="s">
        <v>6</v>
      </c>
      <c r="J663" t="s">
        <v>1144</v>
      </c>
      <c r="L663">
        <v>95625.34</v>
      </c>
    </row>
    <row r="664" spans="1:12">
      <c r="A664">
        <v>2018</v>
      </c>
      <c r="B664">
        <v>9</v>
      </c>
      <c r="C664">
        <v>30</v>
      </c>
      <c r="D664" t="s">
        <v>1392</v>
      </c>
      <c r="E664">
        <v>16</v>
      </c>
      <c r="F664" t="s">
        <v>1401</v>
      </c>
      <c r="G664">
        <v>6021060201</v>
      </c>
      <c r="H664" t="s">
        <v>1028</v>
      </c>
      <c r="I664" t="s">
        <v>14</v>
      </c>
      <c r="J664" t="s">
        <v>1144</v>
      </c>
      <c r="L664">
        <v>-95625.34</v>
      </c>
    </row>
    <row r="665" spans="1:12">
      <c r="A665">
        <v>2018</v>
      </c>
      <c r="B665">
        <v>9</v>
      </c>
      <c r="C665">
        <v>30</v>
      </c>
      <c r="D665" t="s">
        <v>1392</v>
      </c>
      <c r="E665">
        <v>17</v>
      </c>
      <c r="F665" t="s">
        <v>1402</v>
      </c>
      <c r="G665">
        <v>6021060201</v>
      </c>
      <c r="H665" t="s">
        <v>1028</v>
      </c>
      <c r="I665" t="s">
        <v>14</v>
      </c>
      <c r="J665" t="s">
        <v>1144</v>
      </c>
      <c r="L665">
        <v>-60652.6</v>
      </c>
    </row>
    <row r="666" spans="1:12">
      <c r="A666">
        <v>2018</v>
      </c>
      <c r="B666">
        <v>9</v>
      </c>
      <c r="C666">
        <v>30</v>
      </c>
      <c r="D666" t="s">
        <v>1392</v>
      </c>
      <c r="E666">
        <v>18</v>
      </c>
      <c r="F666" t="s">
        <v>1402</v>
      </c>
      <c r="G666">
        <v>6021060201</v>
      </c>
      <c r="H666" t="s">
        <v>1028</v>
      </c>
      <c r="I666" t="s">
        <v>737</v>
      </c>
      <c r="J666" t="s">
        <v>1144</v>
      </c>
      <c r="L666">
        <v>60652.6</v>
      </c>
    </row>
    <row r="667" spans="1:12">
      <c r="A667">
        <v>2018</v>
      </c>
      <c r="B667">
        <v>9</v>
      </c>
      <c r="C667">
        <v>30</v>
      </c>
      <c r="D667" t="s">
        <v>1392</v>
      </c>
      <c r="E667">
        <v>19</v>
      </c>
      <c r="F667" t="s">
        <v>1403</v>
      </c>
      <c r="G667">
        <v>6021060101</v>
      </c>
      <c r="H667" t="s">
        <v>1028</v>
      </c>
      <c r="I667" t="s">
        <v>8</v>
      </c>
      <c r="J667" t="s">
        <v>1164</v>
      </c>
      <c r="L667">
        <v>-137600</v>
      </c>
    </row>
    <row r="668" spans="1:12">
      <c r="A668">
        <v>2018</v>
      </c>
      <c r="B668">
        <v>9</v>
      </c>
      <c r="C668">
        <v>30</v>
      </c>
      <c r="D668" t="s">
        <v>1392</v>
      </c>
      <c r="E668">
        <v>20</v>
      </c>
      <c r="F668" t="s">
        <v>1404</v>
      </c>
      <c r="G668">
        <v>6021060101</v>
      </c>
      <c r="H668" t="s">
        <v>1028</v>
      </c>
      <c r="I668" t="s">
        <v>14</v>
      </c>
      <c r="J668" t="s">
        <v>1164</v>
      </c>
      <c r="L668">
        <v>-199400</v>
      </c>
    </row>
    <row r="669" spans="1:12">
      <c r="A669">
        <v>2018</v>
      </c>
      <c r="B669">
        <v>9</v>
      </c>
      <c r="C669">
        <v>30</v>
      </c>
      <c r="D669" t="s">
        <v>1392</v>
      </c>
      <c r="E669">
        <v>21</v>
      </c>
      <c r="F669" t="s">
        <v>1405</v>
      </c>
      <c r="G669">
        <v>6021060101</v>
      </c>
      <c r="H669" t="s">
        <v>1028</v>
      </c>
      <c r="I669" t="s">
        <v>6</v>
      </c>
      <c r="J669" t="s">
        <v>1164</v>
      </c>
      <c r="L669">
        <v>337000</v>
      </c>
    </row>
    <row r="670" spans="1:12">
      <c r="A670">
        <v>2018</v>
      </c>
      <c r="B670">
        <v>9</v>
      </c>
      <c r="C670">
        <v>30</v>
      </c>
      <c r="D670" t="s">
        <v>1392</v>
      </c>
      <c r="E670">
        <v>22</v>
      </c>
      <c r="F670" t="s">
        <v>1406</v>
      </c>
      <c r="G670">
        <v>6021060201</v>
      </c>
      <c r="H670" t="s">
        <v>1028</v>
      </c>
      <c r="I670" t="s">
        <v>14</v>
      </c>
      <c r="J670" t="s">
        <v>1144</v>
      </c>
      <c r="L670">
        <v>-12182.06</v>
      </c>
    </row>
    <row r="671" spans="1:12">
      <c r="A671">
        <v>2018</v>
      </c>
      <c r="B671">
        <v>9</v>
      </c>
      <c r="C671">
        <v>30</v>
      </c>
      <c r="D671" t="s">
        <v>1392</v>
      </c>
      <c r="E671">
        <v>23</v>
      </c>
      <c r="F671" t="s">
        <v>1406</v>
      </c>
      <c r="G671">
        <v>6021060201</v>
      </c>
      <c r="H671" t="s">
        <v>1028</v>
      </c>
      <c r="I671" t="s">
        <v>737</v>
      </c>
      <c r="J671" t="s">
        <v>1144</v>
      </c>
      <c r="L671">
        <v>12182.06</v>
      </c>
    </row>
    <row r="672" spans="1:12">
      <c r="A672">
        <v>2018</v>
      </c>
      <c r="B672">
        <v>9</v>
      </c>
      <c r="C672">
        <v>30</v>
      </c>
      <c r="D672" t="s">
        <v>1392</v>
      </c>
      <c r="E672">
        <v>24</v>
      </c>
      <c r="F672" t="s">
        <v>1407</v>
      </c>
      <c r="G672">
        <v>6021060201</v>
      </c>
      <c r="H672" t="s">
        <v>1028</v>
      </c>
      <c r="I672" t="s">
        <v>14</v>
      </c>
      <c r="J672" t="s">
        <v>1144</v>
      </c>
      <c r="L672">
        <v>-4205.42</v>
      </c>
    </row>
    <row r="673" spans="1:12">
      <c r="A673">
        <v>2018</v>
      </c>
      <c r="B673">
        <v>9</v>
      </c>
      <c r="C673">
        <v>30</v>
      </c>
      <c r="D673" t="s">
        <v>1392</v>
      </c>
      <c r="E673">
        <v>25</v>
      </c>
      <c r="F673" t="s">
        <v>1407</v>
      </c>
      <c r="G673">
        <v>6021060201</v>
      </c>
      <c r="H673" t="s">
        <v>1028</v>
      </c>
      <c r="I673" t="s">
        <v>737</v>
      </c>
      <c r="J673" t="s">
        <v>1144</v>
      </c>
      <c r="L673">
        <v>4205.42</v>
      </c>
    </row>
    <row r="674" spans="1:11">
      <c r="A674">
        <v>2018</v>
      </c>
      <c r="B674">
        <v>9</v>
      </c>
      <c r="C674">
        <v>30</v>
      </c>
      <c r="D674" t="s">
        <v>1392</v>
      </c>
      <c r="E674">
        <v>26</v>
      </c>
      <c r="F674" t="s">
        <v>1408</v>
      </c>
      <c r="G674">
        <v>660211</v>
      </c>
      <c r="H674" t="s">
        <v>124</v>
      </c>
      <c r="I674" t="s">
        <v>14</v>
      </c>
      <c r="J674" t="s">
        <v>1144</v>
      </c>
      <c r="K674">
        <v>19125.06</v>
      </c>
    </row>
    <row r="675" spans="1:11">
      <c r="A675">
        <v>2018</v>
      </c>
      <c r="B675">
        <v>9</v>
      </c>
      <c r="C675">
        <v>30</v>
      </c>
      <c r="D675" t="s">
        <v>1392</v>
      </c>
      <c r="E675">
        <v>27</v>
      </c>
      <c r="F675" t="s">
        <v>1408</v>
      </c>
      <c r="G675">
        <v>660216</v>
      </c>
      <c r="H675" t="s">
        <v>130</v>
      </c>
      <c r="I675" t="s">
        <v>6</v>
      </c>
      <c r="J675" t="s">
        <v>1144</v>
      </c>
      <c r="K675">
        <v>-19125.06</v>
      </c>
    </row>
    <row r="676" spans="1:12">
      <c r="A676">
        <v>2018</v>
      </c>
      <c r="B676">
        <v>9</v>
      </c>
      <c r="C676">
        <v>30</v>
      </c>
      <c r="D676" t="s">
        <v>1392</v>
      </c>
      <c r="E676">
        <v>28</v>
      </c>
      <c r="F676" t="s">
        <v>1329</v>
      </c>
      <c r="G676">
        <v>6021060201</v>
      </c>
      <c r="H676" t="s">
        <v>1028</v>
      </c>
      <c r="I676" t="s">
        <v>6</v>
      </c>
      <c r="J676" t="s">
        <v>1144</v>
      </c>
      <c r="L676">
        <v>-31555.31</v>
      </c>
    </row>
    <row r="677" spans="1:12">
      <c r="A677">
        <v>2018</v>
      </c>
      <c r="B677">
        <v>9</v>
      </c>
      <c r="C677">
        <v>30</v>
      </c>
      <c r="D677" t="s">
        <v>1392</v>
      </c>
      <c r="E677">
        <v>29</v>
      </c>
      <c r="F677" t="s">
        <v>1329</v>
      </c>
      <c r="G677">
        <v>6021060201</v>
      </c>
      <c r="H677" t="s">
        <v>1028</v>
      </c>
      <c r="I677" t="s">
        <v>737</v>
      </c>
      <c r="J677" t="s">
        <v>1144</v>
      </c>
      <c r="L677">
        <v>31555.31</v>
      </c>
    </row>
    <row r="678" spans="1:6">
      <c r="A678">
        <v>2018</v>
      </c>
      <c r="B678">
        <v>9</v>
      </c>
      <c r="C678">
        <v>30</v>
      </c>
      <c r="F678" t="s">
        <v>1193</v>
      </c>
    </row>
    <row r="679" spans="1:6">
      <c r="A679">
        <v>2018</v>
      </c>
      <c r="B679">
        <v>9</v>
      </c>
      <c r="F679" t="s">
        <v>1194</v>
      </c>
    </row>
    <row r="680" spans="1:11">
      <c r="A680">
        <v>2018</v>
      </c>
      <c r="B680">
        <v>10</v>
      </c>
      <c r="C680">
        <v>31</v>
      </c>
      <c r="D680" t="s">
        <v>1409</v>
      </c>
      <c r="E680">
        <v>1</v>
      </c>
      <c r="F680" t="s">
        <v>1410</v>
      </c>
      <c r="G680">
        <v>660216</v>
      </c>
      <c r="H680" t="s">
        <v>130</v>
      </c>
      <c r="I680" t="s">
        <v>8</v>
      </c>
      <c r="J680" t="s">
        <v>1144</v>
      </c>
      <c r="K680">
        <v>2800</v>
      </c>
    </row>
    <row r="681" spans="1:11">
      <c r="A681">
        <v>2018</v>
      </c>
      <c r="B681">
        <v>10</v>
      </c>
      <c r="C681">
        <v>31</v>
      </c>
      <c r="D681" t="s">
        <v>1409</v>
      </c>
      <c r="E681">
        <v>2</v>
      </c>
      <c r="F681" t="s">
        <v>1410</v>
      </c>
      <c r="G681">
        <v>660216</v>
      </c>
      <c r="H681" t="s">
        <v>130</v>
      </c>
      <c r="I681" t="s">
        <v>929</v>
      </c>
      <c r="J681" t="s">
        <v>1144</v>
      </c>
      <c r="K681">
        <v>4950</v>
      </c>
    </row>
    <row r="682" spans="1:11">
      <c r="A682">
        <v>2018</v>
      </c>
      <c r="B682">
        <v>10</v>
      </c>
      <c r="C682">
        <v>31</v>
      </c>
      <c r="D682" t="s">
        <v>1409</v>
      </c>
      <c r="E682">
        <v>3</v>
      </c>
      <c r="F682" t="s">
        <v>1410</v>
      </c>
      <c r="G682">
        <v>660216</v>
      </c>
      <c r="H682" t="s">
        <v>130</v>
      </c>
      <c r="I682" t="s">
        <v>4</v>
      </c>
      <c r="J682" t="s">
        <v>1144</v>
      </c>
      <c r="K682">
        <v>-10720</v>
      </c>
    </row>
    <row r="683" spans="1:11">
      <c r="A683">
        <v>2018</v>
      </c>
      <c r="B683">
        <v>10</v>
      </c>
      <c r="C683">
        <v>31</v>
      </c>
      <c r="D683" t="s">
        <v>1409</v>
      </c>
      <c r="E683">
        <v>4</v>
      </c>
      <c r="F683" t="s">
        <v>1410</v>
      </c>
      <c r="G683">
        <v>660216</v>
      </c>
      <c r="H683" t="s">
        <v>130</v>
      </c>
      <c r="I683" t="s">
        <v>737</v>
      </c>
      <c r="J683" t="s">
        <v>1144</v>
      </c>
      <c r="K683">
        <v>2970</v>
      </c>
    </row>
    <row r="684" spans="1:12">
      <c r="A684">
        <v>2018</v>
      </c>
      <c r="B684">
        <v>10</v>
      </c>
      <c r="C684">
        <v>31</v>
      </c>
      <c r="D684" t="s">
        <v>1411</v>
      </c>
      <c r="E684">
        <v>1</v>
      </c>
      <c r="F684" t="s">
        <v>1412</v>
      </c>
      <c r="G684">
        <v>6021060101</v>
      </c>
      <c r="H684" t="s">
        <v>1028</v>
      </c>
      <c r="I684" t="s">
        <v>6</v>
      </c>
      <c r="J684" t="s">
        <v>1144</v>
      </c>
      <c r="L684">
        <v>-15297.17</v>
      </c>
    </row>
    <row r="685" spans="1:12">
      <c r="A685">
        <v>2018</v>
      </c>
      <c r="B685">
        <v>10</v>
      </c>
      <c r="C685">
        <v>31</v>
      </c>
      <c r="D685" t="s">
        <v>1411</v>
      </c>
      <c r="E685">
        <v>2</v>
      </c>
      <c r="F685" t="s">
        <v>1412</v>
      </c>
      <c r="G685">
        <v>6021060101</v>
      </c>
      <c r="H685" t="s">
        <v>1028</v>
      </c>
      <c r="I685" t="s">
        <v>737</v>
      </c>
      <c r="J685" t="s">
        <v>1144</v>
      </c>
      <c r="L685">
        <v>15297.17</v>
      </c>
    </row>
    <row r="686" spans="1:12">
      <c r="A686">
        <v>2018</v>
      </c>
      <c r="B686">
        <v>10</v>
      </c>
      <c r="C686">
        <v>31</v>
      </c>
      <c r="D686" t="s">
        <v>1411</v>
      </c>
      <c r="E686">
        <v>3</v>
      </c>
      <c r="F686" t="s">
        <v>1170</v>
      </c>
      <c r="G686">
        <v>6021060101</v>
      </c>
      <c r="H686" t="s">
        <v>1028</v>
      </c>
      <c r="I686" t="s">
        <v>14</v>
      </c>
      <c r="J686" t="s">
        <v>1144</v>
      </c>
      <c r="L686">
        <v>-135827.38</v>
      </c>
    </row>
    <row r="687" spans="1:12">
      <c r="A687">
        <v>2018</v>
      </c>
      <c r="B687">
        <v>10</v>
      </c>
      <c r="C687">
        <v>31</v>
      </c>
      <c r="D687" t="s">
        <v>1411</v>
      </c>
      <c r="E687">
        <v>4</v>
      </c>
      <c r="F687" t="s">
        <v>1170</v>
      </c>
      <c r="G687">
        <v>6021060101</v>
      </c>
      <c r="H687" t="s">
        <v>1028</v>
      </c>
      <c r="I687" t="s">
        <v>15</v>
      </c>
      <c r="J687" t="s">
        <v>1144</v>
      </c>
      <c r="L687">
        <v>135827.38</v>
      </c>
    </row>
    <row r="688" spans="1:12">
      <c r="A688">
        <v>2018</v>
      </c>
      <c r="B688">
        <v>10</v>
      </c>
      <c r="C688">
        <v>31</v>
      </c>
      <c r="D688" t="s">
        <v>1411</v>
      </c>
      <c r="E688">
        <v>5</v>
      </c>
      <c r="F688" t="s">
        <v>1172</v>
      </c>
      <c r="G688">
        <v>6021060101</v>
      </c>
      <c r="H688" t="s">
        <v>1028</v>
      </c>
      <c r="I688" t="s">
        <v>14</v>
      </c>
      <c r="J688" t="s">
        <v>1144</v>
      </c>
      <c r="L688">
        <v>-104347.7</v>
      </c>
    </row>
    <row r="689" spans="1:12">
      <c r="A689">
        <v>2018</v>
      </c>
      <c r="B689">
        <v>10</v>
      </c>
      <c r="C689">
        <v>31</v>
      </c>
      <c r="D689" t="s">
        <v>1411</v>
      </c>
      <c r="E689">
        <v>6</v>
      </c>
      <c r="F689" t="s">
        <v>1172</v>
      </c>
      <c r="G689">
        <v>6021060101</v>
      </c>
      <c r="H689" t="s">
        <v>1028</v>
      </c>
      <c r="I689" t="s">
        <v>15</v>
      </c>
      <c r="J689" t="s">
        <v>1144</v>
      </c>
      <c r="L689">
        <v>104347.7</v>
      </c>
    </row>
    <row r="690" spans="1:12">
      <c r="A690">
        <v>2018</v>
      </c>
      <c r="B690">
        <v>10</v>
      </c>
      <c r="C690">
        <v>31</v>
      </c>
      <c r="D690" t="s">
        <v>1411</v>
      </c>
      <c r="E690">
        <v>7</v>
      </c>
      <c r="F690" t="s">
        <v>1328</v>
      </c>
      <c r="G690">
        <v>6021060101</v>
      </c>
      <c r="H690" t="s">
        <v>1028</v>
      </c>
      <c r="I690" t="s">
        <v>6</v>
      </c>
      <c r="J690" t="s">
        <v>1144</v>
      </c>
      <c r="L690">
        <v>-719.42</v>
      </c>
    </row>
    <row r="691" spans="1:12">
      <c r="A691">
        <v>2018</v>
      </c>
      <c r="B691">
        <v>10</v>
      </c>
      <c r="C691">
        <v>31</v>
      </c>
      <c r="D691" t="s">
        <v>1411</v>
      </c>
      <c r="E691">
        <v>8</v>
      </c>
      <c r="F691" t="s">
        <v>1328</v>
      </c>
      <c r="G691">
        <v>6021060101</v>
      </c>
      <c r="H691" t="s">
        <v>1028</v>
      </c>
      <c r="I691" t="s">
        <v>737</v>
      </c>
      <c r="J691" t="s">
        <v>1144</v>
      </c>
      <c r="L691">
        <v>719.42</v>
      </c>
    </row>
    <row r="692" spans="1:12">
      <c r="A692">
        <v>2018</v>
      </c>
      <c r="B692">
        <v>10</v>
      </c>
      <c r="C692">
        <v>31</v>
      </c>
      <c r="D692" t="s">
        <v>1411</v>
      </c>
      <c r="E692">
        <v>9</v>
      </c>
      <c r="F692" t="s">
        <v>1413</v>
      </c>
      <c r="G692">
        <v>6021060101</v>
      </c>
      <c r="H692" t="s">
        <v>1028</v>
      </c>
      <c r="I692" t="s">
        <v>14</v>
      </c>
      <c r="J692" t="s">
        <v>1144</v>
      </c>
      <c r="L692">
        <v>-114910.38</v>
      </c>
    </row>
    <row r="693" spans="1:12">
      <c r="A693">
        <v>2018</v>
      </c>
      <c r="B693">
        <v>10</v>
      </c>
      <c r="C693">
        <v>31</v>
      </c>
      <c r="D693" t="s">
        <v>1411</v>
      </c>
      <c r="E693">
        <v>10</v>
      </c>
      <c r="F693" t="s">
        <v>1413</v>
      </c>
      <c r="G693">
        <v>6021060101</v>
      </c>
      <c r="H693" t="s">
        <v>1028</v>
      </c>
      <c r="I693" t="s">
        <v>737</v>
      </c>
      <c r="J693" t="s">
        <v>1144</v>
      </c>
      <c r="L693">
        <v>114910.38</v>
      </c>
    </row>
    <row r="694" spans="1:12">
      <c r="A694">
        <v>2018</v>
      </c>
      <c r="B694">
        <v>10</v>
      </c>
      <c r="C694">
        <v>31</v>
      </c>
      <c r="D694" t="s">
        <v>1411</v>
      </c>
      <c r="E694">
        <v>11</v>
      </c>
      <c r="F694" t="s">
        <v>1267</v>
      </c>
      <c r="G694">
        <v>6021060101</v>
      </c>
      <c r="H694" t="s">
        <v>1028</v>
      </c>
      <c r="I694" t="s">
        <v>14</v>
      </c>
      <c r="J694" t="s">
        <v>1144</v>
      </c>
      <c r="L694">
        <v>-49323.42</v>
      </c>
    </row>
    <row r="695" spans="1:12">
      <c r="A695">
        <v>2018</v>
      </c>
      <c r="B695">
        <v>10</v>
      </c>
      <c r="C695">
        <v>31</v>
      </c>
      <c r="D695" t="s">
        <v>1411</v>
      </c>
      <c r="E695">
        <v>12</v>
      </c>
      <c r="F695" t="s">
        <v>1267</v>
      </c>
      <c r="G695">
        <v>6021060101</v>
      </c>
      <c r="H695" t="s">
        <v>1028</v>
      </c>
      <c r="I695" t="s">
        <v>737</v>
      </c>
      <c r="J695" t="s">
        <v>1144</v>
      </c>
      <c r="L695">
        <v>49323.42</v>
      </c>
    </row>
    <row r="696" spans="1:12">
      <c r="A696">
        <v>2018</v>
      </c>
      <c r="B696">
        <v>10</v>
      </c>
      <c r="C696">
        <v>31</v>
      </c>
      <c r="D696" t="s">
        <v>1411</v>
      </c>
      <c r="E696">
        <v>13</v>
      </c>
      <c r="F696" t="s">
        <v>1414</v>
      </c>
      <c r="G696">
        <v>6021060101</v>
      </c>
      <c r="H696" t="s">
        <v>1028</v>
      </c>
      <c r="I696" t="s">
        <v>8</v>
      </c>
      <c r="J696" t="s">
        <v>1144</v>
      </c>
      <c r="L696">
        <v>-205900</v>
      </c>
    </row>
    <row r="697" spans="1:12">
      <c r="A697">
        <v>2018</v>
      </c>
      <c r="B697">
        <v>10</v>
      </c>
      <c r="C697">
        <v>31</v>
      </c>
      <c r="D697" t="s">
        <v>1411</v>
      </c>
      <c r="E697">
        <v>14</v>
      </c>
      <c r="F697" t="s">
        <v>1414</v>
      </c>
      <c r="G697">
        <v>6021060101</v>
      </c>
      <c r="H697" t="s">
        <v>1028</v>
      </c>
      <c r="I697" t="s">
        <v>6</v>
      </c>
      <c r="J697" t="s">
        <v>1144</v>
      </c>
      <c r="L697">
        <v>205900</v>
      </c>
    </row>
    <row r="698" spans="1:11">
      <c r="A698">
        <v>2018</v>
      </c>
      <c r="B698">
        <v>10</v>
      </c>
      <c r="C698">
        <v>31</v>
      </c>
      <c r="D698" t="s">
        <v>1411</v>
      </c>
      <c r="E698">
        <v>15</v>
      </c>
      <c r="F698" t="s">
        <v>1415</v>
      </c>
      <c r="G698">
        <v>660211</v>
      </c>
      <c r="H698" t="s">
        <v>124</v>
      </c>
      <c r="I698" t="s">
        <v>14</v>
      </c>
      <c r="J698" t="s">
        <v>1144</v>
      </c>
      <c r="K698">
        <v>71015.25</v>
      </c>
    </row>
    <row r="699" spans="1:11">
      <c r="A699">
        <v>2018</v>
      </c>
      <c r="B699">
        <v>10</v>
      </c>
      <c r="C699">
        <v>31</v>
      </c>
      <c r="D699" t="s">
        <v>1411</v>
      </c>
      <c r="E699">
        <v>16</v>
      </c>
      <c r="F699" t="s">
        <v>1415</v>
      </c>
      <c r="G699">
        <v>660211</v>
      </c>
      <c r="H699" t="s">
        <v>124</v>
      </c>
      <c r="I699" t="s">
        <v>1154</v>
      </c>
      <c r="J699" t="s">
        <v>1144</v>
      </c>
      <c r="K699">
        <v>-71015.25</v>
      </c>
    </row>
    <row r="700" spans="1:11">
      <c r="A700">
        <v>2018</v>
      </c>
      <c r="B700">
        <v>10</v>
      </c>
      <c r="C700">
        <v>31</v>
      </c>
      <c r="D700" t="s">
        <v>1411</v>
      </c>
      <c r="E700">
        <v>17</v>
      </c>
      <c r="F700" t="s">
        <v>1416</v>
      </c>
      <c r="G700">
        <v>660211</v>
      </c>
      <c r="H700" t="s">
        <v>124</v>
      </c>
      <c r="I700" t="s">
        <v>14</v>
      </c>
      <c r="J700" t="s">
        <v>1144</v>
      </c>
      <c r="K700">
        <v>661663.7</v>
      </c>
    </row>
    <row r="701" spans="1:11">
      <c r="A701">
        <v>2018</v>
      </c>
      <c r="B701">
        <v>10</v>
      </c>
      <c r="C701">
        <v>31</v>
      </c>
      <c r="D701" t="s">
        <v>1411</v>
      </c>
      <c r="E701">
        <v>18</v>
      </c>
      <c r="F701" t="s">
        <v>1416</v>
      </c>
      <c r="G701">
        <v>660211</v>
      </c>
      <c r="H701" t="s">
        <v>124</v>
      </c>
      <c r="I701" t="s">
        <v>1154</v>
      </c>
      <c r="J701" t="s">
        <v>1144</v>
      </c>
      <c r="K701">
        <v>-661663.7</v>
      </c>
    </row>
    <row r="702" spans="1:12">
      <c r="A702">
        <v>2018</v>
      </c>
      <c r="B702">
        <v>10</v>
      </c>
      <c r="C702">
        <v>31</v>
      </c>
      <c r="D702" t="s">
        <v>1411</v>
      </c>
      <c r="E702">
        <v>19</v>
      </c>
      <c r="F702" t="s">
        <v>1417</v>
      </c>
      <c r="G702">
        <v>6021060101</v>
      </c>
      <c r="H702" t="s">
        <v>1028</v>
      </c>
      <c r="I702" t="s">
        <v>14</v>
      </c>
      <c r="J702" t="s">
        <v>1144</v>
      </c>
      <c r="L702">
        <v>-184500</v>
      </c>
    </row>
    <row r="703" spans="1:12">
      <c r="A703">
        <v>2018</v>
      </c>
      <c r="B703">
        <v>10</v>
      </c>
      <c r="C703">
        <v>31</v>
      </c>
      <c r="D703" t="s">
        <v>1411</v>
      </c>
      <c r="E703">
        <v>20</v>
      </c>
      <c r="F703" t="s">
        <v>1417</v>
      </c>
      <c r="G703">
        <v>6021060201</v>
      </c>
      <c r="H703" t="s">
        <v>1028</v>
      </c>
      <c r="I703" t="s">
        <v>6</v>
      </c>
      <c r="J703" t="s">
        <v>1144</v>
      </c>
      <c r="L703">
        <v>184500</v>
      </c>
    </row>
    <row r="704" spans="1:12">
      <c r="A704">
        <v>2018</v>
      </c>
      <c r="B704">
        <v>10</v>
      </c>
      <c r="C704">
        <v>31</v>
      </c>
      <c r="D704" t="s">
        <v>1411</v>
      </c>
      <c r="E704">
        <v>21</v>
      </c>
      <c r="F704" t="s">
        <v>1415</v>
      </c>
      <c r="G704">
        <v>6051</v>
      </c>
      <c r="H704" t="s">
        <v>67</v>
      </c>
      <c r="I704" t="s">
        <v>737</v>
      </c>
      <c r="J704" t="s">
        <v>1144</v>
      </c>
      <c r="L704">
        <v>71015.25</v>
      </c>
    </row>
    <row r="705" spans="1:12">
      <c r="A705">
        <v>2018</v>
      </c>
      <c r="B705">
        <v>10</v>
      </c>
      <c r="C705">
        <v>31</v>
      </c>
      <c r="D705" t="s">
        <v>1411</v>
      </c>
      <c r="E705">
        <v>22</v>
      </c>
      <c r="F705" t="s">
        <v>1415</v>
      </c>
      <c r="G705">
        <v>6051</v>
      </c>
      <c r="H705" t="s">
        <v>67</v>
      </c>
      <c r="I705" t="s">
        <v>1154</v>
      </c>
      <c r="J705" t="s">
        <v>1144</v>
      </c>
      <c r="L705">
        <v>-71015.25</v>
      </c>
    </row>
    <row r="706" spans="1:12">
      <c r="A706">
        <v>2018</v>
      </c>
      <c r="B706">
        <v>10</v>
      </c>
      <c r="C706">
        <v>31</v>
      </c>
      <c r="D706" t="s">
        <v>1411</v>
      </c>
      <c r="E706">
        <v>23</v>
      </c>
      <c r="F706" t="s">
        <v>1416</v>
      </c>
      <c r="G706">
        <v>6051</v>
      </c>
      <c r="H706" t="s">
        <v>67</v>
      </c>
      <c r="I706" t="s">
        <v>737</v>
      </c>
      <c r="J706" t="s">
        <v>1144</v>
      </c>
      <c r="L706">
        <v>661663.7</v>
      </c>
    </row>
    <row r="707" spans="1:12">
      <c r="A707">
        <v>2018</v>
      </c>
      <c r="B707">
        <v>10</v>
      </c>
      <c r="C707">
        <v>31</v>
      </c>
      <c r="D707" t="s">
        <v>1411</v>
      </c>
      <c r="E707">
        <v>24</v>
      </c>
      <c r="F707" t="s">
        <v>1416</v>
      </c>
      <c r="G707">
        <v>6051</v>
      </c>
      <c r="H707" t="s">
        <v>67</v>
      </c>
      <c r="I707" t="s">
        <v>1154</v>
      </c>
      <c r="J707" t="s">
        <v>1144</v>
      </c>
      <c r="L707">
        <v>-661663.7</v>
      </c>
    </row>
    <row r="708" spans="1:12">
      <c r="A708">
        <v>2018</v>
      </c>
      <c r="B708">
        <v>10</v>
      </c>
      <c r="C708">
        <v>31</v>
      </c>
      <c r="D708" t="s">
        <v>1418</v>
      </c>
      <c r="E708">
        <v>1</v>
      </c>
      <c r="F708" t="s">
        <v>1419</v>
      </c>
      <c r="G708">
        <v>60210703</v>
      </c>
      <c r="H708" t="s">
        <v>1153</v>
      </c>
      <c r="I708" t="s">
        <v>24</v>
      </c>
      <c r="J708" t="s">
        <v>1144</v>
      </c>
      <c r="L708">
        <v>133490.56</v>
      </c>
    </row>
    <row r="709" spans="1:12">
      <c r="A709">
        <v>2018</v>
      </c>
      <c r="B709">
        <v>10</v>
      </c>
      <c r="C709">
        <v>31</v>
      </c>
      <c r="D709" t="s">
        <v>1418</v>
      </c>
      <c r="E709">
        <v>2</v>
      </c>
      <c r="F709" t="s">
        <v>1419</v>
      </c>
      <c r="G709">
        <v>60210703</v>
      </c>
      <c r="H709" t="s">
        <v>1153</v>
      </c>
      <c r="I709" t="s">
        <v>1154</v>
      </c>
      <c r="J709" t="s">
        <v>1144</v>
      </c>
      <c r="L709">
        <v>-133490.56</v>
      </c>
    </row>
    <row r="710" spans="1:12">
      <c r="A710">
        <v>2018</v>
      </c>
      <c r="B710">
        <v>10</v>
      </c>
      <c r="C710">
        <v>31</v>
      </c>
      <c r="D710" t="s">
        <v>1420</v>
      </c>
      <c r="E710">
        <v>1</v>
      </c>
      <c r="F710" t="s">
        <v>1159</v>
      </c>
      <c r="G710">
        <v>6111</v>
      </c>
      <c r="H710" t="s">
        <v>63</v>
      </c>
      <c r="I710" t="s">
        <v>10</v>
      </c>
      <c r="J710" t="s">
        <v>1144</v>
      </c>
      <c r="L710">
        <v>1430308.81</v>
      </c>
    </row>
    <row r="711" spans="1:12">
      <c r="A711">
        <v>2018</v>
      </c>
      <c r="B711">
        <v>10</v>
      </c>
      <c r="C711">
        <v>31</v>
      </c>
      <c r="D711" t="s">
        <v>1420</v>
      </c>
      <c r="E711">
        <v>2</v>
      </c>
      <c r="F711" t="s">
        <v>1159</v>
      </c>
      <c r="G711">
        <v>6111</v>
      </c>
      <c r="H711" t="s">
        <v>63</v>
      </c>
      <c r="I711" t="s">
        <v>18</v>
      </c>
      <c r="J711" t="s">
        <v>1144</v>
      </c>
      <c r="L711">
        <v>-1430308.81</v>
      </c>
    </row>
    <row r="712" spans="1:12">
      <c r="A712">
        <v>2018</v>
      </c>
      <c r="B712">
        <v>10</v>
      </c>
      <c r="C712">
        <v>31</v>
      </c>
      <c r="D712" t="s">
        <v>1420</v>
      </c>
      <c r="E712">
        <v>3</v>
      </c>
      <c r="F712" t="s">
        <v>1369</v>
      </c>
      <c r="G712">
        <v>6101</v>
      </c>
      <c r="H712" t="s">
        <v>1148</v>
      </c>
      <c r="I712" t="s">
        <v>10</v>
      </c>
      <c r="J712" t="s">
        <v>1149</v>
      </c>
      <c r="L712">
        <v>-167558.8</v>
      </c>
    </row>
    <row r="713" spans="1:12">
      <c r="A713">
        <v>2018</v>
      </c>
      <c r="B713">
        <v>10</v>
      </c>
      <c r="C713">
        <v>31</v>
      </c>
      <c r="D713" t="s">
        <v>1420</v>
      </c>
      <c r="E713">
        <v>4</v>
      </c>
      <c r="F713" t="s">
        <v>1369</v>
      </c>
      <c r="G713">
        <v>6101</v>
      </c>
      <c r="H713" t="s">
        <v>1148</v>
      </c>
      <c r="I713" t="s">
        <v>737</v>
      </c>
      <c r="J713" t="s">
        <v>1149</v>
      </c>
      <c r="L713">
        <v>167558.8</v>
      </c>
    </row>
    <row r="714" spans="1:12">
      <c r="A714">
        <v>2018</v>
      </c>
      <c r="B714">
        <v>10</v>
      </c>
      <c r="C714">
        <v>31</v>
      </c>
      <c r="D714" t="s">
        <v>1420</v>
      </c>
      <c r="E714">
        <v>5</v>
      </c>
      <c r="F714" t="s">
        <v>1161</v>
      </c>
      <c r="G714">
        <v>6101</v>
      </c>
      <c r="H714" t="s">
        <v>1148</v>
      </c>
      <c r="I714" t="s">
        <v>10</v>
      </c>
      <c r="J714" t="s">
        <v>1149</v>
      </c>
      <c r="L714">
        <v>1086090.5</v>
      </c>
    </row>
    <row r="715" spans="1:12">
      <c r="A715">
        <v>2018</v>
      </c>
      <c r="B715">
        <v>10</v>
      </c>
      <c r="C715">
        <v>31</v>
      </c>
      <c r="D715" t="s">
        <v>1420</v>
      </c>
      <c r="E715">
        <v>6</v>
      </c>
      <c r="F715" t="s">
        <v>1161</v>
      </c>
      <c r="G715">
        <v>6101</v>
      </c>
      <c r="H715" t="s">
        <v>1148</v>
      </c>
      <c r="I715" t="s">
        <v>8</v>
      </c>
      <c r="J715" t="s">
        <v>1149</v>
      </c>
      <c r="L715">
        <v>-1086090.5</v>
      </c>
    </row>
    <row r="716" spans="1:12">
      <c r="A716">
        <v>2018</v>
      </c>
      <c r="B716">
        <v>10</v>
      </c>
      <c r="C716">
        <v>31</v>
      </c>
      <c r="D716" t="s">
        <v>1420</v>
      </c>
      <c r="E716">
        <v>7</v>
      </c>
      <c r="F716" t="s">
        <v>1162</v>
      </c>
      <c r="G716">
        <v>6021060301</v>
      </c>
      <c r="H716" t="s">
        <v>1028</v>
      </c>
      <c r="I716" t="s">
        <v>10</v>
      </c>
      <c r="J716" t="s">
        <v>1164</v>
      </c>
      <c r="L716">
        <v>-155286.08</v>
      </c>
    </row>
    <row r="717" spans="1:12">
      <c r="A717">
        <v>2018</v>
      </c>
      <c r="B717">
        <v>10</v>
      </c>
      <c r="C717">
        <v>31</v>
      </c>
      <c r="D717" t="s">
        <v>1420</v>
      </c>
      <c r="E717">
        <v>8</v>
      </c>
      <c r="F717" t="s">
        <v>1162</v>
      </c>
      <c r="G717">
        <v>6021060301</v>
      </c>
      <c r="H717" t="s">
        <v>1028</v>
      </c>
      <c r="I717" t="s">
        <v>18</v>
      </c>
      <c r="J717" t="s">
        <v>1164</v>
      </c>
      <c r="L717">
        <v>-3320.97</v>
      </c>
    </row>
    <row r="718" spans="1:12">
      <c r="A718">
        <v>2018</v>
      </c>
      <c r="B718">
        <v>10</v>
      </c>
      <c r="C718">
        <v>31</v>
      </c>
      <c r="D718" t="s">
        <v>1420</v>
      </c>
      <c r="E718">
        <v>9</v>
      </c>
      <c r="F718" t="s">
        <v>1162</v>
      </c>
      <c r="G718">
        <v>6021060301</v>
      </c>
      <c r="H718" t="s">
        <v>1028</v>
      </c>
      <c r="I718" t="s">
        <v>17</v>
      </c>
      <c r="J718" t="s">
        <v>1164</v>
      </c>
      <c r="L718">
        <v>-50265.74</v>
      </c>
    </row>
    <row r="719" spans="1:12">
      <c r="A719">
        <v>2018</v>
      </c>
      <c r="B719">
        <v>10</v>
      </c>
      <c r="C719">
        <v>31</v>
      </c>
      <c r="D719" t="s">
        <v>1420</v>
      </c>
      <c r="E719">
        <v>10</v>
      </c>
      <c r="F719" t="s">
        <v>1162</v>
      </c>
      <c r="G719">
        <v>6021060301</v>
      </c>
      <c r="H719" t="s">
        <v>1028</v>
      </c>
      <c r="I719" t="s">
        <v>6</v>
      </c>
      <c r="J719" t="s">
        <v>1164</v>
      </c>
      <c r="L719">
        <v>208872.79</v>
      </c>
    </row>
    <row r="720" spans="1:12">
      <c r="A720">
        <v>2018</v>
      </c>
      <c r="B720">
        <v>10</v>
      </c>
      <c r="C720">
        <v>31</v>
      </c>
      <c r="D720" t="s">
        <v>1420</v>
      </c>
      <c r="E720">
        <v>11</v>
      </c>
      <c r="F720" t="s">
        <v>1389</v>
      </c>
      <c r="G720">
        <v>60110205</v>
      </c>
      <c r="H720" t="s">
        <v>1158</v>
      </c>
      <c r="I720" t="s">
        <v>10</v>
      </c>
      <c r="J720" t="s">
        <v>1144</v>
      </c>
      <c r="L720">
        <v>-156643.45</v>
      </c>
    </row>
    <row r="721" spans="1:12">
      <c r="A721">
        <v>2018</v>
      </c>
      <c r="B721">
        <v>10</v>
      </c>
      <c r="C721">
        <v>31</v>
      </c>
      <c r="D721" t="s">
        <v>1420</v>
      </c>
      <c r="E721">
        <v>12</v>
      </c>
      <c r="F721" t="s">
        <v>1389</v>
      </c>
      <c r="G721">
        <v>60110205</v>
      </c>
      <c r="H721" t="s">
        <v>1158</v>
      </c>
      <c r="I721" t="s">
        <v>4</v>
      </c>
      <c r="J721" t="s">
        <v>1144</v>
      </c>
      <c r="L721">
        <v>156643.45</v>
      </c>
    </row>
    <row r="722" spans="1:12">
      <c r="A722">
        <v>2018</v>
      </c>
      <c r="B722">
        <v>10</v>
      </c>
      <c r="C722">
        <v>31</v>
      </c>
      <c r="D722" t="s">
        <v>1421</v>
      </c>
      <c r="E722">
        <v>1</v>
      </c>
      <c r="F722" t="s">
        <v>1206</v>
      </c>
      <c r="G722">
        <v>6021060201</v>
      </c>
      <c r="H722" t="s">
        <v>1028</v>
      </c>
      <c r="I722" t="s">
        <v>6</v>
      </c>
      <c r="J722" t="s">
        <v>1164</v>
      </c>
      <c r="L722">
        <v>16143.69</v>
      </c>
    </row>
    <row r="723" spans="1:12">
      <c r="A723">
        <v>2018</v>
      </c>
      <c r="B723">
        <v>10</v>
      </c>
      <c r="C723">
        <v>31</v>
      </c>
      <c r="D723" t="s">
        <v>1421</v>
      </c>
      <c r="E723">
        <v>2</v>
      </c>
      <c r="F723" t="s">
        <v>1203</v>
      </c>
      <c r="G723">
        <v>6021060201</v>
      </c>
      <c r="H723" t="s">
        <v>1028</v>
      </c>
      <c r="I723" t="s">
        <v>12</v>
      </c>
      <c r="J723" t="s">
        <v>1164</v>
      </c>
      <c r="L723">
        <v>-11620.13</v>
      </c>
    </row>
    <row r="724" spans="1:12">
      <c r="A724">
        <v>2018</v>
      </c>
      <c r="B724">
        <v>10</v>
      </c>
      <c r="C724">
        <v>31</v>
      </c>
      <c r="D724" t="s">
        <v>1421</v>
      </c>
      <c r="E724">
        <v>3</v>
      </c>
      <c r="F724" t="s">
        <v>1355</v>
      </c>
      <c r="G724">
        <v>6111</v>
      </c>
      <c r="H724" t="s">
        <v>63</v>
      </c>
      <c r="I724" t="s">
        <v>12</v>
      </c>
      <c r="J724" t="s">
        <v>1144</v>
      </c>
      <c r="L724">
        <v>-1929141.04</v>
      </c>
    </row>
    <row r="725" spans="1:12">
      <c r="A725">
        <v>2018</v>
      </c>
      <c r="B725">
        <v>10</v>
      </c>
      <c r="C725">
        <v>31</v>
      </c>
      <c r="D725" t="s">
        <v>1421</v>
      </c>
      <c r="E725">
        <v>4</v>
      </c>
      <c r="F725" t="s">
        <v>1355</v>
      </c>
      <c r="G725">
        <v>6111</v>
      </c>
      <c r="H725" t="s">
        <v>63</v>
      </c>
      <c r="I725" t="s">
        <v>13</v>
      </c>
      <c r="J725" t="s">
        <v>1144</v>
      </c>
      <c r="L725">
        <v>1929141.04</v>
      </c>
    </row>
    <row r="726" spans="1:12">
      <c r="A726">
        <v>2018</v>
      </c>
      <c r="B726">
        <v>10</v>
      </c>
      <c r="C726">
        <v>31</v>
      </c>
      <c r="D726" t="s">
        <v>1421</v>
      </c>
      <c r="E726">
        <v>5</v>
      </c>
      <c r="F726" t="s">
        <v>1386</v>
      </c>
      <c r="G726">
        <v>6111</v>
      </c>
      <c r="H726" t="s">
        <v>63</v>
      </c>
      <c r="I726" t="s">
        <v>12</v>
      </c>
      <c r="J726" t="s">
        <v>1144</v>
      </c>
      <c r="L726">
        <v>-117704.27</v>
      </c>
    </row>
    <row r="727" spans="1:12">
      <c r="A727">
        <v>2018</v>
      </c>
      <c r="B727">
        <v>10</v>
      </c>
      <c r="C727">
        <v>31</v>
      </c>
      <c r="D727" t="s">
        <v>1421</v>
      </c>
      <c r="E727">
        <v>6</v>
      </c>
      <c r="F727" t="s">
        <v>1386</v>
      </c>
      <c r="G727">
        <v>6111</v>
      </c>
      <c r="H727" t="s">
        <v>63</v>
      </c>
      <c r="I727" t="s">
        <v>4</v>
      </c>
      <c r="J727" t="s">
        <v>1144</v>
      </c>
      <c r="L727">
        <v>117704.27</v>
      </c>
    </row>
    <row r="728" spans="1:12">
      <c r="A728">
        <v>2018</v>
      </c>
      <c r="B728">
        <v>10</v>
      </c>
      <c r="C728">
        <v>31</v>
      </c>
      <c r="D728" t="s">
        <v>1421</v>
      </c>
      <c r="E728">
        <v>7</v>
      </c>
      <c r="F728" t="s">
        <v>1142</v>
      </c>
      <c r="G728">
        <v>6111</v>
      </c>
      <c r="H728" t="s">
        <v>63</v>
      </c>
      <c r="I728" t="s">
        <v>13</v>
      </c>
      <c r="J728" t="s">
        <v>1144</v>
      </c>
      <c r="L728">
        <v>-806250</v>
      </c>
    </row>
    <row r="729" spans="1:12">
      <c r="A729">
        <v>2018</v>
      </c>
      <c r="B729">
        <v>10</v>
      </c>
      <c r="C729">
        <v>31</v>
      </c>
      <c r="D729" t="s">
        <v>1421</v>
      </c>
      <c r="E729">
        <v>8</v>
      </c>
      <c r="F729" t="s">
        <v>1142</v>
      </c>
      <c r="G729">
        <v>6111</v>
      </c>
      <c r="H729" t="s">
        <v>63</v>
      </c>
      <c r="I729" t="s">
        <v>4</v>
      </c>
      <c r="J729" t="s">
        <v>1144</v>
      </c>
      <c r="L729">
        <v>806250</v>
      </c>
    </row>
    <row r="730" spans="1:12">
      <c r="A730">
        <v>2018</v>
      </c>
      <c r="B730">
        <v>10</v>
      </c>
      <c r="C730">
        <v>31</v>
      </c>
      <c r="D730" t="s">
        <v>1421</v>
      </c>
      <c r="E730">
        <v>9</v>
      </c>
      <c r="F730" t="s">
        <v>1146</v>
      </c>
      <c r="G730">
        <v>6101</v>
      </c>
      <c r="H730" t="s">
        <v>1148</v>
      </c>
      <c r="I730" t="s">
        <v>12</v>
      </c>
      <c r="J730" t="s">
        <v>1149</v>
      </c>
      <c r="L730">
        <v>1478151.92</v>
      </c>
    </row>
    <row r="731" spans="1:12">
      <c r="A731">
        <v>2018</v>
      </c>
      <c r="B731">
        <v>10</v>
      </c>
      <c r="C731">
        <v>31</v>
      </c>
      <c r="D731" t="s">
        <v>1421</v>
      </c>
      <c r="E731">
        <v>10</v>
      </c>
      <c r="F731" t="s">
        <v>1146</v>
      </c>
      <c r="G731">
        <v>6101</v>
      </c>
      <c r="H731" t="s">
        <v>1148</v>
      </c>
      <c r="I731" t="s">
        <v>15</v>
      </c>
      <c r="J731" t="s">
        <v>1149</v>
      </c>
      <c r="L731">
        <v>-1478151.92</v>
      </c>
    </row>
    <row r="732" spans="1:12">
      <c r="A732">
        <v>2018</v>
      </c>
      <c r="B732">
        <v>10</v>
      </c>
      <c r="C732">
        <v>31</v>
      </c>
      <c r="D732" t="s">
        <v>1421</v>
      </c>
      <c r="E732">
        <v>11</v>
      </c>
      <c r="F732" t="s">
        <v>1387</v>
      </c>
      <c r="G732">
        <v>6101</v>
      </c>
      <c r="H732" t="s">
        <v>1148</v>
      </c>
      <c r="I732" t="s">
        <v>12</v>
      </c>
      <c r="J732" t="s">
        <v>1149</v>
      </c>
      <c r="L732">
        <v>-879813.97</v>
      </c>
    </row>
    <row r="733" spans="1:12">
      <c r="A733">
        <v>2018</v>
      </c>
      <c r="B733">
        <v>10</v>
      </c>
      <c r="C733">
        <v>31</v>
      </c>
      <c r="D733" t="s">
        <v>1421</v>
      </c>
      <c r="E733">
        <v>12</v>
      </c>
      <c r="F733" t="s">
        <v>1387</v>
      </c>
      <c r="G733">
        <v>6101</v>
      </c>
      <c r="H733" t="s">
        <v>1148</v>
      </c>
      <c r="I733" t="s">
        <v>4</v>
      </c>
      <c r="J733" t="s">
        <v>1149</v>
      </c>
      <c r="L733">
        <v>879813.97</v>
      </c>
    </row>
    <row r="734" spans="1:12">
      <c r="A734">
        <v>2018</v>
      </c>
      <c r="B734">
        <v>10</v>
      </c>
      <c r="C734">
        <v>31</v>
      </c>
      <c r="D734" t="s">
        <v>1421</v>
      </c>
      <c r="E734">
        <v>13</v>
      </c>
      <c r="F734" t="s">
        <v>1204</v>
      </c>
      <c r="G734">
        <v>6021060201</v>
      </c>
      <c r="H734" t="s">
        <v>1028</v>
      </c>
      <c r="I734" t="s">
        <v>13</v>
      </c>
      <c r="J734" t="s">
        <v>1164</v>
      </c>
      <c r="L734">
        <v>-4047.54</v>
      </c>
    </row>
    <row r="735" spans="1:12">
      <c r="A735">
        <v>2018</v>
      </c>
      <c r="B735">
        <v>10</v>
      </c>
      <c r="C735">
        <v>31</v>
      </c>
      <c r="D735" t="s">
        <v>1421</v>
      </c>
      <c r="E735">
        <v>14</v>
      </c>
      <c r="F735" t="s">
        <v>1205</v>
      </c>
      <c r="G735">
        <v>6021060201</v>
      </c>
      <c r="H735" t="s">
        <v>1028</v>
      </c>
      <c r="I735" t="s">
        <v>15</v>
      </c>
      <c r="J735" t="s">
        <v>1164</v>
      </c>
      <c r="L735">
        <v>-476.02</v>
      </c>
    </row>
    <row r="736" spans="1:11">
      <c r="A736">
        <v>2018</v>
      </c>
      <c r="B736">
        <v>10</v>
      </c>
      <c r="C736">
        <v>31</v>
      </c>
      <c r="D736" t="s">
        <v>1422</v>
      </c>
      <c r="E736">
        <v>1</v>
      </c>
      <c r="F736" t="s">
        <v>1218</v>
      </c>
      <c r="G736">
        <v>64110302</v>
      </c>
      <c r="H736" t="s">
        <v>1220</v>
      </c>
      <c r="I736" t="s">
        <v>737</v>
      </c>
      <c r="J736" t="s">
        <v>1221</v>
      </c>
      <c r="K736">
        <v>-878333.33</v>
      </c>
    </row>
    <row r="737" spans="1:11">
      <c r="A737">
        <v>2018</v>
      </c>
      <c r="B737">
        <v>10</v>
      </c>
      <c r="C737">
        <v>31</v>
      </c>
      <c r="D737" t="s">
        <v>1422</v>
      </c>
      <c r="E737">
        <v>2</v>
      </c>
      <c r="F737" t="s">
        <v>1218</v>
      </c>
      <c r="G737">
        <v>64110302</v>
      </c>
      <c r="H737" t="s">
        <v>1220</v>
      </c>
      <c r="I737" t="s">
        <v>1154</v>
      </c>
      <c r="J737" t="s">
        <v>1221</v>
      </c>
      <c r="K737">
        <v>878333.33</v>
      </c>
    </row>
    <row r="738" spans="1:12">
      <c r="A738">
        <v>2018</v>
      </c>
      <c r="B738">
        <v>10</v>
      </c>
      <c r="C738">
        <v>31</v>
      </c>
      <c r="D738" t="s">
        <v>1422</v>
      </c>
      <c r="E738">
        <v>3</v>
      </c>
      <c r="F738" t="s">
        <v>1222</v>
      </c>
      <c r="G738">
        <v>6051</v>
      </c>
      <c r="H738" t="s">
        <v>67</v>
      </c>
      <c r="I738" t="s">
        <v>737</v>
      </c>
      <c r="J738" t="s">
        <v>1223</v>
      </c>
      <c r="L738">
        <v>53682.78</v>
      </c>
    </row>
    <row r="739" spans="1:12">
      <c r="A739">
        <v>2018</v>
      </c>
      <c r="B739">
        <v>10</v>
      </c>
      <c r="C739">
        <v>31</v>
      </c>
      <c r="D739" t="s">
        <v>1422</v>
      </c>
      <c r="E739">
        <v>4</v>
      </c>
      <c r="F739" t="s">
        <v>1222</v>
      </c>
      <c r="G739">
        <v>6051</v>
      </c>
      <c r="H739" t="s">
        <v>67</v>
      </c>
      <c r="I739" t="s">
        <v>1154</v>
      </c>
      <c r="J739" t="s">
        <v>1223</v>
      </c>
      <c r="L739">
        <v>-53682.78</v>
      </c>
    </row>
    <row r="740" spans="1:11">
      <c r="A740">
        <v>2018</v>
      </c>
      <c r="B740">
        <v>10</v>
      </c>
      <c r="C740">
        <v>31</v>
      </c>
      <c r="D740" t="s">
        <v>1422</v>
      </c>
      <c r="E740">
        <v>5</v>
      </c>
      <c r="F740" t="s">
        <v>1224</v>
      </c>
      <c r="G740">
        <v>660243</v>
      </c>
      <c r="H740" t="s">
        <v>158</v>
      </c>
      <c r="I740" t="s">
        <v>737</v>
      </c>
      <c r="J740" t="s">
        <v>1226</v>
      </c>
      <c r="K740">
        <v>-10930.68</v>
      </c>
    </row>
    <row r="741" spans="1:11">
      <c r="A741">
        <v>2018</v>
      </c>
      <c r="B741">
        <v>10</v>
      </c>
      <c r="C741">
        <v>31</v>
      </c>
      <c r="D741" t="s">
        <v>1422</v>
      </c>
      <c r="E741">
        <v>6</v>
      </c>
      <c r="F741" t="s">
        <v>1224</v>
      </c>
      <c r="G741">
        <v>660243</v>
      </c>
      <c r="H741" t="s">
        <v>158</v>
      </c>
      <c r="I741" t="s">
        <v>28</v>
      </c>
      <c r="J741" t="s">
        <v>1226</v>
      </c>
      <c r="K741">
        <v>10930.68</v>
      </c>
    </row>
    <row r="742" spans="1:11">
      <c r="A742">
        <v>2018</v>
      </c>
      <c r="B742">
        <v>10</v>
      </c>
      <c r="C742">
        <v>31</v>
      </c>
      <c r="D742" t="s">
        <v>1422</v>
      </c>
      <c r="E742">
        <v>7</v>
      </c>
      <c r="F742" t="s">
        <v>1227</v>
      </c>
      <c r="G742">
        <v>660241</v>
      </c>
      <c r="H742" t="s">
        <v>156</v>
      </c>
      <c r="I742" t="s">
        <v>737</v>
      </c>
      <c r="J742" t="s">
        <v>1144</v>
      </c>
      <c r="K742">
        <v>833333.33</v>
      </c>
    </row>
    <row r="743" spans="1:11">
      <c r="A743">
        <v>2018</v>
      </c>
      <c r="B743">
        <v>10</v>
      </c>
      <c r="C743">
        <v>31</v>
      </c>
      <c r="D743" t="s">
        <v>1422</v>
      </c>
      <c r="E743">
        <v>8</v>
      </c>
      <c r="F743" t="s">
        <v>1227</v>
      </c>
      <c r="G743">
        <v>660241</v>
      </c>
      <c r="H743" t="s">
        <v>156</v>
      </c>
      <c r="I743" t="s">
        <v>1154</v>
      </c>
      <c r="J743" t="s">
        <v>1144</v>
      </c>
      <c r="K743">
        <v>-833333.33</v>
      </c>
    </row>
    <row r="744" spans="1:11">
      <c r="A744">
        <v>2018</v>
      </c>
      <c r="B744">
        <v>10</v>
      </c>
      <c r="C744">
        <v>31</v>
      </c>
      <c r="D744" t="s">
        <v>1422</v>
      </c>
      <c r="E744">
        <v>9</v>
      </c>
      <c r="F744" t="s">
        <v>1256</v>
      </c>
      <c r="G744">
        <v>660213</v>
      </c>
      <c r="H744" t="s">
        <v>126</v>
      </c>
      <c r="I744" t="s">
        <v>737</v>
      </c>
      <c r="J744" t="s">
        <v>1144</v>
      </c>
      <c r="K744">
        <v>-6999.65</v>
      </c>
    </row>
    <row r="745" spans="1:11">
      <c r="A745">
        <v>2018</v>
      </c>
      <c r="B745">
        <v>10</v>
      </c>
      <c r="C745">
        <v>31</v>
      </c>
      <c r="D745" t="s">
        <v>1422</v>
      </c>
      <c r="E745">
        <v>10</v>
      </c>
      <c r="F745" t="s">
        <v>1256</v>
      </c>
      <c r="G745">
        <v>660213</v>
      </c>
      <c r="H745" t="s">
        <v>126</v>
      </c>
      <c r="I745" t="s">
        <v>1154</v>
      </c>
      <c r="J745" t="s">
        <v>1144</v>
      </c>
      <c r="K745">
        <v>6999.65</v>
      </c>
    </row>
    <row r="746" spans="1:11">
      <c r="A746">
        <v>2018</v>
      </c>
      <c r="B746">
        <v>10</v>
      </c>
      <c r="C746">
        <v>31</v>
      </c>
      <c r="D746" t="s">
        <v>1422</v>
      </c>
      <c r="E746">
        <v>11</v>
      </c>
      <c r="F746" t="s">
        <v>1256</v>
      </c>
      <c r="G746">
        <v>6403</v>
      </c>
      <c r="H746" t="s">
        <v>43</v>
      </c>
      <c r="I746" t="s">
        <v>737</v>
      </c>
      <c r="J746" t="s">
        <v>1144</v>
      </c>
      <c r="K746">
        <v>-5275.28</v>
      </c>
    </row>
    <row r="747" spans="1:11">
      <c r="A747">
        <v>2018</v>
      </c>
      <c r="B747">
        <v>10</v>
      </c>
      <c r="C747">
        <v>31</v>
      </c>
      <c r="D747" t="s">
        <v>1422</v>
      </c>
      <c r="E747">
        <v>12</v>
      </c>
      <c r="F747" t="s">
        <v>1256</v>
      </c>
      <c r="G747">
        <v>6403</v>
      </c>
      <c r="H747" t="s">
        <v>43</v>
      </c>
      <c r="I747" t="s">
        <v>1154</v>
      </c>
      <c r="J747" t="s">
        <v>1144</v>
      </c>
      <c r="K747">
        <v>5275.28</v>
      </c>
    </row>
    <row r="748" spans="1:12">
      <c r="A748">
        <v>2018</v>
      </c>
      <c r="B748">
        <v>10</v>
      </c>
      <c r="C748">
        <v>31</v>
      </c>
      <c r="D748" t="s">
        <v>1423</v>
      </c>
      <c r="E748">
        <v>1</v>
      </c>
      <c r="F748" t="s">
        <v>1391</v>
      </c>
      <c r="G748">
        <v>60110101</v>
      </c>
      <c r="H748" t="s">
        <v>1334</v>
      </c>
      <c r="I748" t="s">
        <v>4</v>
      </c>
      <c r="J748" t="s">
        <v>1144</v>
      </c>
      <c r="L748">
        <v>-148281.89</v>
      </c>
    </row>
    <row r="749" spans="1:12">
      <c r="A749">
        <v>2018</v>
      </c>
      <c r="B749">
        <v>10</v>
      </c>
      <c r="C749">
        <v>31</v>
      </c>
      <c r="D749" t="s">
        <v>1423</v>
      </c>
      <c r="E749">
        <v>2</v>
      </c>
      <c r="F749" t="s">
        <v>1391</v>
      </c>
      <c r="G749">
        <v>60110101</v>
      </c>
      <c r="H749" t="s">
        <v>1334</v>
      </c>
      <c r="I749" t="s">
        <v>21</v>
      </c>
      <c r="J749" t="s">
        <v>1144</v>
      </c>
      <c r="L749">
        <v>148281.89</v>
      </c>
    </row>
    <row r="750" spans="1:6">
      <c r="A750">
        <v>2018</v>
      </c>
      <c r="B750">
        <v>10</v>
      </c>
      <c r="C750">
        <v>31</v>
      </c>
      <c r="F750" t="s">
        <v>1193</v>
      </c>
    </row>
    <row r="751" spans="1:6">
      <c r="A751">
        <v>2018</v>
      </c>
      <c r="B751">
        <v>10</v>
      </c>
      <c r="F751" t="s">
        <v>1194</v>
      </c>
    </row>
    <row r="752" spans="1:11">
      <c r="A752">
        <v>2018</v>
      </c>
      <c r="B752">
        <v>11</v>
      </c>
      <c r="C752">
        <v>29</v>
      </c>
      <c r="D752" t="s">
        <v>1424</v>
      </c>
      <c r="E752">
        <v>1</v>
      </c>
      <c r="F752" t="s">
        <v>1218</v>
      </c>
      <c r="G752">
        <v>64110302</v>
      </c>
      <c r="H752" t="s">
        <v>1220</v>
      </c>
      <c r="I752" t="s">
        <v>737</v>
      </c>
      <c r="J752" t="s">
        <v>1221</v>
      </c>
      <c r="K752">
        <v>-901282.19</v>
      </c>
    </row>
    <row r="753" spans="1:11">
      <c r="A753">
        <v>2018</v>
      </c>
      <c r="B753">
        <v>11</v>
      </c>
      <c r="C753">
        <v>29</v>
      </c>
      <c r="D753" t="s">
        <v>1424</v>
      </c>
      <c r="E753">
        <v>2</v>
      </c>
      <c r="F753" t="s">
        <v>1218</v>
      </c>
      <c r="G753">
        <v>64110302</v>
      </c>
      <c r="H753" t="s">
        <v>1220</v>
      </c>
      <c r="I753" t="s">
        <v>1154</v>
      </c>
      <c r="J753" t="s">
        <v>1221</v>
      </c>
      <c r="K753">
        <v>901282.19</v>
      </c>
    </row>
    <row r="754" spans="1:12">
      <c r="A754">
        <v>2018</v>
      </c>
      <c r="B754">
        <v>11</v>
      </c>
      <c r="C754">
        <v>29</v>
      </c>
      <c r="D754" t="s">
        <v>1424</v>
      </c>
      <c r="E754">
        <v>3</v>
      </c>
      <c r="F754" t="s">
        <v>1222</v>
      </c>
      <c r="G754">
        <v>6051</v>
      </c>
      <c r="H754" t="s">
        <v>67</v>
      </c>
      <c r="I754" t="s">
        <v>737</v>
      </c>
      <c r="J754" t="s">
        <v>1223</v>
      </c>
      <c r="L754">
        <v>89746.72</v>
      </c>
    </row>
    <row r="755" spans="1:12">
      <c r="A755">
        <v>2018</v>
      </c>
      <c r="B755">
        <v>11</v>
      </c>
      <c r="C755">
        <v>29</v>
      </c>
      <c r="D755" t="s">
        <v>1424</v>
      </c>
      <c r="E755">
        <v>4</v>
      </c>
      <c r="F755" t="s">
        <v>1222</v>
      </c>
      <c r="G755">
        <v>6051</v>
      </c>
      <c r="H755" t="s">
        <v>67</v>
      </c>
      <c r="I755" t="s">
        <v>1154</v>
      </c>
      <c r="J755" t="s">
        <v>1223</v>
      </c>
      <c r="L755">
        <v>-89746.72</v>
      </c>
    </row>
    <row r="756" spans="1:11">
      <c r="A756">
        <v>2018</v>
      </c>
      <c r="B756">
        <v>11</v>
      </c>
      <c r="C756">
        <v>29</v>
      </c>
      <c r="D756" t="s">
        <v>1424</v>
      </c>
      <c r="E756">
        <v>5</v>
      </c>
      <c r="F756" t="s">
        <v>1224</v>
      </c>
      <c r="G756">
        <v>660243</v>
      </c>
      <c r="H756" t="s">
        <v>158</v>
      </c>
      <c r="I756" t="s">
        <v>737</v>
      </c>
      <c r="J756" t="s">
        <v>1226</v>
      </c>
      <c r="K756">
        <v>-10930.68</v>
      </c>
    </row>
    <row r="757" spans="1:11">
      <c r="A757">
        <v>2018</v>
      </c>
      <c r="B757">
        <v>11</v>
      </c>
      <c r="C757">
        <v>29</v>
      </c>
      <c r="D757" t="s">
        <v>1424</v>
      </c>
      <c r="E757">
        <v>6</v>
      </c>
      <c r="F757" t="s">
        <v>1224</v>
      </c>
      <c r="G757">
        <v>660243</v>
      </c>
      <c r="H757" t="s">
        <v>158</v>
      </c>
      <c r="I757" t="s">
        <v>28</v>
      </c>
      <c r="J757" t="s">
        <v>1226</v>
      </c>
      <c r="K757">
        <v>10930.68</v>
      </c>
    </row>
    <row r="758" spans="1:11">
      <c r="A758">
        <v>2018</v>
      </c>
      <c r="B758">
        <v>11</v>
      </c>
      <c r="C758">
        <v>29</v>
      </c>
      <c r="D758" t="s">
        <v>1424</v>
      </c>
      <c r="E758">
        <v>7</v>
      </c>
      <c r="F758" t="s">
        <v>1227</v>
      </c>
      <c r="G758">
        <v>660241</v>
      </c>
      <c r="H758" t="s">
        <v>156</v>
      </c>
      <c r="I758" t="s">
        <v>737</v>
      </c>
      <c r="J758" t="s">
        <v>1144</v>
      </c>
      <c r="K758">
        <v>833333.34</v>
      </c>
    </row>
    <row r="759" spans="1:11">
      <c r="A759">
        <v>2018</v>
      </c>
      <c r="B759">
        <v>11</v>
      </c>
      <c r="C759">
        <v>29</v>
      </c>
      <c r="D759" t="s">
        <v>1424</v>
      </c>
      <c r="E759">
        <v>8</v>
      </c>
      <c r="F759" t="s">
        <v>1227</v>
      </c>
      <c r="G759">
        <v>660241</v>
      </c>
      <c r="H759" t="s">
        <v>156</v>
      </c>
      <c r="I759" t="s">
        <v>1154</v>
      </c>
      <c r="J759" t="s">
        <v>1144</v>
      </c>
      <c r="K759">
        <v>-833333.34</v>
      </c>
    </row>
    <row r="760" spans="1:11">
      <c r="A760">
        <v>2018</v>
      </c>
      <c r="B760">
        <v>11</v>
      </c>
      <c r="C760">
        <v>29</v>
      </c>
      <c r="D760" t="s">
        <v>1424</v>
      </c>
      <c r="E760">
        <v>9</v>
      </c>
      <c r="F760" t="s">
        <v>1256</v>
      </c>
      <c r="G760">
        <v>660213</v>
      </c>
      <c r="H760" t="s">
        <v>126</v>
      </c>
      <c r="I760" t="s">
        <v>737</v>
      </c>
      <c r="J760" t="s">
        <v>1144</v>
      </c>
      <c r="K760">
        <v>-6343.51</v>
      </c>
    </row>
    <row r="761" spans="1:11">
      <c r="A761">
        <v>2018</v>
      </c>
      <c r="B761">
        <v>11</v>
      </c>
      <c r="C761">
        <v>29</v>
      </c>
      <c r="D761" t="s">
        <v>1424</v>
      </c>
      <c r="E761">
        <v>10</v>
      </c>
      <c r="F761" t="s">
        <v>1256</v>
      </c>
      <c r="G761">
        <v>660213</v>
      </c>
      <c r="H761" t="s">
        <v>126</v>
      </c>
      <c r="I761" t="s">
        <v>1154</v>
      </c>
      <c r="J761" t="s">
        <v>1144</v>
      </c>
      <c r="K761">
        <v>6343.51</v>
      </c>
    </row>
    <row r="762" spans="1:11">
      <c r="A762">
        <v>2018</v>
      </c>
      <c r="B762">
        <v>11</v>
      </c>
      <c r="C762">
        <v>29</v>
      </c>
      <c r="D762" t="s">
        <v>1424</v>
      </c>
      <c r="E762">
        <v>11</v>
      </c>
      <c r="F762" t="s">
        <v>1256</v>
      </c>
      <c r="G762">
        <v>6403</v>
      </c>
      <c r="H762" t="s">
        <v>43</v>
      </c>
      <c r="I762" t="s">
        <v>737</v>
      </c>
      <c r="J762" t="s">
        <v>1144</v>
      </c>
      <c r="K762">
        <v>-3044.89</v>
      </c>
    </row>
    <row r="763" spans="1:11">
      <c r="A763">
        <v>2018</v>
      </c>
      <c r="B763">
        <v>11</v>
      </c>
      <c r="C763">
        <v>29</v>
      </c>
      <c r="D763" t="s">
        <v>1424</v>
      </c>
      <c r="E763">
        <v>12</v>
      </c>
      <c r="F763" t="s">
        <v>1256</v>
      </c>
      <c r="G763">
        <v>6403</v>
      </c>
      <c r="H763" t="s">
        <v>43</v>
      </c>
      <c r="I763" t="s">
        <v>1154</v>
      </c>
      <c r="J763" t="s">
        <v>1144</v>
      </c>
      <c r="K763">
        <v>3044.89</v>
      </c>
    </row>
    <row r="764" spans="1:12">
      <c r="A764">
        <v>2018</v>
      </c>
      <c r="B764">
        <v>11</v>
      </c>
      <c r="C764">
        <v>29</v>
      </c>
      <c r="D764" t="s">
        <v>1424</v>
      </c>
      <c r="E764">
        <v>13</v>
      </c>
      <c r="F764" t="s">
        <v>1425</v>
      </c>
      <c r="G764">
        <v>6051</v>
      </c>
      <c r="H764" t="s">
        <v>67</v>
      </c>
      <c r="I764" t="s">
        <v>737</v>
      </c>
      <c r="J764" t="s">
        <v>1144</v>
      </c>
      <c r="L764">
        <v>220000</v>
      </c>
    </row>
    <row r="765" spans="1:12">
      <c r="A765">
        <v>2018</v>
      </c>
      <c r="B765">
        <v>11</v>
      </c>
      <c r="C765">
        <v>29</v>
      </c>
      <c r="D765" t="s">
        <v>1424</v>
      </c>
      <c r="E765">
        <v>14</v>
      </c>
      <c r="F765" t="s">
        <v>1425</v>
      </c>
      <c r="G765">
        <v>6051</v>
      </c>
      <c r="H765" t="s">
        <v>67</v>
      </c>
      <c r="I765" t="s">
        <v>1154</v>
      </c>
      <c r="J765" t="s">
        <v>1144</v>
      </c>
      <c r="L765">
        <v>-220000</v>
      </c>
    </row>
    <row r="766" spans="1:11">
      <c r="A766">
        <v>2018</v>
      </c>
      <c r="B766">
        <v>11</v>
      </c>
      <c r="C766">
        <v>29</v>
      </c>
      <c r="D766" t="s">
        <v>1424</v>
      </c>
      <c r="E766">
        <v>15</v>
      </c>
      <c r="F766" t="s">
        <v>1426</v>
      </c>
      <c r="G766">
        <v>660218</v>
      </c>
      <c r="H766" t="s">
        <v>132</v>
      </c>
      <c r="I766" t="s">
        <v>737</v>
      </c>
      <c r="J766" t="s">
        <v>1226</v>
      </c>
      <c r="K766">
        <v>-2780</v>
      </c>
    </row>
    <row r="767" spans="1:11">
      <c r="A767">
        <v>2018</v>
      </c>
      <c r="B767">
        <v>11</v>
      </c>
      <c r="C767">
        <v>29</v>
      </c>
      <c r="D767" t="s">
        <v>1424</v>
      </c>
      <c r="E767">
        <v>16</v>
      </c>
      <c r="F767" t="s">
        <v>1426</v>
      </c>
      <c r="G767">
        <v>660218</v>
      </c>
      <c r="H767" t="s">
        <v>132</v>
      </c>
      <c r="I767" t="s">
        <v>1154</v>
      </c>
      <c r="J767" t="s">
        <v>1226</v>
      </c>
      <c r="K767">
        <v>2780</v>
      </c>
    </row>
    <row r="768" spans="1:11">
      <c r="A768">
        <v>2018</v>
      </c>
      <c r="B768">
        <v>11</v>
      </c>
      <c r="C768">
        <v>29</v>
      </c>
      <c r="D768" t="s">
        <v>1424</v>
      </c>
      <c r="E768">
        <v>17</v>
      </c>
      <c r="F768" t="s">
        <v>1426</v>
      </c>
      <c r="G768">
        <v>660240</v>
      </c>
      <c r="H768" t="s">
        <v>155</v>
      </c>
      <c r="I768" t="s">
        <v>737</v>
      </c>
      <c r="J768" t="s">
        <v>1226</v>
      </c>
      <c r="K768">
        <v>-655</v>
      </c>
    </row>
    <row r="769" spans="1:11">
      <c r="A769">
        <v>2018</v>
      </c>
      <c r="B769">
        <v>11</v>
      </c>
      <c r="C769">
        <v>29</v>
      </c>
      <c r="D769" t="s">
        <v>1424</v>
      </c>
      <c r="E769">
        <v>18</v>
      </c>
      <c r="F769" t="s">
        <v>1426</v>
      </c>
      <c r="G769">
        <v>660240</v>
      </c>
      <c r="H769" t="s">
        <v>155</v>
      </c>
      <c r="I769" t="s">
        <v>1154</v>
      </c>
      <c r="J769" t="s">
        <v>1226</v>
      </c>
      <c r="K769">
        <v>655</v>
      </c>
    </row>
    <row r="770" spans="1:11">
      <c r="A770">
        <v>2018</v>
      </c>
      <c r="B770">
        <v>11</v>
      </c>
      <c r="C770">
        <v>29</v>
      </c>
      <c r="D770" t="s">
        <v>1424</v>
      </c>
      <c r="E770">
        <v>19</v>
      </c>
      <c r="F770" t="s">
        <v>1426</v>
      </c>
      <c r="G770">
        <v>660234</v>
      </c>
      <c r="H770" t="s">
        <v>149</v>
      </c>
      <c r="I770" t="s">
        <v>737</v>
      </c>
      <c r="J770" t="s">
        <v>1226</v>
      </c>
      <c r="K770">
        <v>-17009.2</v>
      </c>
    </row>
    <row r="771" spans="1:11">
      <c r="A771">
        <v>2018</v>
      </c>
      <c r="B771">
        <v>11</v>
      </c>
      <c r="C771">
        <v>29</v>
      </c>
      <c r="D771" t="s">
        <v>1424</v>
      </c>
      <c r="E771">
        <v>20</v>
      </c>
      <c r="F771" t="s">
        <v>1426</v>
      </c>
      <c r="G771">
        <v>660234</v>
      </c>
      <c r="H771" t="s">
        <v>149</v>
      </c>
      <c r="I771" t="s">
        <v>1154</v>
      </c>
      <c r="J771" t="s">
        <v>1226</v>
      </c>
      <c r="K771">
        <v>17009.2</v>
      </c>
    </row>
    <row r="772" spans="1:11">
      <c r="A772">
        <v>2018</v>
      </c>
      <c r="B772">
        <v>11</v>
      </c>
      <c r="C772">
        <v>29</v>
      </c>
      <c r="D772" t="s">
        <v>1424</v>
      </c>
      <c r="E772">
        <v>21</v>
      </c>
      <c r="F772" t="s">
        <v>1426</v>
      </c>
      <c r="G772">
        <v>660220</v>
      </c>
      <c r="H772" t="s">
        <v>134</v>
      </c>
      <c r="I772" t="s">
        <v>737</v>
      </c>
      <c r="J772" t="s">
        <v>1226</v>
      </c>
      <c r="K772">
        <v>-16379.54</v>
      </c>
    </row>
    <row r="773" spans="1:11">
      <c r="A773">
        <v>2018</v>
      </c>
      <c r="B773">
        <v>11</v>
      </c>
      <c r="C773">
        <v>29</v>
      </c>
      <c r="D773" t="s">
        <v>1424</v>
      </c>
      <c r="E773">
        <v>22</v>
      </c>
      <c r="F773" t="s">
        <v>1426</v>
      </c>
      <c r="G773">
        <v>660220</v>
      </c>
      <c r="H773" t="s">
        <v>134</v>
      </c>
      <c r="I773" t="s">
        <v>1154</v>
      </c>
      <c r="J773" t="s">
        <v>1226</v>
      </c>
      <c r="K773">
        <v>16379.54</v>
      </c>
    </row>
    <row r="774" spans="1:6">
      <c r="A774">
        <v>2018</v>
      </c>
      <c r="B774">
        <v>11</v>
      </c>
      <c r="C774">
        <v>29</v>
      </c>
      <c r="F774" t="s">
        <v>1193</v>
      </c>
    </row>
    <row r="775" spans="1:12">
      <c r="A775">
        <v>2018</v>
      </c>
      <c r="B775">
        <v>11</v>
      </c>
      <c r="C775">
        <v>30</v>
      </c>
      <c r="D775" t="s">
        <v>1427</v>
      </c>
      <c r="E775">
        <v>1</v>
      </c>
      <c r="F775" t="s">
        <v>1428</v>
      </c>
      <c r="G775">
        <v>60110101</v>
      </c>
      <c r="H775" t="s">
        <v>1334</v>
      </c>
      <c r="I775" t="s">
        <v>4</v>
      </c>
      <c r="J775" t="s">
        <v>1144</v>
      </c>
      <c r="L775">
        <v>-483230.46</v>
      </c>
    </row>
    <row r="776" spans="1:12">
      <c r="A776">
        <v>2018</v>
      </c>
      <c r="B776">
        <v>11</v>
      </c>
      <c r="C776">
        <v>30</v>
      </c>
      <c r="D776" t="s">
        <v>1427</v>
      </c>
      <c r="E776">
        <v>2</v>
      </c>
      <c r="F776" t="s">
        <v>1428</v>
      </c>
      <c r="G776">
        <v>60110101</v>
      </c>
      <c r="H776" t="s">
        <v>1334</v>
      </c>
      <c r="I776" t="s">
        <v>21</v>
      </c>
      <c r="J776" t="s">
        <v>1144</v>
      </c>
      <c r="L776">
        <v>483230.46</v>
      </c>
    </row>
    <row r="777" spans="1:12">
      <c r="A777">
        <v>2018</v>
      </c>
      <c r="B777">
        <v>11</v>
      </c>
      <c r="C777">
        <v>30</v>
      </c>
      <c r="D777" t="s">
        <v>1429</v>
      </c>
      <c r="E777">
        <v>1</v>
      </c>
      <c r="F777" t="s">
        <v>1430</v>
      </c>
      <c r="G777">
        <v>6021060101</v>
      </c>
      <c r="H777" t="s">
        <v>1028</v>
      </c>
      <c r="I777" t="s">
        <v>737</v>
      </c>
      <c r="J777" t="s">
        <v>1144</v>
      </c>
      <c r="L777">
        <v>4232.55</v>
      </c>
    </row>
    <row r="778" spans="1:12">
      <c r="A778">
        <v>2018</v>
      </c>
      <c r="B778">
        <v>11</v>
      </c>
      <c r="C778">
        <v>30</v>
      </c>
      <c r="D778" t="s">
        <v>1429</v>
      </c>
      <c r="E778">
        <v>2</v>
      </c>
      <c r="F778" t="s">
        <v>1430</v>
      </c>
      <c r="G778">
        <v>6021060101</v>
      </c>
      <c r="H778" t="s">
        <v>1028</v>
      </c>
      <c r="I778" t="s">
        <v>14</v>
      </c>
      <c r="J778" t="s">
        <v>1144</v>
      </c>
      <c r="L778">
        <v>-4232.55</v>
      </c>
    </row>
    <row r="779" spans="1:12">
      <c r="A779">
        <v>2018</v>
      </c>
      <c r="B779">
        <v>11</v>
      </c>
      <c r="C779">
        <v>30</v>
      </c>
      <c r="D779" t="s">
        <v>1429</v>
      </c>
      <c r="E779">
        <v>3</v>
      </c>
      <c r="F779" t="s">
        <v>1431</v>
      </c>
      <c r="G779">
        <v>6021060102</v>
      </c>
      <c r="H779" t="s">
        <v>1169</v>
      </c>
      <c r="I779" t="s">
        <v>9</v>
      </c>
      <c r="J779" t="s">
        <v>1144</v>
      </c>
      <c r="L779">
        <v>-558688.27</v>
      </c>
    </row>
    <row r="780" spans="1:12">
      <c r="A780">
        <v>2018</v>
      </c>
      <c r="B780">
        <v>11</v>
      </c>
      <c r="C780">
        <v>30</v>
      </c>
      <c r="D780" t="s">
        <v>1429</v>
      </c>
      <c r="E780">
        <v>4</v>
      </c>
      <c r="F780" t="s">
        <v>1431</v>
      </c>
      <c r="G780">
        <v>6021060102</v>
      </c>
      <c r="H780" t="s">
        <v>1169</v>
      </c>
      <c r="I780" t="s">
        <v>737</v>
      </c>
      <c r="J780" t="s">
        <v>1144</v>
      </c>
      <c r="L780">
        <v>558688.27</v>
      </c>
    </row>
    <row r="781" spans="1:12">
      <c r="A781">
        <v>2018</v>
      </c>
      <c r="B781">
        <v>11</v>
      </c>
      <c r="C781">
        <v>30</v>
      </c>
      <c r="D781" t="s">
        <v>1429</v>
      </c>
      <c r="E781">
        <v>5</v>
      </c>
      <c r="F781" t="s">
        <v>1238</v>
      </c>
      <c r="G781">
        <v>6021060101</v>
      </c>
      <c r="H781" t="s">
        <v>1028</v>
      </c>
      <c r="I781" t="s">
        <v>6</v>
      </c>
      <c r="J781" t="s">
        <v>1144</v>
      </c>
      <c r="L781">
        <v>-5617.73</v>
      </c>
    </row>
    <row r="782" spans="1:12">
      <c r="A782">
        <v>2018</v>
      </c>
      <c r="B782">
        <v>11</v>
      </c>
      <c r="C782">
        <v>30</v>
      </c>
      <c r="D782" t="s">
        <v>1429</v>
      </c>
      <c r="E782">
        <v>6</v>
      </c>
      <c r="F782" t="s">
        <v>1238</v>
      </c>
      <c r="G782">
        <v>6021060101</v>
      </c>
      <c r="H782" t="s">
        <v>1028</v>
      </c>
      <c r="I782" t="s">
        <v>737</v>
      </c>
      <c r="J782" t="s">
        <v>1144</v>
      </c>
      <c r="L782">
        <v>5617.73</v>
      </c>
    </row>
    <row r="783" spans="1:12">
      <c r="A783">
        <v>2018</v>
      </c>
      <c r="B783">
        <v>11</v>
      </c>
      <c r="C783">
        <v>30</v>
      </c>
      <c r="D783" t="s">
        <v>1429</v>
      </c>
      <c r="E783">
        <v>7</v>
      </c>
      <c r="F783" t="s">
        <v>1173</v>
      </c>
      <c r="G783">
        <v>6021060102</v>
      </c>
      <c r="H783" t="s">
        <v>1169</v>
      </c>
      <c r="I783" t="s">
        <v>14</v>
      </c>
      <c r="J783" t="s">
        <v>1144</v>
      </c>
      <c r="L783">
        <v>-16458.98</v>
      </c>
    </row>
    <row r="784" spans="1:12">
      <c r="A784">
        <v>2018</v>
      </c>
      <c r="B784">
        <v>11</v>
      </c>
      <c r="C784">
        <v>30</v>
      </c>
      <c r="D784" t="s">
        <v>1429</v>
      </c>
      <c r="E784">
        <v>8</v>
      </c>
      <c r="F784" t="s">
        <v>1173</v>
      </c>
      <c r="G784">
        <v>6021060102</v>
      </c>
      <c r="H784" t="s">
        <v>1169</v>
      </c>
      <c r="I784" t="s">
        <v>15</v>
      </c>
      <c r="J784" t="s">
        <v>1144</v>
      </c>
      <c r="L784">
        <v>16458.98</v>
      </c>
    </row>
    <row r="785" spans="1:12">
      <c r="A785">
        <v>2018</v>
      </c>
      <c r="B785">
        <v>11</v>
      </c>
      <c r="C785">
        <v>30</v>
      </c>
      <c r="D785" t="s">
        <v>1429</v>
      </c>
      <c r="E785">
        <v>9</v>
      </c>
      <c r="F785" t="s">
        <v>1174</v>
      </c>
      <c r="G785">
        <v>6021060102</v>
      </c>
      <c r="H785" t="s">
        <v>1169</v>
      </c>
      <c r="I785" t="s">
        <v>14</v>
      </c>
      <c r="J785" t="s">
        <v>1144</v>
      </c>
      <c r="L785">
        <v>-5224.53</v>
      </c>
    </row>
    <row r="786" spans="1:12">
      <c r="A786">
        <v>2018</v>
      </c>
      <c r="B786">
        <v>11</v>
      </c>
      <c r="C786">
        <v>30</v>
      </c>
      <c r="D786" t="s">
        <v>1429</v>
      </c>
      <c r="E786">
        <v>10</v>
      </c>
      <c r="F786" t="s">
        <v>1174</v>
      </c>
      <c r="G786">
        <v>6021060102</v>
      </c>
      <c r="H786" t="s">
        <v>1169</v>
      </c>
      <c r="I786" t="s">
        <v>15</v>
      </c>
      <c r="J786" t="s">
        <v>1144</v>
      </c>
      <c r="L786">
        <v>5224.53</v>
      </c>
    </row>
    <row r="787" spans="1:12">
      <c r="A787">
        <v>2018</v>
      </c>
      <c r="B787">
        <v>11</v>
      </c>
      <c r="C787">
        <v>30</v>
      </c>
      <c r="D787" t="s">
        <v>1429</v>
      </c>
      <c r="E787">
        <v>11</v>
      </c>
      <c r="F787" t="s">
        <v>1271</v>
      </c>
      <c r="G787">
        <v>6021060102</v>
      </c>
      <c r="H787" t="s">
        <v>1169</v>
      </c>
      <c r="I787" t="s">
        <v>14</v>
      </c>
      <c r="J787" t="s">
        <v>1144</v>
      </c>
      <c r="L787">
        <v>-112.37</v>
      </c>
    </row>
    <row r="788" spans="1:12">
      <c r="A788">
        <v>2018</v>
      </c>
      <c r="B788">
        <v>11</v>
      </c>
      <c r="C788">
        <v>30</v>
      </c>
      <c r="D788" t="s">
        <v>1429</v>
      </c>
      <c r="E788">
        <v>12</v>
      </c>
      <c r="F788" t="s">
        <v>1271</v>
      </c>
      <c r="G788">
        <v>6021060102</v>
      </c>
      <c r="H788" t="s">
        <v>1169</v>
      </c>
      <c r="I788" t="s">
        <v>737</v>
      </c>
      <c r="J788" t="s">
        <v>1144</v>
      </c>
      <c r="L788">
        <v>112.37</v>
      </c>
    </row>
    <row r="789" spans="1:12">
      <c r="A789">
        <v>2018</v>
      </c>
      <c r="B789">
        <v>11</v>
      </c>
      <c r="C789">
        <v>30</v>
      </c>
      <c r="D789" t="s">
        <v>1429</v>
      </c>
      <c r="E789">
        <v>13</v>
      </c>
      <c r="F789" t="s">
        <v>1432</v>
      </c>
      <c r="G789">
        <v>6021060101</v>
      </c>
      <c r="H789" t="s">
        <v>1028</v>
      </c>
      <c r="I789" t="s">
        <v>14</v>
      </c>
      <c r="J789" t="s">
        <v>1144</v>
      </c>
      <c r="L789">
        <v>-87916.57</v>
      </c>
    </row>
    <row r="790" spans="1:12">
      <c r="A790">
        <v>2018</v>
      </c>
      <c r="B790">
        <v>11</v>
      </c>
      <c r="C790">
        <v>30</v>
      </c>
      <c r="D790" t="s">
        <v>1429</v>
      </c>
      <c r="E790">
        <v>14</v>
      </c>
      <c r="F790" t="s">
        <v>1432</v>
      </c>
      <c r="G790">
        <v>6021060101</v>
      </c>
      <c r="H790" t="s">
        <v>1028</v>
      </c>
      <c r="I790" t="s">
        <v>6</v>
      </c>
      <c r="J790" t="s">
        <v>1144</v>
      </c>
      <c r="L790">
        <v>87916.57</v>
      </c>
    </row>
    <row r="791" spans="1:11">
      <c r="A791">
        <v>2018</v>
      </c>
      <c r="B791">
        <v>11</v>
      </c>
      <c r="C791">
        <v>30</v>
      </c>
      <c r="D791" t="s">
        <v>1429</v>
      </c>
      <c r="E791">
        <v>15</v>
      </c>
      <c r="F791" t="s">
        <v>1433</v>
      </c>
      <c r="G791">
        <v>660212</v>
      </c>
      <c r="H791" t="s">
        <v>125</v>
      </c>
      <c r="I791" t="s">
        <v>14</v>
      </c>
      <c r="J791" t="s">
        <v>1144</v>
      </c>
      <c r="K791">
        <v>64523.19</v>
      </c>
    </row>
    <row r="792" spans="1:11">
      <c r="A792">
        <v>2018</v>
      </c>
      <c r="B792">
        <v>11</v>
      </c>
      <c r="C792">
        <v>30</v>
      </c>
      <c r="D792" t="s">
        <v>1429</v>
      </c>
      <c r="E792">
        <v>16</v>
      </c>
      <c r="F792" t="s">
        <v>1433</v>
      </c>
      <c r="G792">
        <v>660212</v>
      </c>
      <c r="H792" t="s">
        <v>125</v>
      </c>
      <c r="I792" t="s">
        <v>737</v>
      </c>
      <c r="J792" t="s">
        <v>1144</v>
      </c>
      <c r="K792">
        <v>-64523.19</v>
      </c>
    </row>
    <row r="793" spans="1:12">
      <c r="A793">
        <v>2018</v>
      </c>
      <c r="B793">
        <v>11</v>
      </c>
      <c r="C793">
        <v>30</v>
      </c>
      <c r="D793" t="s">
        <v>1429</v>
      </c>
      <c r="E793">
        <v>17</v>
      </c>
      <c r="F793" t="s">
        <v>1434</v>
      </c>
      <c r="G793">
        <v>6021060101</v>
      </c>
      <c r="H793" t="s">
        <v>1028</v>
      </c>
      <c r="I793" t="s">
        <v>8</v>
      </c>
      <c r="J793" t="s">
        <v>1164</v>
      </c>
      <c r="L793">
        <v>-197600</v>
      </c>
    </row>
    <row r="794" spans="1:12">
      <c r="A794">
        <v>2018</v>
      </c>
      <c r="B794">
        <v>11</v>
      </c>
      <c r="C794">
        <v>30</v>
      </c>
      <c r="D794" t="s">
        <v>1429</v>
      </c>
      <c r="E794">
        <v>18</v>
      </c>
      <c r="F794" t="s">
        <v>1435</v>
      </c>
      <c r="G794">
        <v>6021060101</v>
      </c>
      <c r="H794" t="s">
        <v>1028</v>
      </c>
      <c r="I794" t="s">
        <v>14</v>
      </c>
      <c r="J794" t="s">
        <v>1164</v>
      </c>
      <c r="L794">
        <v>-34500</v>
      </c>
    </row>
    <row r="795" spans="1:12">
      <c r="A795">
        <v>2018</v>
      </c>
      <c r="B795">
        <v>11</v>
      </c>
      <c r="C795">
        <v>30</v>
      </c>
      <c r="D795" t="s">
        <v>1429</v>
      </c>
      <c r="E795">
        <v>19</v>
      </c>
      <c r="F795" t="s">
        <v>1436</v>
      </c>
      <c r="G795">
        <v>6021060101</v>
      </c>
      <c r="H795" t="s">
        <v>1028</v>
      </c>
      <c r="I795" t="s">
        <v>6</v>
      </c>
      <c r="J795" t="s">
        <v>1164</v>
      </c>
      <c r="L795">
        <v>232100</v>
      </c>
    </row>
    <row r="796" spans="1:12">
      <c r="A796">
        <v>2018</v>
      </c>
      <c r="B796">
        <v>11</v>
      </c>
      <c r="C796">
        <v>30</v>
      </c>
      <c r="D796" t="s">
        <v>1429</v>
      </c>
      <c r="E796">
        <v>20</v>
      </c>
      <c r="F796" t="s">
        <v>1437</v>
      </c>
      <c r="G796">
        <v>6021060201</v>
      </c>
      <c r="H796" t="s">
        <v>1028</v>
      </c>
      <c r="I796" t="s">
        <v>14</v>
      </c>
      <c r="J796" t="s">
        <v>1144</v>
      </c>
      <c r="L796">
        <v>-122688.25</v>
      </c>
    </row>
    <row r="797" spans="1:12">
      <c r="A797">
        <v>2018</v>
      </c>
      <c r="B797">
        <v>11</v>
      </c>
      <c r="C797">
        <v>30</v>
      </c>
      <c r="D797" t="s">
        <v>1429</v>
      </c>
      <c r="E797">
        <v>21</v>
      </c>
      <c r="F797" t="s">
        <v>1437</v>
      </c>
      <c r="G797">
        <v>6021060201</v>
      </c>
      <c r="H797" t="s">
        <v>1028</v>
      </c>
      <c r="I797" t="s">
        <v>737</v>
      </c>
      <c r="J797" t="s">
        <v>1144</v>
      </c>
      <c r="L797">
        <v>122688.25</v>
      </c>
    </row>
    <row r="798" spans="1:11">
      <c r="A798">
        <v>2018</v>
      </c>
      <c r="B798">
        <v>11</v>
      </c>
      <c r="C798">
        <v>30</v>
      </c>
      <c r="D798" t="s">
        <v>1429</v>
      </c>
      <c r="E798">
        <v>22</v>
      </c>
      <c r="F798" t="s">
        <v>1438</v>
      </c>
      <c r="G798">
        <v>64210402</v>
      </c>
      <c r="H798" t="s">
        <v>940</v>
      </c>
      <c r="I798" t="s">
        <v>14</v>
      </c>
      <c r="J798" t="s">
        <v>1144</v>
      </c>
      <c r="K798">
        <v>-161478.27</v>
      </c>
    </row>
    <row r="799" spans="1:11">
      <c r="A799">
        <v>2018</v>
      </c>
      <c r="B799">
        <v>11</v>
      </c>
      <c r="C799">
        <v>30</v>
      </c>
      <c r="D799" t="s">
        <v>1429</v>
      </c>
      <c r="E799">
        <v>23</v>
      </c>
      <c r="F799" t="s">
        <v>1438</v>
      </c>
      <c r="G799">
        <v>64210402</v>
      </c>
      <c r="H799" t="s">
        <v>940</v>
      </c>
      <c r="I799" t="s">
        <v>737</v>
      </c>
      <c r="J799" t="s">
        <v>1144</v>
      </c>
      <c r="K799">
        <v>161478.27</v>
      </c>
    </row>
    <row r="800" spans="1:12">
      <c r="A800">
        <v>2018</v>
      </c>
      <c r="B800">
        <v>11</v>
      </c>
      <c r="C800">
        <v>30</v>
      </c>
      <c r="D800" t="s">
        <v>1429</v>
      </c>
      <c r="E800">
        <v>24</v>
      </c>
      <c r="F800" t="s">
        <v>1439</v>
      </c>
      <c r="G800">
        <v>6021060201</v>
      </c>
      <c r="H800" t="s">
        <v>1028</v>
      </c>
      <c r="I800" t="s">
        <v>14</v>
      </c>
      <c r="J800" t="s">
        <v>1144</v>
      </c>
      <c r="L800">
        <v>-7656.23</v>
      </c>
    </row>
    <row r="801" spans="1:12">
      <c r="A801">
        <v>2018</v>
      </c>
      <c r="B801">
        <v>11</v>
      </c>
      <c r="C801">
        <v>30</v>
      </c>
      <c r="D801" t="s">
        <v>1429</v>
      </c>
      <c r="E801">
        <v>25</v>
      </c>
      <c r="F801" t="s">
        <v>1439</v>
      </c>
      <c r="G801">
        <v>6021060201</v>
      </c>
      <c r="H801" t="s">
        <v>1028</v>
      </c>
      <c r="I801" t="s">
        <v>737</v>
      </c>
      <c r="J801" t="s">
        <v>1144</v>
      </c>
      <c r="L801">
        <v>7656.23</v>
      </c>
    </row>
    <row r="802" spans="1:11">
      <c r="A802">
        <v>2018</v>
      </c>
      <c r="B802">
        <v>11</v>
      </c>
      <c r="C802">
        <v>30</v>
      </c>
      <c r="D802" t="s">
        <v>1429</v>
      </c>
      <c r="E802">
        <v>26</v>
      </c>
      <c r="F802" t="s">
        <v>1440</v>
      </c>
      <c r="G802">
        <v>660211</v>
      </c>
      <c r="H802" t="s">
        <v>124</v>
      </c>
      <c r="I802" t="s">
        <v>14</v>
      </c>
      <c r="J802" t="s">
        <v>1144</v>
      </c>
      <c r="K802">
        <v>72370.05</v>
      </c>
    </row>
    <row r="803" spans="1:11">
      <c r="A803">
        <v>2018</v>
      </c>
      <c r="B803">
        <v>11</v>
      </c>
      <c r="C803">
        <v>30</v>
      </c>
      <c r="D803" t="s">
        <v>1429</v>
      </c>
      <c r="E803">
        <v>27</v>
      </c>
      <c r="F803" t="s">
        <v>1440</v>
      </c>
      <c r="G803">
        <v>660211</v>
      </c>
      <c r="H803" t="s">
        <v>124</v>
      </c>
      <c r="I803" t="s">
        <v>1154</v>
      </c>
      <c r="J803" t="s">
        <v>1144</v>
      </c>
      <c r="K803">
        <v>-72370.05</v>
      </c>
    </row>
    <row r="804" spans="1:11">
      <c r="A804">
        <v>2018</v>
      </c>
      <c r="B804">
        <v>11</v>
      </c>
      <c r="C804">
        <v>30</v>
      </c>
      <c r="D804" t="s">
        <v>1429</v>
      </c>
      <c r="E804">
        <v>28</v>
      </c>
      <c r="F804" t="s">
        <v>1441</v>
      </c>
      <c r="G804">
        <v>660211</v>
      </c>
      <c r="H804" t="s">
        <v>124</v>
      </c>
      <c r="I804" t="s">
        <v>1154</v>
      </c>
      <c r="J804" t="s">
        <v>1144</v>
      </c>
      <c r="K804">
        <v>-350530.25</v>
      </c>
    </row>
    <row r="805" spans="1:11">
      <c r="A805">
        <v>2018</v>
      </c>
      <c r="B805">
        <v>11</v>
      </c>
      <c r="C805">
        <v>30</v>
      </c>
      <c r="D805" t="s">
        <v>1429</v>
      </c>
      <c r="E805">
        <v>29</v>
      </c>
      <c r="F805" t="s">
        <v>1441</v>
      </c>
      <c r="G805">
        <v>660211</v>
      </c>
      <c r="H805" t="s">
        <v>124</v>
      </c>
      <c r="I805" t="s">
        <v>14</v>
      </c>
      <c r="J805" t="s">
        <v>1144</v>
      </c>
      <c r="K805">
        <v>350530.25</v>
      </c>
    </row>
    <row r="806" spans="1:11">
      <c r="A806">
        <v>2018</v>
      </c>
      <c r="B806">
        <v>11</v>
      </c>
      <c r="C806">
        <v>30</v>
      </c>
      <c r="D806" t="s">
        <v>1429</v>
      </c>
      <c r="E806">
        <v>30</v>
      </c>
      <c r="F806" t="s">
        <v>1442</v>
      </c>
      <c r="G806">
        <v>660211</v>
      </c>
      <c r="H806" t="s">
        <v>124</v>
      </c>
      <c r="I806" t="s">
        <v>14</v>
      </c>
      <c r="J806" t="s">
        <v>1144</v>
      </c>
      <c r="K806">
        <v>17583.3</v>
      </c>
    </row>
    <row r="807" spans="1:11">
      <c r="A807">
        <v>2018</v>
      </c>
      <c r="B807">
        <v>11</v>
      </c>
      <c r="C807">
        <v>30</v>
      </c>
      <c r="D807" t="s">
        <v>1429</v>
      </c>
      <c r="E807">
        <v>31</v>
      </c>
      <c r="F807" t="s">
        <v>1442</v>
      </c>
      <c r="G807">
        <v>660216</v>
      </c>
      <c r="H807" t="s">
        <v>130</v>
      </c>
      <c r="I807" t="s">
        <v>6</v>
      </c>
      <c r="J807" t="s">
        <v>1144</v>
      </c>
      <c r="K807">
        <v>-17583.3</v>
      </c>
    </row>
    <row r="808" spans="1:12">
      <c r="A808">
        <v>2018</v>
      </c>
      <c r="B808">
        <v>11</v>
      </c>
      <c r="C808">
        <v>30</v>
      </c>
      <c r="D808" t="s">
        <v>1429</v>
      </c>
      <c r="E808">
        <v>32</v>
      </c>
      <c r="F808" t="s">
        <v>1440</v>
      </c>
      <c r="G808">
        <v>6051</v>
      </c>
      <c r="H808" t="s">
        <v>67</v>
      </c>
      <c r="I808" t="s">
        <v>737</v>
      </c>
      <c r="J808" t="s">
        <v>1144</v>
      </c>
      <c r="L808">
        <v>72370.05</v>
      </c>
    </row>
    <row r="809" spans="1:12">
      <c r="A809">
        <v>2018</v>
      </c>
      <c r="B809">
        <v>11</v>
      </c>
      <c r="C809">
        <v>30</v>
      </c>
      <c r="D809" t="s">
        <v>1429</v>
      </c>
      <c r="E809">
        <v>33</v>
      </c>
      <c r="F809" t="s">
        <v>1440</v>
      </c>
      <c r="G809">
        <v>6051</v>
      </c>
      <c r="H809" t="s">
        <v>67</v>
      </c>
      <c r="I809" t="s">
        <v>1154</v>
      </c>
      <c r="J809" t="s">
        <v>1144</v>
      </c>
      <c r="L809">
        <v>-72370.05</v>
      </c>
    </row>
    <row r="810" spans="1:12">
      <c r="A810">
        <v>2018</v>
      </c>
      <c r="B810">
        <v>11</v>
      </c>
      <c r="C810">
        <v>30</v>
      </c>
      <c r="D810" t="s">
        <v>1429</v>
      </c>
      <c r="E810">
        <v>34</v>
      </c>
      <c r="F810" t="s">
        <v>1441</v>
      </c>
      <c r="G810">
        <v>6051</v>
      </c>
      <c r="H810" t="s">
        <v>67</v>
      </c>
      <c r="I810" t="s">
        <v>737</v>
      </c>
      <c r="J810" t="s">
        <v>1144</v>
      </c>
      <c r="L810">
        <v>350530.25</v>
      </c>
    </row>
    <row r="811" spans="1:12">
      <c r="A811">
        <v>2018</v>
      </c>
      <c r="B811">
        <v>11</v>
      </c>
      <c r="C811">
        <v>30</v>
      </c>
      <c r="D811" t="s">
        <v>1429</v>
      </c>
      <c r="E811">
        <v>35</v>
      </c>
      <c r="F811" t="s">
        <v>1441</v>
      </c>
      <c r="G811">
        <v>6051</v>
      </c>
      <c r="H811" t="s">
        <v>67</v>
      </c>
      <c r="I811" t="s">
        <v>1154</v>
      </c>
      <c r="J811" t="s">
        <v>1144</v>
      </c>
      <c r="L811">
        <v>-350530.25</v>
      </c>
    </row>
    <row r="812" spans="1:12">
      <c r="A812">
        <v>2018</v>
      </c>
      <c r="B812">
        <v>11</v>
      </c>
      <c r="C812">
        <v>30</v>
      </c>
      <c r="D812" t="s">
        <v>1443</v>
      </c>
      <c r="E812">
        <v>1</v>
      </c>
      <c r="F812" t="s">
        <v>1444</v>
      </c>
      <c r="G812">
        <v>60210703</v>
      </c>
      <c r="H812" t="s">
        <v>1153</v>
      </c>
      <c r="I812" t="s">
        <v>23</v>
      </c>
      <c r="J812" t="s">
        <v>1144</v>
      </c>
      <c r="L812">
        <v>738867.92</v>
      </c>
    </row>
    <row r="813" spans="1:12">
      <c r="A813">
        <v>2018</v>
      </c>
      <c r="B813">
        <v>11</v>
      </c>
      <c r="C813">
        <v>30</v>
      </c>
      <c r="D813" t="s">
        <v>1443</v>
      </c>
      <c r="E813">
        <v>2</v>
      </c>
      <c r="F813" t="s">
        <v>1444</v>
      </c>
      <c r="G813">
        <v>60210703</v>
      </c>
      <c r="H813" t="s">
        <v>1153</v>
      </c>
      <c r="I813" t="s">
        <v>1154</v>
      </c>
      <c r="J813" t="s">
        <v>1144</v>
      </c>
      <c r="L813">
        <v>-738867.92</v>
      </c>
    </row>
    <row r="814" spans="1:12">
      <c r="A814">
        <v>2018</v>
      </c>
      <c r="B814">
        <v>11</v>
      </c>
      <c r="C814">
        <v>30</v>
      </c>
      <c r="D814" t="s">
        <v>1443</v>
      </c>
      <c r="E814">
        <v>3</v>
      </c>
      <c r="F814" t="s">
        <v>1159</v>
      </c>
      <c r="G814">
        <v>6111</v>
      </c>
      <c r="H814" t="s">
        <v>63</v>
      </c>
      <c r="I814" t="s">
        <v>10</v>
      </c>
      <c r="J814" t="s">
        <v>1144</v>
      </c>
      <c r="L814">
        <v>-227517.19</v>
      </c>
    </row>
    <row r="815" spans="1:12">
      <c r="A815">
        <v>2018</v>
      </c>
      <c r="B815">
        <v>11</v>
      </c>
      <c r="C815">
        <v>30</v>
      </c>
      <c r="D815" t="s">
        <v>1443</v>
      </c>
      <c r="E815">
        <v>4</v>
      </c>
      <c r="F815" t="s">
        <v>1159</v>
      </c>
      <c r="G815">
        <v>6111</v>
      </c>
      <c r="H815" t="s">
        <v>63</v>
      </c>
      <c r="I815" t="s">
        <v>18</v>
      </c>
      <c r="J815" t="s">
        <v>1144</v>
      </c>
      <c r="L815">
        <v>227517.19</v>
      </c>
    </row>
    <row r="816" spans="1:12">
      <c r="A816">
        <v>2018</v>
      </c>
      <c r="B816">
        <v>11</v>
      </c>
      <c r="C816">
        <v>30</v>
      </c>
      <c r="D816" t="s">
        <v>1443</v>
      </c>
      <c r="E816">
        <v>5</v>
      </c>
      <c r="F816" t="s">
        <v>1369</v>
      </c>
      <c r="G816">
        <v>6101</v>
      </c>
      <c r="H816" t="s">
        <v>1148</v>
      </c>
      <c r="I816" t="s">
        <v>10</v>
      </c>
      <c r="J816" t="s">
        <v>1149</v>
      </c>
      <c r="L816">
        <v>-221125.35</v>
      </c>
    </row>
    <row r="817" spans="1:12">
      <c r="A817">
        <v>2018</v>
      </c>
      <c r="B817">
        <v>11</v>
      </c>
      <c r="C817">
        <v>30</v>
      </c>
      <c r="D817" t="s">
        <v>1443</v>
      </c>
      <c r="E817">
        <v>6</v>
      </c>
      <c r="F817" t="s">
        <v>1369</v>
      </c>
      <c r="G817">
        <v>6101</v>
      </c>
      <c r="H817" t="s">
        <v>1148</v>
      </c>
      <c r="I817" t="s">
        <v>737</v>
      </c>
      <c r="J817" t="s">
        <v>1149</v>
      </c>
      <c r="L817">
        <v>221125.35</v>
      </c>
    </row>
    <row r="818" spans="1:12">
      <c r="A818">
        <v>2018</v>
      </c>
      <c r="B818">
        <v>11</v>
      </c>
      <c r="C818">
        <v>30</v>
      </c>
      <c r="D818" t="s">
        <v>1443</v>
      </c>
      <c r="E818">
        <v>7</v>
      </c>
      <c r="F818" t="s">
        <v>1161</v>
      </c>
      <c r="G818">
        <v>6101</v>
      </c>
      <c r="H818" t="s">
        <v>1148</v>
      </c>
      <c r="I818" t="s">
        <v>10</v>
      </c>
      <c r="J818" t="s">
        <v>1149</v>
      </c>
      <c r="L818">
        <v>-238920</v>
      </c>
    </row>
    <row r="819" spans="1:12">
      <c r="A819">
        <v>2018</v>
      </c>
      <c r="B819">
        <v>11</v>
      </c>
      <c r="C819">
        <v>30</v>
      </c>
      <c r="D819" t="s">
        <v>1443</v>
      </c>
      <c r="E819">
        <v>8</v>
      </c>
      <c r="F819" t="s">
        <v>1161</v>
      </c>
      <c r="G819">
        <v>6101</v>
      </c>
      <c r="H819" t="s">
        <v>1148</v>
      </c>
      <c r="I819" t="s">
        <v>8</v>
      </c>
      <c r="J819" t="s">
        <v>1149</v>
      </c>
      <c r="L819">
        <v>238920</v>
      </c>
    </row>
    <row r="820" spans="1:12">
      <c r="A820">
        <v>2018</v>
      </c>
      <c r="B820">
        <v>11</v>
      </c>
      <c r="C820">
        <v>30</v>
      </c>
      <c r="D820" t="s">
        <v>1443</v>
      </c>
      <c r="E820">
        <v>9</v>
      </c>
      <c r="F820" t="s">
        <v>1162</v>
      </c>
      <c r="G820">
        <v>6021060301</v>
      </c>
      <c r="H820" t="s">
        <v>1028</v>
      </c>
      <c r="I820" t="s">
        <v>10</v>
      </c>
      <c r="J820" t="s">
        <v>1164</v>
      </c>
      <c r="L820">
        <v>-155349.27</v>
      </c>
    </row>
    <row r="821" spans="1:12">
      <c r="A821">
        <v>2018</v>
      </c>
      <c r="B821">
        <v>11</v>
      </c>
      <c r="C821">
        <v>30</v>
      </c>
      <c r="D821" t="s">
        <v>1443</v>
      </c>
      <c r="E821">
        <v>10</v>
      </c>
      <c r="F821" t="s">
        <v>1162</v>
      </c>
      <c r="G821">
        <v>6021060301</v>
      </c>
      <c r="H821" t="s">
        <v>1028</v>
      </c>
      <c r="I821" t="s">
        <v>18</v>
      </c>
      <c r="J821" t="s">
        <v>1164</v>
      </c>
      <c r="L821">
        <v>-3318.29</v>
      </c>
    </row>
    <row r="822" spans="1:12">
      <c r="A822">
        <v>2018</v>
      </c>
      <c r="B822">
        <v>11</v>
      </c>
      <c r="C822">
        <v>30</v>
      </c>
      <c r="D822" t="s">
        <v>1443</v>
      </c>
      <c r="E822">
        <v>11</v>
      </c>
      <c r="F822" t="s">
        <v>1162</v>
      </c>
      <c r="G822">
        <v>6021060301</v>
      </c>
      <c r="H822" t="s">
        <v>1028</v>
      </c>
      <c r="I822" t="s">
        <v>17</v>
      </c>
      <c r="J822" t="s">
        <v>1164</v>
      </c>
      <c r="L822">
        <v>-50265.74</v>
      </c>
    </row>
    <row r="823" spans="1:12">
      <c r="A823">
        <v>2018</v>
      </c>
      <c r="B823">
        <v>11</v>
      </c>
      <c r="C823">
        <v>30</v>
      </c>
      <c r="D823" t="s">
        <v>1443</v>
      </c>
      <c r="E823">
        <v>12</v>
      </c>
      <c r="F823" t="s">
        <v>1162</v>
      </c>
      <c r="G823">
        <v>6021060301</v>
      </c>
      <c r="H823" t="s">
        <v>1028</v>
      </c>
      <c r="I823" t="s">
        <v>6</v>
      </c>
      <c r="J823" t="s">
        <v>1164</v>
      </c>
      <c r="L823">
        <v>208933.3</v>
      </c>
    </row>
    <row r="824" spans="1:12">
      <c r="A824">
        <v>2018</v>
      </c>
      <c r="B824">
        <v>11</v>
      </c>
      <c r="C824">
        <v>30</v>
      </c>
      <c r="D824" t="s">
        <v>1443</v>
      </c>
      <c r="E824">
        <v>13</v>
      </c>
      <c r="F824" t="s">
        <v>1389</v>
      </c>
      <c r="G824">
        <v>60110205</v>
      </c>
      <c r="H824" t="s">
        <v>1158</v>
      </c>
      <c r="I824" t="s">
        <v>10</v>
      </c>
      <c r="J824" t="s">
        <v>1144</v>
      </c>
      <c r="L824">
        <v>-1246676.02</v>
      </c>
    </row>
    <row r="825" spans="1:12">
      <c r="A825">
        <v>2018</v>
      </c>
      <c r="B825">
        <v>11</v>
      </c>
      <c r="C825">
        <v>30</v>
      </c>
      <c r="D825" t="s">
        <v>1443</v>
      </c>
      <c r="E825">
        <v>14</v>
      </c>
      <c r="F825" t="s">
        <v>1389</v>
      </c>
      <c r="G825">
        <v>60110205</v>
      </c>
      <c r="H825" t="s">
        <v>1158</v>
      </c>
      <c r="I825" t="s">
        <v>4</v>
      </c>
      <c r="J825" t="s">
        <v>1144</v>
      </c>
      <c r="L825">
        <v>1246676.02</v>
      </c>
    </row>
    <row r="826" spans="1:12">
      <c r="A826">
        <v>2018</v>
      </c>
      <c r="B826">
        <v>11</v>
      </c>
      <c r="C826">
        <v>30</v>
      </c>
      <c r="D826" t="s">
        <v>1445</v>
      </c>
      <c r="E826">
        <v>1</v>
      </c>
      <c r="F826" t="s">
        <v>1446</v>
      </c>
      <c r="G826">
        <v>60210704</v>
      </c>
      <c r="H826" t="s">
        <v>3</v>
      </c>
      <c r="I826" t="s">
        <v>22</v>
      </c>
      <c r="J826" t="s">
        <v>1144</v>
      </c>
      <c r="L826">
        <v>-2209811.32</v>
      </c>
    </row>
    <row r="827" spans="1:12">
      <c r="A827">
        <v>2018</v>
      </c>
      <c r="B827">
        <v>11</v>
      </c>
      <c r="C827">
        <v>30</v>
      </c>
      <c r="D827" t="s">
        <v>1445</v>
      </c>
      <c r="E827">
        <v>2</v>
      </c>
      <c r="F827" t="s">
        <v>1446</v>
      </c>
      <c r="G827">
        <v>60210704</v>
      </c>
      <c r="H827" t="s">
        <v>3</v>
      </c>
      <c r="I827" t="s">
        <v>1154</v>
      </c>
      <c r="J827" t="s">
        <v>1144</v>
      </c>
      <c r="L827">
        <v>2209811.32</v>
      </c>
    </row>
    <row r="828" spans="1:12">
      <c r="A828">
        <v>2018</v>
      </c>
      <c r="B828">
        <v>11</v>
      </c>
      <c r="C828">
        <v>30</v>
      </c>
      <c r="D828" t="s">
        <v>1445</v>
      </c>
      <c r="E828">
        <v>3</v>
      </c>
      <c r="F828" t="s">
        <v>1447</v>
      </c>
      <c r="G828">
        <v>60210704</v>
      </c>
      <c r="H828" t="s">
        <v>3</v>
      </c>
      <c r="I828" t="s">
        <v>24</v>
      </c>
      <c r="J828" t="s">
        <v>1144</v>
      </c>
      <c r="L828">
        <v>-94339.62</v>
      </c>
    </row>
    <row r="829" spans="1:12">
      <c r="A829">
        <v>2018</v>
      </c>
      <c r="B829">
        <v>11</v>
      </c>
      <c r="C829">
        <v>30</v>
      </c>
      <c r="D829" t="s">
        <v>1445</v>
      </c>
      <c r="E829">
        <v>4</v>
      </c>
      <c r="F829" t="s">
        <v>1447</v>
      </c>
      <c r="G829">
        <v>60210704</v>
      </c>
      <c r="H829" t="s">
        <v>3</v>
      </c>
      <c r="I829" t="s">
        <v>1154</v>
      </c>
      <c r="J829" t="s">
        <v>1144</v>
      </c>
      <c r="L829">
        <v>94339.62</v>
      </c>
    </row>
    <row r="830" spans="1:12">
      <c r="A830">
        <v>2018</v>
      </c>
      <c r="B830">
        <v>11</v>
      </c>
      <c r="C830">
        <v>30</v>
      </c>
      <c r="D830" t="s">
        <v>1448</v>
      </c>
      <c r="E830">
        <v>1</v>
      </c>
      <c r="F830" t="s">
        <v>1206</v>
      </c>
      <c r="G830">
        <v>6021060201</v>
      </c>
      <c r="H830" t="s">
        <v>1028</v>
      </c>
      <c r="I830" t="s">
        <v>6</v>
      </c>
      <c r="J830" t="s">
        <v>1164</v>
      </c>
      <c r="L830">
        <v>16168.13</v>
      </c>
    </row>
    <row r="831" spans="1:12">
      <c r="A831">
        <v>2018</v>
      </c>
      <c r="B831">
        <v>11</v>
      </c>
      <c r="C831">
        <v>30</v>
      </c>
      <c r="D831" t="s">
        <v>1448</v>
      </c>
      <c r="E831">
        <v>2</v>
      </c>
      <c r="F831" t="s">
        <v>1203</v>
      </c>
      <c r="G831">
        <v>6021060201</v>
      </c>
      <c r="H831" t="s">
        <v>1028</v>
      </c>
      <c r="I831" t="s">
        <v>12</v>
      </c>
      <c r="J831" t="s">
        <v>1164</v>
      </c>
      <c r="L831">
        <v>-11600.68</v>
      </c>
    </row>
    <row r="832" spans="1:12">
      <c r="A832">
        <v>2018</v>
      </c>
      <c r="B832">
        <v>11</v>
      </c>
      <c r="C832">
        <v>30</v>
      </c>
      <c r="D832" t="s">
        <v>1448</v>
      </c>
      <c r="E832">
        <v>3</v>
      </c>
      <c r="F832" t="s">
        <v>1355</v>
      </c>
      <c r="G832">
        <v>6111</v>
      </c>
      <c r="H832" t="s">
        <v>63</v>
      </c>
      <c r="I832" t="s">
        <v>12</v>
      </c>
      <c r="J832" t="s">
        <v>1144</v>
      </c>
      <c r="L832">
        <v>-1921613.39</v>
      </c>
    </row>
    <row r="833" spans="1:12">
      <c r="A833">
        <v>2018</v>
      </c>
      <c r="B833">
        <v>11</v>
      </c>
      <c r="C833">
        <v>30</v>
      </c>
      <c r="D833" t="s">
        <v>1448</v>
      </c>
      <c r="E833">
        <v>4</v>
      </c>
      <c r="F833" t="s">
        <v>1355</v>
      </c>
      <c r="G833">
        <v>6111</v>
      </c>
      <c r="H833" t="s">
        <v>63</v>
      </c>
      <c r="I833" t="s">
        <v>13</v>
      </c>
      <c r="J833" t="s">
        <v>1144</v>
      </c>
      <c r="L833">
        <v>1921613.39</v>
      </c>
    </row>
    <row r="834" spans="1:12">
      <c r="A834">
        <v>2018</v>
      </c>
      <c r="B834">
        <v>11</v>
      </c>
      <c r="C834">
        <v>30</v>
      </c>
      <c r="D834" t="s">
        <v>1448</v>
      </c>
      <c r="E834">
        <v>5</v>
      </c>
      <c r="F834" t="s">
        <v>1449</v>
      </c>
      <c r="G834">
        <v>6111</v>
      </c>
      <c r="H834" t="s">
        <v>63</v>
      </c>
      <c r="I834" t="s">
        <v>12</v>
      </c>
      <c r="J834" t="s">
        <v>1144</v>
      </c>
      <c r="L834">
        <v>-165676.32</v>
      </c>
    </row>
    <row r="835" spans="1:12">
      <c r="A835">
        <v>2018</v>
      </c>
      <c r="B835">
        <v>11</v>
      </c>
      <c r="C835">
        <v>30</v>
      </c>
      <c r="D835" t="s">
        <v>1448</v>
      </c>
      <c r="E835">
        <v>6</v>
      </c>
      <c r="F835" t="s">
        <v>1449</v>
      </c>
      <c r="G835">
        <v>6111</v>
      </c>
      <c r="H835" t="s">
        <v>63</v>
      </c>
      <c r="I835" t="s">
        <v>4</v>
      </c>
      <c r="J835" t="s">
        <v>1144</v>
      </c>
      <c r="L835">
        <v>165676.32</v>
      </c>
    </row>
    <row r="836" spans="1:12">
      <c r="A836">
        <v>2018</v>
      </c>
      <c r="B836">
        <v>11</v>
      </c>
      <c r="C836">
        <v>30</v>
      </c>
      <c r="D836" t="s">
        <v>1448</v>
      </c>
      <c r="E836">
        <v>7</v>
      </c>
      <c r="F836" t="s">
        <v>1142</v>
      </c>
      <c r="G836">
        <v>6111</v>
      </c>
      <c r="H836" t="s">
        <v>63</v>
      </c>
      <c r="I836" t="s">
        <v>13</v>
      </c>
      <c r="J836" t="s">
        <v>1144</v>
      </c>
      <c r="L836">
        <v>-504025.01</v>
      </c>
    </row>
    <row r="837" spans="1:12">
      <c r="A837">
        <v>2018</v>
      </c>
      <c r="B837">
        <v>11</v>
      </c>
      <c r="C837">
        <v>30</v>
      </c>
      <c r="D837" t="s">
        <v>1448</v>
      </c>
      <c r="E837">
        <v>8</v>
      </c>
      <c r="F837" t="s">
        <v>1142</v>
      </c>
      <c r="G837">
        <v>6111</v>
      </c>
      <c r="H837" t="s">
        <v>63</v>
      </c>
      <c r="I837" t="s">
        <v>4</v>
      </c>
      <c r="J837" t="s">
        <v>1144</v>
      </c>
      <c r="L837">
        <v>504025.01</v>
      </c>
    </row>
    <row r="838" spans="1:12">
      <c r="A838">
        <v>2018</v>
      </c>
      <c r="B838">
        <v>11</v>
      </c>
      <c r="C838">
        <v>30</v>
      </c>
      <c r="D838" t="s">
        <v>1448</v>
      </c>
      <c r="E838">
        <v>9</v>
      </c>
      <c r="F838" t="s">
        <v>1305</v>
      </c>
      <c r="G838">
        <v>6111</v>
      </c>
      <c r="H838" t="s">
        <v>63</v>
      </c>
      <c r="I838" t="s">
        <v>12</v>
      </c>
      <c r="J838" t="s">
        <v>1144</v>
      </c>
      <c r="L838">
        <v>-37999.99</v>
      </c>
    </row>
    <row r="839" spans="1:12">
      <c r="A839">
        <v>2018</v>
      </c>
      <c r="B839">
        <v>11</v>
      </c>
      <c r="C839">
        <v>30</v>
      </c>
      <c r="D839" t="s">
        <v>1448</v>
      </c>
      <c r="E839">
        <v>10</v>
      </c>
      <c r="F839" t="s">
        <v>1305</v>
      </c>
      <c r="G839">
        <v>6111</v>
      </c>
      <c r="H839" t="s">
        <v>63</v>
      </c>
      <c r="I839" t="s">
        <v>4</v>
      </c>
      <c r="J839" t="s">
        <v>1144</v>
      </c>
      <c r="L839">
        <v>37999.99</v>
      </c>
    </row>
    <row r="840" spans="1:12">
      <c r="A840">
        <v>2018</v>
      </c>
      <c r="B840">
        <v>11</v>
      </c>
      <c r="C840">
        <v>30</v>
      </c>
      <c r="D840" t="s">
        <v>1448</v>
      </c>
      <c r="E840">
        <v>11</v>
      </c>
      <c r="F840" t="s">
        <v>1146</v>
      </c>
      <c r="G840">
        <v>6101</v>
      </c>
      <c r="H840" t="s">
        <v>1148</v>
      </c>
      <c r="I840" t="s">
        <v>12</v>
      </c>
      <c r="J840" t="s">
        <v>1149</v>
      </c>
      <c r="L840">
        <v>-553293.2</v>
      </c>
    </row>
    <row r="841" spans="1:12">
      <c r="A841">
        <v>2018</v>
      </c>
      <c r="B841">
        <v>11</v>
      </c>
      <c r="C841">
        <v>30</v>
      </c>
      <c r="D841" t="s">
        <v>1448</v>
      </c>
      <c r="E841">
        <v>12</v>
      </c>
      <c r="F841" t="s">
        <v>1146</v>
      </c>
      <c r="G841">
        <v>6101</v>
      </c>
      <c r="H841" t="s">
        <v>1148</v>
      </c>
      <c r="I841" t="s">
        <v>15</v>
      </c>
      <c r="J841" t="s">
        <v>1149</v>
      </c>
      <c r="L841">
        <v>553293.2</v>
      </c>
    </row>
    <row r="842" spans="1:12">
      <c r="A842">
        <v>2018</v>
      </c>
      <c r="B842">
        <v>11</v>
      </c>
      <c r="C842">
        <v>30</v>
      </c>
      <c r="D842" t="s">
        <v>1448</v>
      </c>
      <c r="E842">
        <v>13</v>
      </c>
      <c r="F842" t="s">
        <v>1450</v>
      </c>
      <c r="G842">
        <v>6101</v>
      </c>
      <c r="H842" t="s">
        <v>1148</v>
      </c>
      <c r="I842" t="s">
        <v>12</v>
      </c>
      <c r="J842" t="s">
        <v>1149</v>
      </c>
      <c r="L842">
        <v>-1029770</v>
      </c>
    </row>
    <row r="843" spans="1:12">
      <c r="A843">
        <v>2018</v>
      </c>
      <c r="B843">
        <v>11</v>
      </c>
      <c r="C843">
        <v>30</v>
      </c>
      <c r="D843" t="s">
        <v>1448</v>
      </c>
      <c r="E843">
        <v>14</v>
      </c>
      <c r="F843" t="s">
        <v>1450</v>
      </c>
      <c r="G843">
        <v>6101</v>
      </c>
      <c r="H843" t="s">
        <v>1148</v>
      </c>
      <c r="I843" t="s">
        <v>4</v>
      </c>
      <c r="J843" t="s">
        <v>1149</v>
      </c>
      <c r="L843">
        <v>1029770</v>
      </c>
    </row>
    <row r="844" spans="1:12">
      <c r="A844">
        <v>2018</v>
      </c>
      <c r="B844">
        <v>11</v>
      </c>
      <c r="C844">
        <v>30</v>
      </c>
      <c r="D844" t="s">
        <v>1448</v>
      </c>
      <c r="E844">
        <v>15</v>
      </c>
      <c r="F844" t="s">
        <v>1204</v>
      </c>
      <c r="G844">
        <v>6021060201</v>
      </c>
      <c r="H844" t="s">
        <v>1028</v>
      </c>
      <c r="I844" t="s">
        <v>13</v>
      </c>
      <c r="J844" t="s">
        <v>1164</v>
      </c>
      <c r="L844">
        <v>-4068.03</v>
      </c>
    </row>
    <row r="845" spans="1:12">
      <c r="A845">
        <v>2018</v>
      </c>
      <c r="B845">
        <v>11</v>
      </c>
      <c r="C845">
        <v>30</v>
      </c>
      <c r="D845" t="s">
        <v>1448</v>
      </c>
      <c r="E845">
        <v>16</v>
      </c>
      <c r="F845" t="s">
        <v>1205</v>
      </c>
      <c r="G845">
        <v>6021060201</v>
      </c>
      <c r="H845" t="s">
        <v>1028</v>
      </c>
      <c r="I845" t="s">
        <v>15</v>
      </c>
      <c r="J845" t="s">
        <v>1164</v>
      </c>
      <c r="L845">
        <v>-499.42</v>
      </c>
    </row>
    <row r="846" spans="1:6">
      <c r="A846">
        <v>2018</v>
      </c>
      <c r="B846">
        <v>11</v>
      </c>
      <c r="C846">
        <v>30</v>
      </c>
      <c r="F846" t="s">
        <v>1193</v>
      </c>
    </row>
    <row r="847" spans="1:6">
      <c r="A847">
        <v>2018</v>
      </c>
      <c r="B847">
        <v>11</v>
      </c>
      <c r="F847" t="s">
        <v>1194</v>
      </c>
    </row>
    <row r="848" spans="1:11">
      <c r="A848">
        <v>2018</v>
      </c>
      <c r="B848">
        <v>12</v>
      </c>
      <c r="C848">
        <v>21</v>
      </c>
      <c r="D848" t="s">
        <v>1451</v>
      </c>
      <c r="E848">
        <v>1</v>
      </c>
      <c r="F848" t="s">
        <v>1452</v>
      </c>
      <c r="G848">
        <v>660216</v>
      </c>
      <c r="H848" t="s">
        <v>130</v>
      </c>
      <c r="I848" t="s">
        <v>28</v>
      </c>
      <c r="J848" t="s">
        <v>1144</v>
      </c>
      <c r="K848">
        <v>3165</v>
      </c>
    </row>
    <row r="849" spans="1:11">
      <c r="A849">
        <v>2018</v>
      </c>
      <c r="B849">
        <v>12</v>
      </c>
      <c r="C849">
        <v>21</v>
      </c>
      <c r="D849" t="s">
        <v>1451</v>
      </c>
      <c r="E849">
        <v>2</v>
      </c>
      <c r="F849" t="s">
        <v>1452</v>
      </c>
      <c r="G849">
        <v>660216</v>
      </c>
      <c r="H849" t="s">
        <v>130</v>
      </c>
      <c r="I849" t="s">
        <v>737</v>
      </c>
      <c r="J849" t="s">
        <v>1144</v>
      </c>
      <c r="K849">
        <v>1980</v>
      </c>
    </row>
    <row r="850" spans="1:11">
      <c r="A850">
        <v>2018</v>
      </c>
      <c r="B850">
        <v>12</v>
      </c>
      <c r="C850">
        <v>21</v>
      </c>
      <c r="D850" t="s">
        <v>1451</v>
      </c>
      <c r="E850">
        <v>3</v>
      </c>
      <c r="F850" t="s">
        <v>1452</v>
      </c>
      <c r="G850">
        <v>660216</v>
      </c>
      <c r="H850" t="s">
        <v>130</v>
      </c>
      <c r="I850" t="s">
        <v>929</v>
      </c>
      <c r="J850" t="s">
        <v>1144</v>
      </c>
      <c r="K850">
        <v>1485</v>
      </c>
    </row>
    <row r="851" spans="1:11">
      <c r="A851">
        <v>2018</v>
      </c>
      <c r="B851">
        <v>12</v>
      </c>
      <c r="C851">
        <v>21</v>
      </c>
      <c r="D851" t="s">
        <v>1451</v>
      </c>
      <c r="E851">
        <v>4</v>
      </c>
      <c r="F851" t="s">
        <v>1452</v>
      </c>
      <c r="G851">
        <v>660216</v>
      </c>
      <c r="H851" t="s">
        <v>130</v>
      </c>
      <c r="I851" t="s">
        <v>21</v>
      </c>
      <c r="J851" t="s">
        <v>1144</v>
      </c>
      <c r="K851">
        <v>13440</v>
      </c>
    </row>
    <row r="852" spans="1:11">
      <c r="A852">
        <v>2018</v>
      </c>
      <c r="B852">
        <v>12</v>
      </c>
      <c r="C852">
        <v>21</v>
      </c>
      <c r="D852" t="s">
        <v>1451</v>
      </c>
      <c r="E852">
        <v>5</v>
      </c>
      <c r="F852" t="s">
        <v>1452</v>
      </c>
      <c r="G852">
        <v>660216</v>
      </c>
      <c r="H852" t="s">
        <v>130</v>
      </c>
      <c r="I852" t="s">
        <v>8</v>
      </c>
      <c r="J852" t="s">
        <v>1144</v>
      </c>
      <c r="K852">
        <v>3360</v>
      </c>
    </row>
    <row r="853" spans="1:11">
      <c r="A853">
        <v>2018</v>
      </c>
      <c r="B853">
        <v>12</v>
      </c>
      <c r="C853">
        <v>21</v>
      </c>
      <c r="D853" t="s">
        <v>1451</v>
      </c>
      <c r="E853">
        <v>6</v>
      </c>
      <c r="F853" t="s">
        <v>1452</v>
      </c>
      <c r="G853">
        <v>660216</v>
      </c>
      <c r="H853" t="s">
        <v>130</v>
      </c>
      <c r="I853" t="s">
        <v>19</v>
      </c>
      <c r="J853" t="s">
        <v>1144</v>
      </c>
      <c r="K853">
        <v>1120</v>
      </c>
    </row>
    <row r="854" spans="1:11">
      <c r="A854">
        <v>2018</v>
      </c>
      <c r="B854">
        <v>12</v>
      </c>
      <c r="C854">
        <v>21</v>
      </c>
      <c r="D854" t="s">
        <v>1451</v>
      </c>
      <c r="E854">
        <v>7</v>
      </c>
      <c r="F854" t="s">
        <v>1452</v>
      </c>
      <c r="G854">
        <v>660216</v>
      </c>
      <c r="H854" t="s">
        <v>130</v>
      </c>
      <c r="I854" t="s">
        <v>4</v>
      </c>
      <c r="J854" t="s">
        <v>1144</v>
      </c>
      <c r="K854">
        <v>-24550</v>
      </c>
    </row>
    <row r="855" spans="1:6">
      <c r="A855">
        <v>2018</v>
      </c>
      <c r="B855">
        <v>12</v>
      </c>
      <c r="C855">
        <v>21</v>
      </c>
      <c r="F855" t="s">
        <v>1193</v>
      </c>
    </row>
    <row r="856" spans="1:11">
      <c r="A856">
        <v>2018</v>
      </c>
      <c r="B856">
        <v>12</v>
      </c>
      <c r="C856">
        <v>28</v>
      </c>
      <c r="D856" t="s">
        <v>1453</v>
      </c>
      <c r="E856">
        <v>1</v>
      </c>
      <c r="F856" t="s">
        <v>1218</v>
      </c>
      <c r="G856">
        <v>64110302</v>
      </c>
      <c r="H856" t="s">
        <v>1220</v>
      </c>
      <c r="I856" t="s">
        <v>737</v>
      </c>
      <c r="J856" t="s">
        <v>1221</v>
      </c>
      <c r="K856">
        <v>284236.99</v>
      </c>
    </row>
    <row r="857" spans="1:11">
      <c r="A857">
        <v>2018</v>
      </c>
      <c r="B857">
        <v>12</v>
      </c>
      <c r="C857">
        <v>28</v>
      </c>
      <c r="D857" t="s">
        <v>1453</v>
      </c>
      <c r="E857">
        <v>2</v>
      </c>
      <c r="F857" t="s">
        <v>1218</v>
      </c>
      <c r="G857">
        <v>64110302</v>
      </c>
      <c r="H857" t="s">
        <v>1220</v>
      </c>
      <c r="I857" t="s">
        <v>1154</v>
      </c>
      <c r="J857" t="s">
        <v>1221</v>
      </c>
      <c r="K857">
        <v>-284236.99</v>
      </c>
    </row>
    <row r="858" spans="1:12">
      <c r="A858">
        <v>2018</v>
      </c>
      <c r="B858">
        <v>12</v>
      </c>
      <c r="C858">
        <v>28</v>
      </c>
      <c r="D858" t="s">
        <v>1453</v>
      </c>
      <c r="E858">
        <v>3</v>
      </c>
      <c r="F858" t="s">
        <v>1222</v>
      </c>
      <c r="G858">
        <v>6051</v>
      </c>
      <c r="H858" t="s">
        <v>67</v>
      </c>
      <c r="I858" t="s">
        <v>737</v>
      </c>
      <c r="J858" t="s">
        <v>1223</v>
      </c>
      <c r="L858">
        <v>891533.86</v>
      </c>
    </row>
    <row r="859" spans="1:12">
      <c r="A859">
        <v>2018</v>
      </c>
      <c r="B859">
        <v>12</v>
      </c>
      <c r="C859">
        <v>28</v>
      </c>
      <c r="D859" t="s">
        <v>1453</v>
      </c>
      <c r="E859">
        <v>4</v>
      </c>
      <c r="F859" t="s">
        <v>1222</v>
      </c>
      <c r="G859">
        <v>6051</v>
      </c>
      <c r="H859" t="s">
        <v>67</v>
      </c>
      <c r="I859" t="s">
        <v>1154</v>
      </c>
      <c r="J859" t="s">
        <v>1223</v>
      </c>
      <c r="L859">
        <v>-891533.86</v>
      </c>
    </row>
    <row r="860" spans="1:11">
      <c r="A860">
        <v>2018</v>
      </c>
      <c r="B860">
        <v>12</v>
      </c>
      <c r="C860">
        <v>28</v>
      </c>
      <c r="D860" t="s">
        <v>1453</v>
      </c>
      <c r="E860">
        <v>5</v>
      </c>
      <c r="F860" t="s">
        <v>1224</v>
      </c>
      <c r="G860">
        <v>660243</v>
      </c>
      <c r="H860" t="s">
        <v>158</v>
      </c>
      <c r="I860" t="s">
        <v>737</v>
      </c>
      <c r="J860" t="s">
        <v>1226</v>
      </c>
      <c r="K860">
        <v>-10930.68</v>
      </c>
    </row>
    <row r="861" spans="1:11">
      <c r="A861">
        <v>2018</v>
      </c>
      <c r="B861">
        <v>12</v>
      </c>
      <c r="C861">
        <v>28</v>
      </c>
      <c r="D861" t="s">
        <v>1453</v>
      </c>
      <c r="E861">
        <v>6</v>
      </c>
      <c r="F861" t="s">
        <v>1224</v>
      </c>
      <c r="G861">
        <v>660243</v>
      </c>
      <c r="H861" t="s">
        <v>158</v>
      </c>
      <c r="I861" t="s">
        <v>28</v>
      </c>
      <c r="J861" t="s">
        <v>1226</v>
      </c>
      <c r="K861">
        <v>10930.68</v>
      </c>
    </row>
    <row r="862" spans="1:11">
      <c r="A862">
        <v>2018</v>
      </c>
      <c r="B862">
        <v>12</v>
      </c>
      <c r="C862">
        <v>28</v>
      </c>
      <c r="D862" t="s">
        <v>1453</v>
      </c>
      <c r="E862">
        <v>7</v>
      </c>
      <c r="F862" t="s">
        <v>1227</v>
      </c>
      <c r="G862">
        <v>660241</v>
      </c>
      <c r="H862" t="s">
        <v>156</v>
      </c>
      <c r="I862" t="s">
        <v>737</v>
      </c>
      <c r="J862" t="s">
        <v>1144</v>
      </c>
      <c r="K862">
        <v>833333.33</v>
      </c>
    </row>
    <row r="863" spans="1:11">
      <c r="A863">
        <v>2018</v>
      </c>
      <c r="B863">
        <v>12</v>
      </c>
      <c r="C863">
        <v>28</v>
      </c>
      <c r="D863" t="s">
        <v>1453</v>
      </c>
      <c r="E863">
        <v>8</v>
      </c>
      <c r="F863" t="s">
        <v>1227</v>
      </c>
      <c r="G863">
        <v>660241</v>
      </c>
      <c r="H863" t="s">
        <v>156</v>
      </c>
      <c r="I863" t="s">
        <v>1154</v>
      </c>
      <c r="J863" t="s">
        <v>1144</v>
      </c>
      <c r="K863">
        <v>-833333.33</v>
      </c>
    </row>
    <row r="864" spans="1:12">
      <c r="A864">
        <v>2018</v>
      </c>
      <c r="B864">
        <v>12</v>
      </c>
      <c r="C864">
        <v>28</v>
      </c>
      <c r="D864" t="s">
        <v>1453</v>
      </c>
      <c r="E864">
        <v>9</v>
      </c>
      <c r="F864" t="s">
        <v>1454</v>
      </c>
      <c r="G864">
        <v>6051</v>
      </c>
      <c r="H864" t="s">
        <v>67</v>
      </c>
      <c r="I864" t="s">
        <v>737</v>
      </c>
      <c r="J864" t="s">
        <v>1202</v>
      </c>
      <c r="L864">
        <v>791933.44</v>
      </c>
    </row>
    <row r="865" spans="1:12">
      <c r="A865">
        <v>2018</v>
      </c>
      <c r="B865">
        <v>12</v>
      </c>
      <c r="C865">
        <v>28</v>
      </c>
      <c r="D865" t="s">
        <v>1453</v>
      </c>
      <c r="E865">
        <v>10</v>
      </c>
      <c r="F865" t="s">
        <v>1454</v>
      </c>
      <c r="G865">
        <v>6051</v>
      </c>
      <c r="H865" t="s">
        <v>67</v>
      </c>
      <c r="I865" t="s">
        <v>1154</v>
      </c>
      <c r="J865" t="s">
        <v>1202</v>
      </c>
      <c r="L865">
        <v>-791933.44</v>
      </c>
    </row>
    <row r="866" spans="1:12">
      <c r="A866">
        <v>2018</v>
      </c>
      <c r="B866">
        <v>12</v>
      </c>
      <c r="C866">
        <v>28</v>
      </c>
      <c r="D866" t="s">
        <v>1453</v>
      </c>
      <c r="E866">
        <v>11</v>
      </c>
      <c r="F866" t="s">
        <v>1455</v>
      </c>
      <c r="G866">
        <v>6051</v>
      </c>
      <c r="H866" t="s">
        <v>67</v>
      </c>
      <c r="I866" t="s">
        <v>1154</v>
      </c>
      <c r="J866" t="s">
        <v>1202</v>
      </c>
      <c r="L866">
        <v>-171698.11</v>
      </c>
    </row>
    <row r="867" spans="1:12">
      <c r="A867">
        <v>2018</v>
      </c>
      <c r="B867">
        <v>12</v>
      </c>
      <c r="C867">
        <v>28</v>
      </c>
      <c r="D867" t="s">
        <v>1453</v>
      </c>
      <c r="E867">
        <v>12</v>
      </c>
      <c r="F867" t="s">
        <v>1455</v>
      </c>
      <c r="G867">
        <v>6051</v>
      </c>
      <c r="H867" t="s">
        <v>67</v>
      </c>
      <c r="I867" t="s">
        <v>737</v>
      </c>
      <c r="J867" t="s">
        <v>1202</v>
      </c>
      <c r="L867">
        <v>171698.11</v>
      </c>
    </row>
    <row r="868" spans="1:11">
      <c r="A868">
        <v>2018</v>
      </c>
      <c r="B868">
        <v>12</v>
      </c>
      <c r="C868">
        <v>28</v>
      </c>
      <c r="D868" t="s">
        <v>1453</v>
      </c>
      <c r="E868">
        <v>13</v>
      </c>
      <c r="F868" t="s">
        <v>1256</v>
      </c>
      <c r="G868">
        <v>660213</v>
      </c>
      <c r="H868" t="s">
        <v>126</v>
      </c>
      <c r="I868" t="s">
        <v>737</v>
      </c>
      <c r="J868" t="s">
        <v>1144</v>
      </c>
      <c r="K868">
        <v>-13973.92</v>
      </c>
    </row>
    <row r="869" spans="1:11">
      <c r="A869">
        <v>2018</v>
      </c>
      <c r="B869">
        <v>12</v>
      </c>
      <c r="C869">
        <v>28</v>
      </c>
      <c r="D869" t="s">
        <v>1453</v>
      </c>
      <c r="E869">
        <v>14</v>
      </c>
      <c r="F869" t="s">
        <v>1256</v>
      </c>
      <c r="G869">
        <v>660213</v>
      </c>
      <c r="H869" t="s">
        <v>126</v>
      </c>
      <c r="I869" t="s">
        <v>1154</v>
      </c>
      <c r="J869" t="s">
        <v>1144</v>
      </c>
      <c r="K869">
        <v>13973.92</v>
      </c>
    </row>
    <row r="870" spans="1:11">
      <c r="A870">
        <v>2018</v>
      </c>
      <c r="B870">
        <v>12</v>
      </c>
      <c r="C870">
        <v>28</v>
      </c>
      <c r="D870" t="s">
        <v>1453</v>
      </c>
      <c r="E870">
        <v>15</v>
      </c>
      <c r="F870" t="s">
        <v>1256</v>
      </c>
      <c r="G870">
        <v>6403</v>
      </c>
      <c r="H870" t="s">
        <v>43</v>
      </c>
      <c r="I870" t="s">
        <v>737</v>
      </c>
      <c r="J870" t="s">
        <v>1144</v>
      </c>
      <c r="K870">
        <v>-6707.48</v>
      </c>
    </row>
    <row r="871" spans="1:11">
      <c r="A871">
        <v>2018</v>
      </c>
      <c r="B871">
        <v>12</v>
      </c>
      <c r="C871">
        <v>28</v>
      </c>
      <c r="D871" t="s">
        <v>1453</v>
      </c>
      <c r="E871">
        <v>16</v>
      </c>
      <c r="F871" t="s">
        <v>1256</v>
      </c>
      <c r="G871">
        <v>6403</v>
      </c>
      <c r="H871" t="s">
        <v>43</v>
      </c>
      <c r="I871" t="s">
        <v>1154</v>
      </c>
      <c r="J871" t="s">
        <v>1144</v>
      </c>
      <c r="K871">
        <v>6707.48</v>
      </c>
    </row>
    <row r="872" spans="1:11">
      <c r="A872">
        <v>2018</v>
      </c>
      <c r="B872">
        <v>12</v>
      </c>
      <c r="C872">
        <v>28</v>
      </c>
      <c r="D872" t="s">
        <v>1453</v>
      </c>
      <c r="E872">
        <v>17</v>
      </c>
      <c r="F872" t="s">
        <v>1456</v>
      </c>
      <c r="G872">
        <v>660213</v>
      </c>
      <c r="H872" t="s">
        <v>126</v>
      </c>
      <c r="I872" t="s">
        <v>1154</v>
      </c>
      <c r="J872" t="s">
        <v>1144</v>
      </c>
      <c r="K872">
        <v>-22823.74</v>
      </c>
    </row>
    <row r="873" spans="1:11">
      <c r="A873">
        <v>2018</v>
      </c>
      <c r="B873">
        <v>12</v>
      </c>
      <c r="C873">
        <v>28</v>
      </c>
      <c r="D873" t="s">
        <v>1453</v>
      </c>
      <c r="E873">
        <v>18</v>
      </c>
      <c r="F873" t="s">
        <v>1456</v>
      </c>
      <c r="G873">
        <v>660213</v>
      </c>
      <c r="H873" t="s">
        <v>126</v>
      </c>
      <c r="I873" t="s">
        <v>737</v>
      </c>
      <c r="J873" t="s">
        <v>1144</v>
      </c>
      <c r="K873">
        <v>22823.74</v>
      </c>
    </row>
    <row r="874" spans="1:11">
      <c r="A874">
        <v>2018</v>
      </c>
      <c r="B874">
        <v>12</v>
      </c>
      <c r="C874">
        <v>28</v>
      </c>
      <c r="D874" t="s">
        <v>1453</v>
      </c>
      <c r="E874">
        <v>19</v>
      </c>
      <c r="F874" t="s">
        <v>1456</v>
      </c>
      <c r="G874">
        <v>6403</v>
      </c>
      <c r="H874" t="s">
        <v>43</v>
      </c>
      <c r="I874" t="s">
        <v>1154</v>
      </c>
      <c r="J874" t="s">
        <v>1144</v>
      </c>
      <c r="K874">
        <v>-10955.39</v>
      </c>
    </row>
    <row r="875" spans="1:11">
      <c r="A875">
        <v>2018</v>
      </c>
      <c r="B875">
        <v>12</v>
      </c>
      <c r="C875">
        <v>28</v>
      </c>
      <c r="D875" t="s">
        <v>1453</v>
      </c>
      <c r="E875">
        <v>20</v>
      </c>
      <c r="F875" t="s">
        <v>1456</v>
      </c>
      <c r="G875">
        <v>6403</v>
      </c>
      <c r="H875" t="s">
        <v>43</v>
      </c>
      <c r="I875" t="s">
        <v>737</v>
      </c>
      <c r="J875" t="s">
        <v>1144</v>
      </c>
      <c r="K875">
        <v>10955.39</v>
      </c>
    </row>
    <row r="876" spans="1:11">
      <c r="A876">
        <v>2018</v>
      </c>
      <c r="B876">
        <v>12</v>
      </c>
      <c r="C876">
        <v>28</v>
      </c>
      <c r="D876" t="s">
        <v>1453</v>
      </c>
      <c r="E876">
        <v>21</v>
      </c>
      <c r="F876" t="s">
        <v>1457</v>
      </c>
      <c r="G876">
        <v>660241</v>
      </c>
      <c r="H876" t="s">
        <v>156</v>
      </c>
      <c r="I876" t="s">
        <v>737</v>
      </c>
      <c r="J876" t="s">
        <v>1144</v>
      </c>
      <c r="K876">
        <v>-83478.6</v>
      </c>
    </row>
    <row r="877" spans="1:11">
      <c r="A877">
        <v>2018</v>
      </c>
      <c r="B877">
        <v>12</v>
      </c>
      <c r="C877">
        <v>28</v>
      </c>
      <c r="D877" t="s">
        <v>1453</v>
      </c>
      <c r="E877">
        <v>22</v>
      </c>
      <c r="F877" t="s">
        <v>1457</v>
      </c>
      <c r="G877">
        <v>660241</v>
      </c>
      <c r="H877" t="s">
        <v>156</v>
      </c>
      <c r="I877" t="s">
        <v>1154</v>
      </c>
      <c r="J877" t="s">
        <v>1144</v>
      </c>
      <c r="K877">
        <v>83478.6</v>
      </c>
    </row>
    <row r="878" spans="1:6">
      <c r="A878">
        <v>2018</v>
      </c>
      <c r="B878">
        <v>12</v>
      </c>
      <c r="C878">
        <v>28</v>
      </c>
      <c r="F878" t="s">
        <v>1193</v>
      </c>
    </row>
    <row r="879" spans="1:12">
      <c r="A879">
        <v>2018</v>
      </c>
      <c r="B879">
        <v>12</v>
      </c>
      <c r="C879">
        <v>31</v>
      </c>
      <c r="D879" t="s">
        <v>1458</v>
      </c>
      <c r="E879">
        <v>1</v>
      </c>
      <c r="F879" t="s">
        <v>1167</v>
      </c>
      <c r="G879">
        <v>6021060102</v>
      </c>
      <c r="H879" t="s">
        <v>1169</v>
      </c>
      <c r="I879" t="s">
        <v>14</v>
      </c>
      <c r="J879" t="s">
        <v>1144</v>
      </c>
      <c r="L879">
        <v>-4224.01</v>
      </c>
    </row>
    <row r="880" spans="1:12">
      <c r="A880">
        <v>2018</v>
      </c>
      <c r="B880">
        <v>12</v>
      </c>
      <c r="C880">
        <v>31</v>
      </c>
      <c r="D880" t="s">
        <v>1458</v>
      </c>
      <c r="E880">
        <v>2</v>
      </c>
      <c r="F880" t="s">
        <v>1167</v>
      </c>
      <c r="G880">
        <v>6021060102</v>
      </c>
      <c r="H880" t="s">
        <v>1169</v>
      </c>
      <c r="I880" t="s">
        <v>737</v>
      </c>
      <c r="J880" t="s">
        <v>1144</v>
      </c>
      <c r="L880">
        <v>4224.01</v>
      </c>
    </row>
    <row r="881" spans="1:12">
      <c r="A881">
        <v>2018</v>
      </c>
      <c r="B881">
        <v>12</v>
      </c>
      <c r="C881">
        <v>31</v>
      </c>
      <c r="D881" t="s">
        <v>1458</v>
      </c>
      <c r="E881">
        <v>3</v>
      </c>
      <c r="F881" t="s">
        <v>1170</v>
      </c>
      <c r="G881">
        <v>6021060101</v>
      </c>
      <c r="H881" t="s">
        <v>1028</v>
      </c>
      <c r="I881" t="s">
        <v>14</v>
      </c>
      <c r="J881" t="s">
        <v>1144</v>
      </c>
      <c r="L881">
        <v>-12524.53</v>
      </c>
    </row>
    <row r="882" spans="1:12">
      <c r="A882">
        <v>2018</v>
      </c>
      <c r="B882">
        <v>12</v>
      </c>
      <c r="C882">
        <v>31</v>
      </c>
      <c r="D882" t="s">
        <v>1458</v>
      </c>
      <c r="E882">
        <v>4</v>
      </c>
      <c r="F882" t="s">
        <v>1170</v>
      </c>
      <c r="G882">
        <v>6021060101</v>
      </c>
      <c r="H882" t="s">
        <v>1028</v>
      </c>
      <c r="I882" t="s">
        <v>15</v>
      </c>
      <c r="J882" t="s">
        <v>1144</v>
      </c>
      <c r="L882">
        <v>12524.53</v>
      </c>
    </row>
    <row r="883" spans="1:12">
      <c r="A883">
        <v>2018</v>
      </c>
      <c r="B883">
        <v>12</v>
      </c>
      <c r="C883">
        <v>31</v>
      </c>
      <c r="D883" t="s">
        <v>1458</v>
      </c>
      <c r="E883">
        <v>5</v>
      </c>
      <c r="F883" t="s">
        <v>1172</v>
      </c>
      <c r="G883">
        <v>6021060101</v>
      </c>
      <c r="H883" t="s">
        <v>1028</v>
      </c>
      <c r="I883" t="s">
        <v>14</v>
      </c>
      <c r="J883" t="s">
        <v>1144</v>
      </c>
      <c r="L883">
        <v>-7904.53</v>
      </c>
    </row>
    <row r="884" spans="1:12">
      <c r="A884">
        <v>2018</v>
      </c>
      <c r="B884">
        <v>12</v>
      </c>
      <c r="C884">
        <v>31</v>
      </c>
      <c r="D884" t="s">
        <v>1458</v>
      </c>
      <c r="E884">
        <v>6</v>
      </c>
      <c r="F884" t="s">
        <v>1172</v>
      </c>
      <c r="G884">
        <v>6021060101</v>
      </c>
      <c r="H884" t="s">
        <v>1028</v>
      </c>
      <c r="I884" t="s">
        <v>15</v>
      </c>
      <c r="J884" t="s">
        <v>1144</v>
      </c>
      <c r="L884">
        <v>7904.53</v>
      </c>
    </row>
    <row r="885" spans="1:12">
      <c r="A885">
        <v>2018</v>
      </c>
      <c r="B885">
        <v>12</v>
      </c>
      <c r="C885">
        <v>31</v>
      </c>
      <c r="D885" t="s">
        <v>1458</v>
      </c>
      <c r="E885">
        <v>7</v>
      </c>
      <c r="F885" t="s">
        <v>1267</v>
      </c>
      <c r="G885">
        <v>6021060101</v>
      </c>
      <c r="H885" t="s">
        <v>1028</v>
      </c>
      <c r="I885" t="s">
        <v>14</v>
      </c>
      <c r="J885" t="s">
        <v>1144</v>
      </c>
      <c r="L885">
        <v>-123747.21</v>
      </c>
    </row>
    <row r="886" spans="1:12">
      <c r="A886">
        <v>2018</v>
      </c>
      <c r="B886">
        <v>12</v>
      </c>
      <c r="C886">
        <v>31</v>
      </c>
      <c r="D886" t="s">
        <v>1458</v>
      </c>
      <c r="E886">
        <v>8</v>
      </c>
      <c r="F886" t="s">
        <v>1267</v>
      </c>
      <c r="G886">
        <v>6021060101</v>
      </c>
      <c r="H886" t="s">
        <v>1028</v>
      </c>
      <c r="I886" t="s">
        <v>737</v>
      </c>
      <c r="J886" t="s">
        <v>1144</v>
      </c>
      <c r="L886">
        <v>123747.21</v>
      </c>
    </row>
    <row r="887" spans="1:12">
      <c r="A887">
        <v>2018</v>
      </c>
      <c r="B887">
        <v>12</v>
      </c>
      <c r="C887">
        <v>31</v>
      </c>
      <c r="D887" t="s">
        <v>1458</v>
      </c>
      <c r="E887">
        <v>9</v>
      </c>
      <c r="F887" t="s">
        <v>1459</v>
      </c>
      <c r="G887">
        <v>6021060101</v>
      </c>
      <c r="H887" t="s">
        <v>1028</v>
      </c>
      <c r="I887" t="s">
        <v>21</v>
      </c>
      <c r="J887" t="s">
        <v>1144</v>
      </c>
      <c r="L887">
        <v>-100000</v>
      </c>
    </row>
    <row r="888" spans="1:12">
      <c r="A888">
        <v>2018</v>
      </c>
      <c r="B888">
        <v>12</v>
      </c>
      <c r="C888">
        <v>31</v>
      </c>
      <c r="D888" t="s">
        <v>1458</v>
      </c>
      <c r="E888">
        <v>10</v>
      </c>
      <c r="F888" t="s">
        <v>1459</v>
      </c>
      <c r="G888">
        <v>6021060101</v>
      </c>
      <c r="H888" t="s">
        <v>1028</v>
      </c>
      <c r="I888" t="s">
        <v>14</v>
      </c>
      <c r="J888" t="s">
        <v>1144</v>
      </c>
      <c r="L888">
        <v>100000</v>
      </c>
    </row>
    <row r="889" spans="1:12">
      <c r="A889">
        <v>2018</v>
      </c>
      <c r="B889">
        <v>12</v>
      </c>
      <c r="C889">
        <v>31</v>
      </c>
      <c r="D889" t="s">
        <v>1458</v>
      </c>
      <c r="E889">
        <v>11</v>
      </c>
      <c r="F889" t="s">
        <v>1325</v>
      </c>
      <c r="G889">
        <v>6021060101</v>
      </c>
      <c r="H889" t="s">
        <v>1028</v>
      </c>
      <c r="I889" t="s">
        <v>6</v>
      </c>
      <c r="J889" t="s">
        <v>1144</v>
      </c>
      <c r="L889">
        <v>-15130.9</v>
      </c>
    </row>
    <row r="890" spans="1:12">
      <c r="A890">
        <v>2018</v>
      </c>
      <c r="B890">
        <v>12</v>
      </c>
      <c r="C890">
        <v>31</v>
      </c>
      <c r="D890" t="s">
        <v>1458</v>
      </c>
      <c r="E890">
        <v>12</v>
      </c>
      <c r="F890" t="s">
        <v>1325</v>
      </c>
      <c r="G890">
        <v>6021060101</v>
      </c>
      <c r="H890" t="s">
        <v>1028</v>
      </c>
      <c r="I890" t="s">
        <v>737</v>
      </c>
      <c r="J890" t="s">
        <v>1144</v>
      </c>
      <c r="L890">
        <v>15130.9</v>
      </c>
    </row>
    <row r="891" spans="1:12">
      <c r="A891">
        <v>2018</v>
      </c>
      <c r="B891">
        <v>12</v>
      </c>
      <c r="C891">
        <v>31</v>
      </c>
      <c r="D891" t="s">
        <v>1458</v>
      </c>
      <c r="E891">
        <v>13</v>
      </c>
      <c r="F891" t="s">
        <v>1460</v>
      </c>
      <c r="G891">
        <v>6021060101</v>
      </c>
      <c r="H891" t="s">
        <v>1028</v>
      </c>
      <c r="I891" t="s">
        <v>6</v>
      </c>
      <c r="J891" t="s">
        <v>1144</v>
      </c>
      <c r="L891">
        <v>-314989.52</v>
      </c>
    </row>
    <row r="892" spans="1:12">
      <c r="A892">
        <v>2018</v>
      </c>
      <c r="B892">
        <v>12</v>
      </c>
      <c r="C892">
        <v>31</v>
      </c>
      <c r="D892" t="s">
        <v>1458</v>
      </c>
      <c r="E892">
        <v>14</v>
      </c>
      <c r="F892" t="s">
        <v>1460</v>
      </c>
      <c r="G892">
        <v>6021060101</v>
      </c>
      <c r="H892" t="s">
        <v>1028</v>
      </c>
      <c r="I892" t="s">
        <v>737</v>
      </c>
      <c r="J892" t="s">
        <v>1144</v>
      </c>
      <c r="L892">
        <v>314989.52</v>
      </c>
    </row>
    <row r="893" spans="1:12">
      <c r="A893">
        <v>2018</v>
      </c>
      <c r="B893">
        <v>12</v>
      </c>
      <c r="C893">
        <v>31</v>
      </c>
      <c r="D893" t="s">
        <v>1458</v>
      </c>
      <c r="E893">
        <v>15</v>
      </c>
      <c r="F893" t="s">
        <v>1461</v>
      </c>
      <c r="G893">
        <v>6021060101</v>
      </c>
      <c r="H893" t="s">
        <v>1028</v>
      </c>
      <c r="I893" t="s">
        <v>6</v>
      </c>
      <c r="J893" t="s">
        <v>1144</v>
      </c>
      <c r="L893">
        <v>-173652.11</v>
      </c>
    </row>
    <row r="894" spans="1:12">
      <c r="A894">
        <v>2018</v>
      </c>
      <c r="B894">
        <v>12</v>
      </c>
      <c r="C894">
        <v>31</v>
      </c>
      <c r="D894" t="s">
        <v>1458</v>
      </c>
      <c r="E894">
        <v>16</v>
      </c>
      <c r="F894" t="s">
        <v>1461</v>
      </c>
      <c r="G894">
        <v>6021060101</v>
      </c>
      <c r="H894" t="s">
        <v>1028</v>
      </c>
      <c r="I894" t="s">
        <v>737</v>
      </c>
      <c r="J894" t="s">
        <v>1144</v>
      </c>
      <c r="L894">
        <v>173652.11</v>
      </c>
    </row>
    <row r="895" spans="1:12">
      <c r="A895">
        <v>2018</v>
      </c>
      <c r="B895">
        <v>12</v>
      </c>
      <c r="C895">
        <v>31</v>
      </c>
      <c r="D895" t="s">
        <v>1458</v>
      </c>
      <c r="E895">
        <v>17</v>
      </c>
      <c r="F895" t="s">
        <v>1328</v>
      </c>
      <c r="G895">
        <v>6021060101</v>
      </c>
      <c r="H895" t="s">
        <v>1028</v>
      </c>
      <c r="I895" t="s">
        <v>6</v>
      </c>
      <c r="J895" t="s">
        <v>1144</v>
      </c>
      <c r="L895">
        <v>-22650.68</v>
      </c>
    </row>
    <row r="896" spans="1:12">
      <c r="A896">
        <v>2018</v>
      </c>
      <c r="B896">
        <v>12</v>
      </c>
      <c r="C896">
        <v>31</v>
      </c>
      <c r="D896" t="s">
        <v>1458</v>
      </c>
      <c r="E896">
        <v>18</v>
      </c>
      <c r="F896" t="s">
        <v>1328</v>
      </c>
      <c r="G896">
        <v>6021060101</v>
      </c>
      <c r="H896" t="s">
        <v>1028</v>
      </c>
      <c r="I896" t="s">
        <v>737</v>
      </c>
      <c r="J896" t="s">
        <v>1144</v>
      </c>
      <c r="L896">
        <v>22650.68</v>
      </c>
    </row>
    <row r="897" spans="1:12">
      <c r="A897">
        <v>2018</v>
      </c>
      <c r="B897">
        <v>12</v>
      </c>
      <c r="C897">
        <v>31</v>
      </c>
      <c r="D897" t="s">
        <v>1458</v>
      </c>
      <c r="E897">
        <v>19</v>
      </c>
      <c r="F897" t="s">
        <v>1462</v>
      </c>
      <c r="G897">
        <v>6021060101</v>
      </c>
      <c r="H897" t="s">
        <v>1028</v>
      </c>
      <c r="I897" t="s">
        <v>8</v>
      </c>
      <c r="J897" t="s">
        <v>1164</v>
      </c>
      <c r="L897">
        <v>-186000</v>
      </c>
    </row>
    <row r="898" spans="1:12">
      <c r="A898">
        <v>2018</v>
      </c>
      <c r="B898">
        <v>12</v>
      </c>
      <c r="C898">
        <v>31</v>
      </c>
      <c r="D898" t="s">
        <v>1458</v>
      </c>
      <c r="E898">
        <v>20</v>
      </c>
      <c r="F898" t="s">
        <v>1463</v>
      </c>
      <c r="G898">
        <v>6021060101</v>
      </c>
      <c r="H898" t="s">
        <v>1028</v>
      </c>
      <c r="I898" t="s">
        <v>14</v>
      </c>
      <c r="J898" t="s">
        <v>1164</v>
      </c>
      <c r="L898">
        <v>621200</v>
      </c>
    </row>
    <row r="899" spans="1:12">
      <c r="A899">
        <v>2018</v>
      </c>
      <c r="B899">
        <v>12</v>
      </c>
      <c r="C899">
        <v>31</v>
      </c>
      <c r="D899" t="s">
        <v>1458</v>
      </c>
      <c r="E899">
        <v>21</v>
      </c>
      <c r="F899" t="s">
        <v>1464</v>
      </c>
      <c r="G899">
        <v>6021060101</v>
      </c>
      <c r="H899" t="s">
        <v>1028</v>
      </c>
      <c r="I899" t="s">
        <v>6</v>
      </c>
      <c r="J899" t="s">
        <v>1164</v>
      </c>
      <c r="L899">
        <v>-435200</v>
      </c>
    </row>
    <row r="900" spans="1:12">
      <c r="A900">
        <v>2018</v>
      </c>
      <c r="B900">
        <v>12</v>
      </c>
      <c r="C900">
        <v>31</v>
      </c>
      <c r="D900" t="s">
        <v>1458</v>
      </c>
      <c r="E900">
        <v>22</v>
      </c>
      <c r="F900" t="s">
        <v>1465</v>
      </c>
      <c r="G900">
        <v>6021060201</v>
      </c>
      <c r="H900" t="s">
        <v>1028</v>
      </c>
      <c r="I900" t="s">
        <v>14</v>
      </c>
      <c r="J900" t="s">
        <v>1144</v>
      </c>
      <c r="L900">
        <v>-93913.92</v>
      </c>
    </row>
    <row r="901" spans="1:12">
      <c r="A901">
        <v>2018</v>
      </c>
      <c r="B901">
        <v>12</v>
      </c>
      <c r="C901">
        <v>31</v>
      </c>
      <c r="D901" t="s">
        <v>1458</v>
      </c>
      <c r="E901">
        <v>23</v>
      </c>
      <c r="F901" t="s">
        <v>1465</v>
      </c>
      <c r="G901">
        <v>6021060201</v>
      </c>
      <c r="H901" t="s">
        <v>1028</v>
      </c>
      <c r="I901" t="s">
        <v>6</v>
      </c>
      <c r="J901" t="s">
        <v>1144</v>
      </c>
      <c r="L901">
        <v>93913.92</v>
      </c>
    </row>
    <row r="902" spans="1:12">
      <c r="A902">
        <v>2018</v>
      </c>
      <c r="B902">
        <v>12</v>
      </c>
      <c r="C902">
        <v>31</v>
      </c>
      <c r="D902" t="s">
        <v>1458</v>
      </c>
      <c r="E902">
        <v>24</v>
      </c>
      <c r="F902" t="s">
        <v>1466</v>
      </c>
      <c r="G902">
        <v>6021060201</v>
      </c>
      <c r="H902" t="s">
        <v>1028</v>
      </c>
      <c r="I902" t="s">
        <v>14</v>
      </c>
      <c r="J902" t="s">
        <v>1144</v>
      </c>
      <c r="L902">
        <v>-196986.55</v>
      </c>
    </row>
    <row r="903" spans="1:12">
      <c r="A903">
        <v>2018</v>
      </c>
      <c r="B903">
        <v>12</v>
      </c>
      <c r="C903">
        <v>31</v>
      </c>
      <c r="D903" t="s">
        <v>1458</v>
      </c>
      <c r="E903">
        <v>25</v>
      </c>
      <c r="F903" t="s">
        <v>1466</v>
      </c>
      <c r="G903">
        <v>6021060201</v>
      </c>
      <c r="H903" t="s">
        <v>1028</v>
      </c>
      <c r="I903" t="s">
        <v>737</v>
      </c>
      <c r="J903" t="s">
        <v>1144</v>
      </c>
      <c r="L903">
        <v>196986.55</v>
      </c>
    </row>
    <row r="904" spans="1:12">
      <c r="A904">
        <v>2018</v>
      </c>
      <c r="B904">
        <v>12</v>
      </c>
      <c r="C904">
        <v>31</v>
      </c>
      <c r="D904" t="s">
        <v>1458</v>
      </c>
      <c r="E904">
        <v>26</v>
      </c>
      <c r="F904" t="s">
        <v>1467</v>
      </c>
      <c r="G904">
        <v>6021060201</v>
      </c>
      <c r="H904" t="s">
        <v>1028</v>
      </c>
      <c r="I904" t="s">
        <v>14</v>
      </c>
      <c r="J904" t="s">
        <v>1144</v>
      </c>
      <c r="L904">
        <v>-5698.97</v>
      </c>
    </row>
    <row r="905" spans="1:12">
      <c r="A905">
        <v>2018</v>
      </c>
      <c r="B905">
        <v>12</v>
      </c>
      <c r="C905">
        <v>31</v>
      </c>
      <c r="D905" t="s">
        <v>1458</v>
      </c>
      <c r="E905">
        <v>27</v>
      </c>
      <c r="F905" t="s">
        <v>1467</v>
      </c>
      <c r="G905">
        <v>6021060201</v>
      </c>
      <c r="H905" t="s">
        <v>1028</v>
      </c>
      <c r="I905" t="s">
        <v>737</v>
      </c>
      <c r="J905" t="s">
        <v>1144</v>
      </c>
      <c r="L905">
        <v>5698.97</v>
      </c>
    </row>
    <row r="906" spans="1:12">
      <c r="A906">
        <v>2018</v>
      </c>
      <c r="B906">
        <v>12</v>
      </c>
      <c r="C906">
        <v>31</v>
      </c>
      <c r="D906" t="s">
        <v>1458</v>
      </c>
      <c r="E906">
        <v>28</v>
      </c>
      <c r="F906" t="s">
        <v>1468</v>
      </c>
      <c r="G906">
        <v>6021060201</v>
      </c>
      <c r="H906" t="s">
        <v>1028</v>
      </c>
      <c r="I906" t="s">
        <v>14</v>
      </c>
      <c r="J906" t="s">
        <v>1144</v>
      </c>
      <c r="L906">
        <v>-3878.07</v>
      </c>
    </row>
    <row r="907" spans="1:12">
      <c r="A907">
        <v>2018</v>
      </c>
      <c r="B907">
        <v>12</v>
      </c>
      <c r="C907">
        <v>31</v>
      </c>
      <c r="D907" t="s">
        <v>1458</v>
      </c>
      <c r="E907">
        <v>29</v>
      </c>
      <c r="F907" t="s">
        <v>1468</v>
      </c>
      <c r="G907">
        <v>6021060201</v>
      </c>
      <c r="H907" t="s">
        <v>1028</v>
      </c>
      <c r="I907" t="s">
        <v>737</v>
      </c>
      <c r="J907" t="s">
        <v>1144</v>
      </c>
      <c r="L907">
        <v>3878.07</v>
      </c>
    </row>
    <row r="908" spans="1:12">
      <c r="A908">
        <v>2018</v>
      </c>
      <c r="B908">
        <v>12</v>
      </c>
      <c r="C908">
        <v>31</v>
      </c>
      <c r="D908" t="s">
        <v>1458</v>
      </c>
      <c r="E908">
        <v>30</v>
      </c>
      <c r="F908" t="s">
        <v>1469</v>
      </c>
      <c r="G908">
        <v>6021060101</v>
      </c>
      <c r="H908" t="s">
        <v>1028</v>
      </c>
      <c r="I908" t="s">
        <v>6</v>
      </c>
      <c r="J908" t="s">
        <v>1144</v>
      </c>
      <c r="L908">
        <v>-13160.18</v>
      </c>
    </row>
    <row r="909" spans="1:12">
      <c r="A909">
        <v>2018</v>
      </c>
      <c r="B909">
        <v>12</v>
      </c>
      <c r="C909">
        <v>31</v>
      </c>
      <c r="D909" t="s">
        <v>1458</v>
      </c>
      <c r="E909">
        <v>31</v>
      </c>
      <c r="F909" t="s">
        <v>1469</v>
      </c>
      <c r="G909">
        <v>6021060101</v>
      </c>
      <c r="H909" t="s">
        <v>1028</v>
      </c>
      <c r="I909" t="s">
        <v>8</v>
      </c>
      <c r="J909" t="s">
        <v>1144</v>
      </c>
      <c r="L909">
        <v>13160.18</v>
      </c>
    </row>
    <row r="910" spans="1:12">
      <c r="A910">
        <v>2018</v>
      </c>
      <c r="B910">
        <v>12</v>
      </c>
      <c r="C910">
        <v>31</v>
      </c>
      <c r="D910" t="s">
        <v>1458</v>
      </c>
      <c r="E910">
        <v>32</v>
      </c>
      <c r="F910" t="s">
        <v>1470</v>
      </c>
      <c r="G910">
        <v>6021060101</v>
      </c>
      <c r="H910" t="s">
        <v>1028</v>
      </c>
      <c r="I910" t="s">
        <v>6</v>
      </c>
      <c r="J910" t="s">
        <v>1144</v>
      </c>
      <c r="L910">
        <v>-39480.54</v>
      </c>
    </row>
    <row r="911" spans="1:12">
      <c r="A911">
        <v>2018</v>
      </c>
      <c r="B911">
        <v>12</v>
      </c>
      <c r="C911">
        <v>31</v>
      </c>
      <c r="D911" t="s">
        <v>1458</v>
      </c>
      <c r="E911">
        <v>33</v>
      </c>
      <c r="F911" t="s">
        <v>1470</v>
      </c>
      <c r="G911">
        <v>6021060101</v>
      </c>
      <c r="H911" t="s">
        <v>1028</v>
      </c>
      <c r="I911" t="s">
        <v>737</v>
      </c>
      <c r="J911" t="s">
        <v>1144</v>
      </c>
      <c r="L911">
        <v>39480.54</v>
      </c>
    </row>
    <row r="912" spans="1:11">
      <c r="A912">
        <v>2018</v>
      </c>
      <c r="B912">
        <v>12</v>
      </c>
      <c r="C912">
        <v>31</v>
      </c>
      <c r="D912" t="s">
        <v>1458</v>
      </c>
      <c r="E912">
        <v>34</v>
      </c>
      <c r="F912" t="s">
        <v>1471</v>
      </c>
      <c r="G912">
        <v>660211</v>
      </c>
      <c r="H912" t="s">
        <v>124</v>
      </c>
      <c r="I912" t="s">
        <v>14</v>
      </c>
      <c r="J912" t="s">
        <v>1144</v>
      </c>
      <c r="K912">
        <v>18782.77</v>
      </c>
    </row>
    <row r="913" spans="1:11">
      <c r="A913">
        <v>2018</v>
      </c>
      <c r="B913">
        <v>12</v>
      </c>
      <c r="C913">
        <v>31</v>
      </c>
      <c r="D913" t="s">
        <v>1458</v>
      </c>
      <c r="E913">
        <v>35</v>
      </c>
      <c r="F913" t="s">
        <v>1471</v>
      </c>
      <c r="G913">
        <v>660216</v>
      </c>
      <c r="H913" t="s">
        <v>130</v>
      </c>
      <c r="I913" t="s">
        <v>6</v>
      </c>
      <c r="J913" t="s">
        <v>1144</v>
      </c>
      <c r="K913">
        <v>-18782.77</v>
      </c>
    </row>
    <row r="914" spans="1:12">
      <c r="A914">
        <v>2018</v>
      </c>
      <c r="B914">
        <v>12</v>
      </c>
      <c r="C914">
        <v>31</v>
      </c>
      <c r="D914" t="s">
        <v>1458</v>
      </c>
      <c r="E914">
        <v>36</v>
      </c>
      <c r="F914" t="s">
        <v>1472</v>
      </c>
      <c r="G914">
        <v>6021060101</v>
      </c>
      <c r="H914" t="s">
        <v>1028</v>
      </c>
      <c r="I914" t="s">
        <v>6</v>
      </c>
      <c r="J914" t="s">
        <v>1144</v>
      </c>
      <c r="L914">
        <v>-24227.2</v>
      </c>
    </row>
    <row r="915" spans="1:12">
      <c r="A915">
        <v>2018</v>
      </c>
      <c r="B915">
        <v>12</v>
      </c>
      <c r="C915">
        <v>31</v>
      </c>
      <c r="D915" t="s">
        <v>1458</v>
      </c>
      <c r="E915">
        <v>37</v>
      </c>
      <c r="F915" t="s">
        <v>1473</v>
      </c>
      <c r="G915">
        <v>6021060101</v>
      </c>
      <c r="H915" t="s">
        <v>1028</v>
      </c>
      <c r="I915" t="s">
        <v>737</v>
      </c>
      <c r="J915" t="s">
        <v>1144</v>
      </c>
      <c r="L915">
        <v>24227.2</v>
      </c>
    </row>
    <row r="916" spans="1:11">
      <c r="A916">
        <v>2018</v>
      </c>
      <c r="B916">
        <v>12</v>
      </c>
      <c r="C916">
        <v>31</v>
      </c>
      <c r="D916" t="s">
        <v>1458</v>
      </c>
      <c r="E916">
        <v>38</v>
      </c>
      <c r="F916" t="s">
        <v>1441</v>
      </c>
      <c r="G916">
        <v>660211</v>
      </c>
      <c r="H916" t="s">
        <v>124</v>
      </c>
      <c r="I916" t="s">
        <v>14</v>
      </c>
      <c r="J916" t="s">
        <v>1144</v>
      </c>
      <c r="K916">
        <v>876926.19</v>
      </c>
    </row>
    <row r="917" spans="1:11">
      <c r="A917">
        <v>2018</v>
      </c>
      <c r="B917">
        <v>12</v>
      </c>
      <c r="C917">
        <v>31</v>
      </c>
      <c r="D917" t="s">
        <v>1458</v>
      </c>
      <c r="E917">
        <v>39</v>
      </c>
      <c r="F917" t="s">
        <v>1441</v>
      </c>
      <c r="G917">
        <v>660211</v>
      </c>
      <c r="H917" t="s">
        <v>124</v>
      </c>
      <c r="I917" t="s">
        <v>1154</v>
      </c>
      <c r="J917" t="s">
        <v>1144</v>
      </c>
      <c r="K917">
        <v>-876926.19</v>
      </c>
    </row>
    <row r="918" spans="1:12">
      <c r="A918">
        <v>2018</v>
      </c>
      <c r="B918">
        <v>12</v>
      </c>
      <c r="C918">
        <v>31</v>
      </c>
      <c r="D918" t="s">
        <v>1458</v>
      </c>
      <c r="E918">
        <v>40</v>
      </c>
      <c r="F918" t="s">
        <v>1441</v>
      </c>
      <c r="G918">
        <v>6051</v>
      </c>
      <c r="H918" t="s">
        <v>67</v>
      </c>
      <c r="I918" t="s">
        <v>737</v>
      </c>
      <c r="J918" t="s">
        <v>1144</v>
      </c>
      <c r="L918">
        <v>876926.19</v>
      </c>
    </row>
    <row r="919" spans="1:12">
      <c r="A919">
        <v>2018</v>
      </c>
      <c r="B919">
        <v>12</v>
      </c>
      <c r="C919">
        <v>31</v>
      </c>
      <c r="D919" t="s">
        <v>1458</v>
      </c>
      <c r="E919">
        <v>41</v>
      </c>
      <c r="F919" t="s">
        <v>1441</v>
      </c>
      <c r="G919">
        <v>6051</v>
      </c>
      <c r="H919" t="s">
        <v>67</v>
      </c>
      <c r="I919" t="s">
        <v>1154</v>
      </c>
      <c r="J919" t="s">
        <v>1144</v>
      </c>
      <c r="L919">
        <v>-876926.19</v>
      </c>
    </row>
    <row r="920" spans="1:11">
      <c r="A920">
        <v>2018</v>
      </c>
      <c r="B920">
        <v>12</v>
      </c>
      <c r="C920">
        <v>31</v>
      </c>
      <c r="D920" t="s">
        <v>1458</v>
      </c>
      <c r="E920">
        <v>42</v>
      </c>
      <c r="F920" t="s">
        <v>1474</v>
      </c>
      <c r="G920">
        <v>660211</v>
      </c>
      <c r="H920" t="s">
        <v>124</v>
      </c>
      <c r="I920" t="s">
        <v>14</v>
      </c>
      <c r="J920" t="s">
        <v>1144</v>
      </c>
      <c r="K920">
        <v>54668.63</v>
      </c>
    </row>
    <row r="921" spans="1:11">
      <c r="A921">
        <v>2018</v>
      </c>
      <c r="B921">
        <v>12</v>
      </c>
      <c r="C921">
        <v>31</v>
      </c>
      <c r="D921" t="s">
        <v>1458</v>
      </c>
      <c r="E921">
        <v>43</v>
      </c>
      <c r="F921" t="s">
        <v>1474</v>
      </c>
      <c r="G921">
        <v>660211</v>
      </c>
      <c r="H921" t="s">
        <v>124</v>
      </c>
      <c r="I921" t="s">
        <v>1154</v>
      </c>
      <c r="J921" t="s">
        <v>1144</v>
      </c>
      <c r="K921">
        <v>-54668.63</v>
      </c>
    </row>
    <row r="922" spans="1:12">
      <c r="A922">
        <v>2018</v>
      </c>
      <c r="B922">
        <v>12</v>
      </c>
      <c r="C922">
        <v>31</v>
      </c>
      <c r="D922" t="s">
        <v>1458</v>
      </c>
      <c r="E922">
        <v>44</v>
      </c>
      <c r="F922" t="s">
        <v>1474</v>
      </c>
      <c r="G922">
        <v>6051</v>
      </c>
      <c r="H922" t="s">
        <v>67</v>
      </c>
      <c r="I922" t="s">
        <v>737</v>
      </c>
      <c r="J922" t="s">
        <v>1144</v>
      </c>
      <c r="L922">
        <v>54668.63</v>
      </c>
    </row>
    <row r="923" spans="1:12">
      <c r="A923">
        <v>2018</v>
      </c>
      <c r="B923">
        <v>12</v>
      </c>
      <c r="C923">
        <v>31</v>
      </c>
      <c r="D923" t="s">
        <v>1458</v>
      </c>
      <c r="E923">
        <v>45</v>
      </c>
      <c r="F923" t="s">
        <v>1474</v>
      </c>
      <c r="G923">
        <v>6051</v>
      </c>
      <c r="H923" t="s">
        <v>67</v>
      </c>
      <c r="I923" t="s">
        <v>1154</v>
      </c>
      <c r="J923" t="s">
        <v>1144</v>
      </c>
      <c r="L923">
        <v>-54668.63</v>
      </c>
    </row>
    <row r="924" spans="1:12">
      <c r="A924">
        <v>2018</v>
      </c>
      <c r="B924">
        <v>12</v>
      </c>
      <c r="C924">
        <v>31</v>
      </c>
      <c r="D924" t="s">
        <v>1458</v>
      </c>
      <c r="E924">
        <v>46</v>
      </c>
      <c r="F924" t="s">
        <v>1475</v>
      </c>
      <c r="G924">
        <v>6021060201</v>
      </c>
      <c r="H924" t="s">
        <v>1028</v>
      </c>
      <c r="I924" t="s">
        <v>14</v>
      </c>
      <c r="J924" t="s">
        <v>1144</v>
      </c>
      <c r="L924">
        <v>-1928.77</v>
      </c>
    </row>
    <row r="925" spans="1:12">
      <c r="A925">
        <v>2018</v>
      </c>
      <c r="B925">
        <v>12</v>
      </c>
      <c r="C925">
        <v>31</v>
      </c>
      <c r="D925" t="s">
        <v>1458</v>
      </c>
      <c r="E925">
        <v>47</v>
      </c>
      <c r="F925" t="s">
        <v>1475</v>
      </c>
      <c r="G925">
        <v>6021060201</v>
      </c>
      <c r="H925" t="s">
        <v>1028</v>
      </c>
      <c r="I925" t="s">
        <v>737</v>
      </c>
      <c r="J925" t="s">
        <v>1144</v>
      </c>
      <c r="L925">
        <v>1928.77</v>
      </c>
    </row>
    <row r="926" spans="1:12">
      <c r="A926">
        <v>2018</v>
      </c>
      <c r="B926">
        <v>12</v>
      </c>
      <c r="C926">
        <v>31</v>
      </c>
      <c r="D926" t="s">
        <v>1458</v>
      </c>
      <c r="E926">
        <v>48</v>
      </c>
      <c r="F926" t="s">
        <v>1476</v>
      </c>
      <c r="G926">
        <v>6021060202</v>
      </c>
      <c r="H926" t="s">
        <v>1169</v>
      </c>
      <c r="I926" t="s">
        <v>9</v>
      </c>
      <c r="J926" t="s">
        <v>1144</v>
      </c>
      <c r="L926">
        <v>-119150.43</v>
      </c>
    </row>
    <row r="927" spans="1:12">
      <c r="A927">
        <v>2018</v>
      </c>
      <c r="B927">
        <v>12</v>
      </c>
      <c r="C927">
        <v>31</v>
      </c>
      <c r="D927" t="s">
        <v>1458</v>
      </c>
      <c r="E927">
        <v>49</v>
      </c>
      <c r="F927" t="s">
        <v>1476</v>
      </c>
      <c r="G927">
        <v>6021060202</v>
      </c>
      <c r="H927" t="s">
        <v>1169</v>
      </c>
      <c r="I927" t="s">
        <v>737</v>
      </c>
      <c r="J927" t="s">
        <v>1144</v>
      </c>
      <c r="L927">
        <v>119150.43</v>
      </c>
    </row>
    <row r="928" spans="1:12">
      <c r="A928">
        <v>2018</v>
      </c>
      <c r="B928">
        <v>12</v>
      </c>
      <c r="C928">
        <v>31</v>
      </c>
      <c r="D928" t="s">
        <v>1458</v>
      </c>
      <c r="E928">
        <v>50</v>
      </c>
      <c r="F928" t="s">
        <v>1477</v>
      </c>
      <c r="G928">
        <v>6021060202</v>
      </c>
      <c r="H928" t="s">
        <v>1169</v>
      </c>
      <c r="I928" t="s">
        <v>9</v>
      </c>
      <c r="J928" t="s">
        <v>1144</v>
      </c>
      <c r="L928">
        <v>-36590.75</v>
      </c>
    </row>
    <row r="929" spans="1:12">
      <c r="A929">
        <v>2018</v>
      </c>
      <c r="B929">
        <v>12</v>
      </c>
      <c r="C929">
        <v>31</v>
      </c>
      <c r="D929" t="s">
        <v>1458</v>
      </c>
      <c r="E929">
        <v>51</v>
      </c>
      <c r="F929" t="s">
        <v>1478</v>
      </c>
      <c r="G929">
        <v>6021060202</v>
      </c>
      <c r="H929" t="s">
        <v>1169</v>
      </c>
      <c r="I929" t="s">
        <v>737</v>
      </c>
      <c r="J929" t="s">
        <v>1144</v>
      </c>
      <c r="L929">
        <v>36590.75</v>
      </c>
    </row>
    <row r="930" spans="1:11">
      <c r="A930">
        <v>2018</v>
      </c>
      <c r="B930">
        <v>12</v>
      </c>
      <c r="C930">
        <v>31</v>
      </c>
      <c r="D930" t="s">
        <v>1458</v>
      </c>
      <c r="E930">
        <v>52</v>
      </c>
      <c r="F930" t="s">
        <v>1479</v>
      </c>
      <c r="G930">
        <v>660215</v>
      </c>
      <c r="H930" t="s">
        <v>128</v>
      </c>
      <c r="I930" t="s">
        <v>6</v>
      </c>
      <c r="J930" t="s">
        <v>1144</v>
      </c>
      <c r="K930">
        <v>-581605.98</v>
      </c>
    </row>
    <row r="931" spans="1:11">
      <c r="A931">
        <v>2018</v>
      </c>
      <c r="B931">
        <v>12</v>
      </c>
      <c r="C931">
        <v>31</v>
      </c>
      <c r="D931" t="s">
        <v>1458</v>
      </c>
      <c r="E931">
        <v>53</v>
      </c>
      <c r="F931" t="s">
        <v>1479</v>
      </c>
      <c r="G931">
        <v>660215</v>
      </c>
      <c r="H931" t="s">
        <v>128</v>
      </c>
      <c r="I931" t="s">
        <v>14</v>
      </c>
      <c r="J931" t="s">
        <v>1144</v>
      </c>
      <c r="K931">
        <v>307870.21</v>
      </c>
    </row>
    <row r="932" spans="1:11">
      <c r="A932">
        <v>2018</v>
      </c>
      <c r="B932">
        <v>12</v>
      </c>
      <c r="C932">
        <v>31</v>
      </c>
      <c r="D932" t="s">
        <v>1458</v>
      </c>
      <c r="E932">
        <v>54</v>
      </c>
      <c r="F932" t="s">
        <v>1479</v>
      </c>
      <c r="G932">
        <v>660215</v>
      </c>
      <c r="H932" t="s">
        <v>128</v>
      </c>
      <c r="I932" t="s">
        <v>8</v>
      </c>
      <c r="J932" t="s">
        <v>1144</v>
      </c>
      <c r="K932">
        <v>60435.73</v>
      </c>
    </row>
    <row r="933" spans="1:11">
      <c r="A933">
        <v>2018</v>
      </c>
      <c r="B933">
        <v>12</v>
      </c>
      <c r="C933">
        <v>31</v>
      </c>
      <c r="D933" t="s">
        <v>1458</v>
      </c>
      <c r="E933">
        <v>55</v>
      </c>
      <c r="F933" t="s">
        <v>1479</v>
      </c>
      <c r="G933">
        <v>660215</v>
      </c>
      <c r="H933" t="s">
        <v>128</v>
      </c>
      <c r="I933" t="s">
        <v>9</v>
      </c>
      <c r="J933" t="s">
        <v>1144</v>
      </c>
      <c r="K933">
        <v>125515.02</v>
      </c>
    </row>
    <row r="934" spans="1:11">
      <c r="A934">
        <v>2018</v>
      </c>
      <c r="B934">
        <v>12</v>
      </c>
      <c r="C934">
        <v>31</v>
      </c>
      <c r="D934" t="s">
        <v>1458</v>
      </c>
      <c r="E934">
        <v>56</v>
      </c>
      <c r="F934" t="s">
        <v>1479</v>
      </c>
      <c r="G934">
        <v>660215</v>
      </c>
      <c r="H934" t="s">
        <v>128</v>
      </c>
      <c r="I934" t="s">
        <v>15</v>
      </c>
      <c r="J934" t="s">
        <v>1144</v>
      </c>
      <c r="K934">
        <v>87785.02</v>
      </c>
    </row>
    <row r="935" spans="1:12">
      <c r="A935">
        <v>2018</v>
      </c>
      <c r="B935">
        <v>12</v>
      </c>
      <c r="C935">
        <v>31</v>
      </c>
      <c r="D935" t="s">
        <v>1480</v>
      </c>
      <c r="E935">
        <v>1</v>
      </c>
      <c r="F935" t="s">
        <v>1446</v>
      </c>
      <c r="G935">
        <v>60210704</v>
      </c>
      <c r="H935" t="s">
        <v>3</v>
      </c>
      <c r="I935" t="s">
        <v>22</v>
      </c>
      <c r="J935" t="s">
        <v>1144</v>
      </c>
      <c r="L935">
        <v>2205188.68</v>
      </c>
    </row>
    <row r="936" spans="1:12">
      <c r="A936">
        <v>2018</v>
      </c>
      <c r="B936">
        <v>12</v>
      </c>
      <c r="C936">
        <v>31</v>
      </c>
      <c r="D936" t="s">
        <v>1480</v>
      </c>
      <c r="E936">
        <v>2</v>
      </c>
      <c r="F936" t="s">
        <v>1446</v>
      </c>
      <c r="G936">
        <v>60210704</v>
      </c>
      <c r="H936" t="s">
        <v>3</v>
      </c>
      <c r="I936" t="s">
        <v>1154</v>
      </c>
      <c r="J936" t="s">
        <v>1144</v>
      </c>
      <c r="L936">
        <v>-2205188.68</v>
      </c>
    </row>
    <row r="937" spans="1:12">
      <c r="A937">
        <v>2018</v>
      </c>
      <c r="B937">
        <v>12</v>
      </c>
      <c r="C937">
        <v>31</v>
      </c>
      <c r="D937" t="s">
        <v>1480</v>
      </c>
      <c r="E937">
        <v>3</v>
      </c>
      <c r="F937" t="s">
        <v>1447</v>
      </c>
      <c r="G937">
        <v>60210704</v>
      </c>
      <c r="H937" t="s">
        <v>3</v>
      </c>
      <c r="I937" t="s">
        <v>24</v>
      </c>
      <c r="J937" t="s">
        <v>1144</v>
      </c>
      <c r="L937">
        <v>212264.15</v>
      </c>
    </row>
    <row r="938" spans="1:12">
      <c r="A938">
        <v>2018</v>
      </c>
      <c r="B938">
        <v>12</v>
      </c>
      <c r="C938">
        <v>31</v>
      </c>
      <c r="D938" t="s">
        <v>1480</v>
      </c>
      <c r="E938">
        <v>4</v>
      </c>
      <c r="F938" t="s">
        <v>1447</v>
      </c>
      <c r="G938">
        <v>60210704</v>
      </c>
      <c r="H938" t="s">
        <v>3</v>
      </c>
      <c r="I938" t="s">
        <v>1154</v>
      </c>
      <c r="J938" t="s">
        <v>1144</v>
      </c>
      <c r="L938">
        <v>-212264.15</v>
      </c>
    </row>
    <row r="939" spans="1:11">
      <c r="A939">
        <v>2018</v>
      </c>
      <c r="B939">
        <v>12</v>
      </c>
      <c r="C939">
        <v>31</v>
      </c>
      <c r="D939" t="s">
        <v>1481</v>
      </c>
      <c r="E939">
        <v>1</v>
      </c>
      <c r="F939" t="s">
        <v>1482</v>
      </c>
      <c r="G939">
        <v>660204</v>
      </c>
      <c r="H939" t="s">
        <v>115</v>
      </c>
      <c r="I939" t="s">
        <v>1154</v>
      </c>
      <c r="J939" t="s">
        <v>1144</v>
      </c>
      <c r="K939">
        <v>-575716</v>
      </c>
    </row>
    <row r="940" spans="1:11">
      <c r="A940">
        <v>2018</v>
      </c>
      <c r="B940">
        <v>12</v>
      </c>
      <c r="C940">
        <v>31</v>
      </c>
      <c r="D940" t="s">
        <v>1481</v>
      </c>
      <c r="E940">
        <v>2</v>
      </c>
      <c r="F940" t="s">
        <v>1482</v>
      </c>
      <c r="G940">
        <v>660229</v>
      </c>
      <c r="H940" t="s">
        <v>144</v>
      </c>
      <c r="I940" t="s">
        <v>1154</v>
      </c>
      <c r="J940" t="s">
        <v>1144</v>
      </c>
      <c r="K940">
        <v>-161223</v>
      </c>
    </row>
    <row r="941" spans="1:11">
      <c r="A941">
        <v>2018</v>
      </c>
      <c r="B941">
        <v>12</v>
      </c>
      <c r="C941">
        <v>31</v>
      </c>
      <c r="D941" t="s">
        <v>1481</v>
      </c>
      <c r="E941">
        <v>3</v>
      </c>
      <c r="F941" t="s">
        <v>1482</v>
      </c>
      <c r="G941">
        <v>660240</v>
      </c>
      <c r="H941" t="s">
        <v>155</v>
      </c>
      <c r="I941" t="s">
        <v>1154</v>
      </c>
      <c r="J941" t="s">
        <v>1144</v>
      </c>
      <c r="K941">
        <v>-87053</v>
      </c>
    </row>
    <row r="942" spans="1:11">
      <c r="A942">
        <v>2018</v>
      </c>
      <c r="B942">
        <v>12</v>
      </c>
      <c r="C942">
        <v>31</v>
      </c>
      <c r="D942" t="s">
        <v>1481</v>
      </c>
      <c r="E942">
        <v>4</v>
      </c>
      <c r="F942" t="s">
        <v>1482</v>
      </c>
      <c r="G942">
        <v>660232</v>
      </c>
      <c r="H942" t="s">
        <v>147</v>
      </c>
      <c r="I942" t="s">
        <v>1154</v>
      </c>
      <c r="J942" t="s">
        <v>1144</v>
      </c>
      <c r="K942">
        <v>-17780</v>
      </c>
    </row>
    <row r="943" spans="1:11">
      <c r="A943">
        <v>2018</v>
      </c>
      <c r="B943">
        <v>12</v>
      </c>
      <c r="C943">
        <v>31</v>
      </c>
      <c r="D943" t="s">
        <v>1481</v>
      </c>
      <c r="E943">
        <v>5</v>
      </c>
      <c r="F943" t="s">
        <v>1482</v>
      </c>
      <c r="G943">
        <v>660240</v>
      </c>
      <c r="H943" t="s">
        <v>155</v>
      </c>
      <c r="I943" t="s">
        <v>1154</v>
      </c>
      <c r="J943" t="s">
        <v>1144</v>
      </c>
      <c r="K943">
        <v>-56947</v>
      </c>
    </row>
    <row r="944" spans="1:11">
      <c r="A944">
        <v>2018</v>
      </c>
      <c r="B944">
        <v>12</v>
      </c>
      <c r="C944">
        <v>31</v>
      </c>
      <c r="D944" t="s">
        <v>1481</v>
      </c>
      <c r="E944">
        <v>6</v>
      </c>
      <c r="F944" t="s">
        <v>1482</v>
      </c>
      <c r="G944">
        <v>660238</v>
      </c>
      <c r="H944" t="s">
        <v>153</v>
      </c>
      <c r="I944" t="s">
        <v>1154</v>
      </c>
      <c r="J944" t="s">
        <v>1144</v>
      </c>
      <c r="K944">
        <v>-88871</v>
      </c>
    </row>
    <row r="945" spans="1:11">
      <c r="A945">
        <v>2018</v>
      </c>
      <c r="B945">
        <v>12</v>
      </c>
      <c r="C945">
        <v>31</v>
      </c>
      <c r="D945" t="s">
        <v>1481</v>
      </c>
      <c r="E945">
        <v>7</v>
      </c>
      <c r="F945" t="s">
        <v>1482</v>
      </c>
      <c r="G945">
        <v>660230</v>
      </c>
      <c r="H945" t="s">
        <v>145</v>
      </c>
      <c r="I945" t="s">
        <v>1154</v>
      </c>
      <c r="J945" t="s">
        <v>1144</v>
      </c>
      <c r="K945">
        <v>-228756</v>
      </c>
    </row>
    <row r="946" spans="1:11">
      <c r="A946">
        <v>2018</v>
      </c>
      <c r="B946">
        <v>12</v>
      </c>
      <c r="C946">
        <v>31</v>
      </c>
      <c r="D946" t="s">
        <v>1481</v>
      </c>
      <c r="E946">
        <v>8</v>
      </c>
      <c r="F946" t="s">
        <v>1482</v>
      </c>
      <c r="G946">
        <v>660241</v>
      </c>
      <c r="H946" t="s">
        <v>156</v>
      </c>
      <c r="I946" t="s">
        <v>1154</v>
      </c>
      <c r="J946" t="s">
        <v>1144</v>
      </c>
      <c r="K946">
        <v>-282003</v>
      </c>
    </row>
    <row r="947" spans="1:11">
      <c r="A947">
        <v>2018</v>
      </c>
      <c r="B947">
        <v>12</v>
      </c>
      <c r="C947">
        <v>31</v>
      </c>
      <c r="D947" t="s">
        <v>1481</v>
      </c>
      <c r="E947">
        <v>9</v>
      </c>
      <c r="F947" t="s">
        <v>1482</v>
      </c>
      <c r="G947">
        <v>660241</v>
      </c>
      <c r="H947" t="s">
        <v>156</v>
      </c>
      <c r="I947" t="s">
        <v>1154</v>
      </c>
      <c r="J947" t="s">
        <v>1144</v>
      </c>
      <c r="K947">
        <v>-1276226</v>
      </c>
    </row>
    <row r="948" spans="1:11">
      <c r="A948">
        <v>2018</v>
      </c>
      <c r="B948">
        <v>12</v>
      </c>
      <c r="C948">
        <v>31</v>
      </c>
      <c r="D948" t="s">
        <v>1481</v>
      </c>
      <c r="E948">
        <v>10</v>
      </c>
      <c r="F948" t="s">
        <v>1482</v>
      </c>
      <c r="G948">
        <v>660243</v>
      </c>
      <c r="H948" t="s">
        <v>158</v>
      </c>
      <c r="I948" t="s">
        <v>1154</v>
      </c>
      <c r="J948" t="s">
        <v>1144</v>
      </c>
      <c r="K948">
        <v>-450229</v>
      </c>
    </row>
    <row r="949" spans="1:11">
      <c r="A949">
        <v>2018</v>
      </c>
      <c r="B949">
        <v>12</v>
      </c>
      <c r="C949">
        <v>31</v>
      </c>
      <c r="D949" t="s">
        <v>1481</v>
      </c>
      <c r="E949">
        <v>11</v>
      </c>
      <c r="F949" t="s">
        <v>1482</v>
      </c>
      <c r="G949">
        <v>660242</v>
      </c>
      <c r="H949" t="s">
        <v>157</v>
      </c>
      <c r="I949" t="s">
        <v>1154</v>
      </c>
      <c r="J949" t="s">
        <v>1144</v>
      </c>
      <c r="K949">
        <v>-5844862</v>
      </c>
    </row>
    <row r="950" spans="1:11">
      <c r="A950">
        <v>2018</v>
      </c>
      <c r="B950">
        <v>12</v>
      </c>
      <c r="C950">
        <v>31</v>
      </c>
      <c r="D950" t="s">
        <v>1481</v>
      </c>
      <c r="E950">
        <v>12</v>
      </c>
      <c r="F950" t="s">
        <v>1482</v>
      </c>
      <c r="G950">
        <v>660204</v>
      </c>
      <c r="H950" t="s">
        <v>115</v>
      </c>
      <c r="I950" t="s">
        <v>737</v>
      </c>
      <c r="J950" t="s">
        <v>1144</v>
      </c>
      <c r="K950">
        <v>43595</v>
      </c>
    </row>
    <row r="951" spans="1:11">
      <c r="A951">
        <v>2018</v>
      </c>
      <c r="B951">
        <v>12</v>
      </c>
      <c r="C951">
        <v>31</v>
      </c>
      <c r="D951" t="s">
        <v>1481</v>
      </c>
      <c r="E951">
        <v>13</v>
      </c>
      <c r="F951" t="s">
        <v>1482</v>
      </c>
      <c r="G951">
        <v>660238</v>
      </c>
      <c r="H951" t="s">
        <v>153</v>
      </c>
      <c r="I951" t="s">
        <v>737</v>
      </c>
      <c r="J951" t="s">
        <v>1144</v>
      </c>
      <c r="K951">
        <v>38489</v>
      </c>
    </row>
    <row r="952" spans="1:11">
      <c r="A952">
        <v>2018</v>
      </c>
      <c r="B952">
        <v>12</v>
      </c>
      <c r="C952">
        <v>31</v>
      </c>
      <c r="D952" t="s">
        <v>1481</v>
      </c>
      <c r="E952">
        <v>14</v>
      </c>
      <c r="F952" t="s">
        <v>1482</v>
      </c>
      <c r="G952">
        <v>660230</v>
      </c>
      <c r="H952" t="s">
        <v>145</v>
      </c>
      <c r="I952" t="s">
        <v>737</v>
      </c>
      <c r="J952" t="s">
        <v>1144</v>
      </c>
      <c r="K952">
        <v>120836</v>
      </c>
    </row>
    <row r="953" spans="1:11">
      <c r="A953">
        <v>2018</v>
      </c>
      <c r="B953">
        <v>12</v>
      </c>
      <c r="C953">
        <v>31</v>
      </c>
      <c r="D953" t="s">
        <v>1481</v>
      </c>
      <c r="E953">
        <v>15</v>
      </c>
      <c r="F953" t="s">
        <v>1482</v>
      </c>
      <c r="G953">
        <v>660241</v>
      </c>
      <c r="H953" t="s">
        <v>156</v>
      </c>
      <c r="I953" t="s">
        <v>737</v>
      </c>
      <c r="J953" t="s">
        <v>1144</v>
      </c>
      <c r="K953">
        <v>46935</v>
      </c>
    </row>
    <row r="954" spans="1:11">
      <c r="A954">
        <v>2018</v>
      </c>
      <c r="B954">
        <v>12</v>
      </c>
      <c r="C954">
        <v>31</v>
      </c>
      <c r="D954" t="s">
        <v>1481</v>
      </c>
      <c r="E954">
        <v>16</v>
      </c>
      <c r="F954" t="s">
        <v>1482</v>
      </c>
      <c r="G954">
        <v>660241</v>
      </c>
      <c r="H954" t="s">
        <v>156</v>
      </c>
      <c r="I954" t="s">
        <v>737</v>
      </c>
      <c r="J954" t="s">
        <v>1144</v>
      </c>
      <c r="K954">
        <v>1022845</v>
      </c>
    </row>
    <row r="955" spans="1:11">
      <c r="A955">
        <v>2018</v>
      </c>
      <c r="B955">
        <v>12</v>
      </c>
      <c r="C955">
        <v>31</v>
      </c>
      <c r="D955" t="s">
        <v>1481</v>
      </c>
      <c r="E955">
        <v>17</v>
      </c>
      <c r="F955" t="s">
        <v>1482</v>
      </c>
      <c r="G955">
        <v>660243</v>
      </c>
      <c r="H955" t="s">
        <v>158</v>
      </c>
      <c r="I955" t="s">
        <v>737</v>
      </c>
      <c r="J955" t="s">
        <v>1144</v>
      </c>
      <c r="K955">
        <v>62915</v>
      </c>
    </row>
    <row r="956" spans="1:11">
      <c r="A956">
        <v>2018</v>
      </c>
      <c r="B956">
        <v>12</v>
      </c>
      <c r="C956">
        <v>31</v>
      </c>
      <c r="D956" t="s">
        <v>1481</v>
      </c>
      <c r="E956">
        <v>18</v>
      </c>
      <c r="F956" t="s">
        <v>1482</v>
      </c>
      <c r="G956">
        <v>660242</v>
      </c>
      <c r="H956" t="s">
        <v>157</v>
      </c>
      <c r="I956" t="s">
        <v>737</v>
      </c>
      <c r="J956" t="s">
        <v>1144</v>
      </c>
      <c r="K956">
        <v>729322</v>
      </c>
    </row>
    <row r="957" spans="1:11">
      <c r="A957">
        <v>2018</v>
      </c>
      <c r="B957">
        <v>12</v>
      </c>
      <c r="C957">
        <v>31</v>
      </c>
      <c r="D957" t="s">
        <v>1481</v>
      </c>
      <c r="E957">
        <v>19</v>
      </c>
      <c r="F957" t="s">
        <v>1482</v>
      </c>
      <c r="G957">
        <v>660204</v>
      </c>
      <c r="H957" t="s">
        <v>115</v>
      </c>
      <c r="I957" t="s">
        <v>27</v>
      </c>
      <c r="J957" t="s">
        <v>1144</v>
      </c>
      <c r="K957">
        <v>46880</v>
      </c>
    </row>
    <row r="958" spans="1:11">
      <c r="A958">
        <v>2018</v>
      </c>
      <c r="B958">
        <v>12</v>
      </c>
      <c r="C958">
        <v>31</v>
      </c>
      <c r="D958" t="s">
        <v>1481</v>
      </c>
      <c r="E958">
        <v>20</v>
      </c>
      <c r="F958" t="s">
        <v>1482</v>
      </c>
      <c r="G958">
        <v>660229</v>
      </c>
      <c r="H958" t="s">
        <v>144</v>
      </c>
      <c r="I958" t="s">
        <v>27</v>
      </c>
      <c r="J958" t="s">
        <v>1144</v>
      </c>
      <c r="K958">
        <v>61109</v>
      </c>
    </row>
    <row r="959" spans="1:11">
      <c r="A959">
        <v>2018</v>
      </c>
      <c r="B959">
        <v>12</v>
      </c>
      <c r="C959">
        <v>31</v>
      </c>
      <c r="D959" t="s">
        <v>1481</v>
      </c>
      <c r="E959">
        <v>21</v>
      </c>
      <c r="F959" t="s">
        <v>1482</v>
      </c>
      <c r="G959">
        <v>660240</v>
      </c>
      <c r="H959" t="s">
        <v>155</v>
      </c>
      <c r="I959" t="s">
        <v>27</v>
      </c>
      <c r="J959" t="s">
        <v>1144</v>
      </c>
      <c r="K959">
        <v>32996</v>
      </c>
    </row>
    <row r="960" spans="1:11">
      <c r="A960">
        <v>2018</v>
      </c>
      <c r="B960">
        <v>12</v>
      </c>
      <c r="C960">
        <v>31</v>
      </c>
      <c r="D960" t="s">
        <v>1481</v>
      </c>
      <c r="E960">
        <v>22</v>
      </c>
      <c r="F960" t="s">
        <v>1482</v>
      </c>
      <c r="G960">
        <v>660240</v>
      </c>
      <c r="H960" t="s">
        <v>155</v>
      </c>
      <c r="I960" t="s">
        <v>27</v>
      </c>
      <c r="J960" t="s">
        <v>1144</v>
      </c>
      <c r="K960">
        <v>21585</v>
      </c>
    </row>
    <row r="961" spans="1:11">
      <c r="A961">
        <v>2018</v>
      </c>
      <c r="B961">
        <v>12</v>
      </c>
      <c r="C961">
        <v>31</v>
      </c>
      <c r="D961" t="s">
        <v>1481</v>
      </c>
      <c r="E961">
        <v>23</v>
      </c>
      <c r="F961" t="s">
        <v>1482</v>
      </c>
      <c r="G961">
        <v>660238</v>
      </c>
      <c r="H961" t="s">
        <v>153</v>
      </c>
      <c r="I961" t="s">
        <v>27</v>
      </c>
      <c r="J961" t="s">
        <v>1144</v>
      </c>
      <c r="K961">
        <v>5112</v>
      </c>
    </row>
    <row r="962" spans="1:11">
      <c r="A962">
        <v>2018</v>
      </c>
      <c r="B962">
        <v>12</v>
      </c>
      <c r="C962">
        <v>31</v>
      </c>
      <c r="D962" t="s">
        <v>1481</v>
      </c>
      <c r="E962">
        <v>24</v>
      </c>
      <c r="F962" t="s">
        <v>1482</v>
      </c>
      <c r="G962">
        <v>660230</v>
      </c>
      <c r="H962" t="s">
        <v>145</v>
      </c>
      <c r="I962" t="s">
        <v>27</v>
      </c>
      <c r="J962" t="s">
        <v>1144</v>
      </c>
      <c r="K962">
        <v>16048</v>
      </c>
    </row>
    <row r="963" spans="1:11">
      <c r="A963">
        <v>2018</v>
      </c>
      <c r="B963">
        <v>12</v>
      </c>
      <c r="C963">
        <v>31</v>
      </c>
      <c r="D963" t="s">
        <v>1481</v>
      </c>
      <c r="E963">
        <v>25</v>
      </c>
      <c r="F963" t="s">
        <v>1482</v>
      </c>
      <c r="G963">
        <v>660241</v>
      </c>
      <c r="H963" t="s">
        <v>156</v>
      </c>
      <c r="I963" t="s">
        <v>27</v>
      </c>
      <c r="J963" t="s">
        <v>1144</v>
      </c>
      <c r="K963">
        <v>101435</v>
      </c>
    </row>
    <row r="964" spans="1:11">
      <c r="A964">
        <v>2018</v>
      </c>
      <c r="B964">
        <v>12</v>
      </c>
      <c r="C964">
        <v>31</v>
      </c>
      <c r="D964" t="s">
        <v>1481</v>
      </c>
      <c r="E964">
        <v>26</v>
      </c>
      <c r="F964" t="s">
        <v>1482</v>
      </c>
      <c r="G964">
        <v>660243</v>
      </c>
      <c r="H964" t="s">
        <v>158</v>
      </c>
      <c r="I964" t="s">
        <v>27</v>
      </c>
      <c r="J964" t="s">
        <v>1144</v>
      </c>
      <c r="K964">
        <v>106012</v>
      </c>
    </row>
    <row r="965" spans="1:11">
      <c r="A965">
        <v>2018</v>
      </c>
      <c r="B965">
        <v>12</v>
      </c>
      <c r="C965">
        <v>31</v>
      </c>
      <c r="D965" t="s">
        <v>1481</v>
      </c>
      <c r="E965">
        <v>27</v>
      </c>
      <c r="F965" t="s">
        <v>1482</v>
      </c>
      <c r="G965">
        <v>660242</v>
      </c>
      <c r="H965" t="s">
        <v>157</v>
      </c>
      <c r="I965" t="s">
        <v>27</v>
      </c>
      <c r="J965" t="s">
        <v>1144</v>
      </c>
      <c r="K965">
        <v>158524</v>
      </c>
    </row>
    <row r="966" spans="1:11">
      <c r="A966">
        <v>2018</v>
      </c>
      <c r="B966">
        <v>12</v>
      </c>
      <c r="C966">
        <v>31</v>
      </c>
      <c r="D966" t="s">
        <v>1481</v>
      </c>
      <c r="E966">
        <v>28</v>
      </c>
      <c r="F966" t="s">
        <v>1482</v>
      </c>
      <c r="G966">
        <v>660204</v>
      </c>
      <c r="H966" t="s">
        <v>115</v>
      </c>
      <c r="I966" t="s">
        <v>21</v>
      </c>
      <c r="J966" t="s">
        <v>1144</v>
      </c>
      <c r="K966">
        <v>299504</v>
      </c>
    </row>
    <row r="967" spans="1:11">
      <c r="A967">
        <v>2018</v>
      </c>
      <c r="B967">
        <v>12</v>
      </c>
      <c r="C967">
        <v>31</v>
      </c>
      <c r="D967" t="s">
        <v>1481</v>
      </c>
      <c r="E967">
        <v>29</v>
      </c>
      <c r="F967" t="s">
        <v>1482</v>
      </c>
      <c r="G967">
        <v>660238</v>
      </c>
      <c r="H967" t="s">
        <v>153</v>
      </c>
      <c r="I967" t="s">
        <v>21</v>
      </c>
      <c r="J967" t="s">
        <v>1144</v>
      </c>
      <c r="K967">
        <v>10310</v>
      </c>
    </row>
    <row r="968" spans="1:11">
      <c r="A968">
        <v>2018</v>
      </c>
      <c r="B968">
        <v>12</v>
      </c>
      <c r="C968">
        <v>31</v>
      </c>
      <c r="D968" t="s">
        <v>1481</v>
      </c>
      <c r="E968">
        <v>30</v>
      </c>
      <c r="F968" t="s">
        <v>1482</v>
      </c>
      <c r="G968">
        <v>660230</v>
      </c>
      <c r="H968" t="s">
        <v>145</v>
      </c>
      <c r="I968" t="s">
        <v>21</v>
      </c>
      <c r="J968" t="s">
        <v>1144</v>
      </c>
      <c r="K968">
        <v>32368</v>
      </c>
    </row>
    <row r="969" spans="1:11">
      <c r="A969">
        <v>2018</v>
      </c>
      <c r="B969">
        <v>12</v>
      </c>
      <c r="C969">
        <v>31</v>
      </c>
      <c r="D969" t="s">
        <v>1481</v>
      </c>
      <c r="E969">
        <v>31</v>
      </c>
      <c r="F969" t="s">
        <v>1482</v>
      </c>
      <c r="G969">
        <v>660241</v>
      </c>
      <c r="H969" t="s">
        <v>156</v>
      </c>
      <c r="I969" t="s">
        <v>21</v>
      </c>
      <c r="J969" t="s">
        <v>1144</v>
      </c>
      <c r="K969">
        <v>91812</v>
      </c>
    </row>
    <row r="970" spans="1:11">
      <c r="A970">
        <v>2018</v>
      </c>
      <c r="B970">
        <v>12</v>
      </c>
      <c r="C970">
        <v>31</v>
      </c>
      <c r="D970" t="s">
        <v>1481</v>
      </c>
      <c r="E970">
        <v>32</v>
      </c>
      <c r="F970" t="s">
        <v>1482</v>
      </c>
      <c r="G970">
        <v>660242</v>
      </c>
      <c r="H970" t="s">
        <v>157</v>
      </c>
      <c r="I970" t="s">
        <v>21</v>
      </c>
      <c r="J970" t="s">
        <v>1144</v>
      </c>
      <c r="K970">
        <v>319898</v>
      </c>
    </row>
    <row r="971" spans="1:11">
      <c r="A971">
        <v>2018</v>
      </c>
      <c r="B971">
        <v>12</v>
      </c>
      <c r="C971">
        <v>31</v>
      </c>
      <c r="D971" t="s">
        <v>1481</v>
      </c>
      <c r="E971">
        <v>33</v>
      </c>
      <c r="F971" t="s">
        <v>1482</v>
      </c>
      <c r="G971">
        <v>660204</v>
      </c>
      <c r="H971" t="s">
        <v>115</v>
      </c>
      <c r="I971" t="s">
        <v>22</v>
      </c>
      <c r="J971" t="s">
        <v>1144</v>
      </c>
      <c r="K971">
        <v>10803</v>
      </c>
    </row>
    <row r="972" spans="1:11">
      <c r="A972">
        <v>2018</v>
      </c>
      <c r="B972">
        <v>12</v>
      </c>
      <c r="C972">
        <v>31</v>
      </c>
      <c r="D972" t="s">
        <v>1481</v>
      </c>
      <c r="E972">
        <v>34</v>
      </c>
      <c r="F972" t="s">
        <v>1482</v>
      </c>
      <c r="G972">
        <v>660238</v>
      </c>
      <c r="H972" t="s">
        <v>153</v>
      </c>
      <c r="I972" t="s">
        <v>22</v>
      </c>
      <c r="J972" t="s">
        <v>1144</v>
      </c>
      <c r="K972">
        <v>6264</v>
      </c>
    </row>
    <row r="973" spans="1:11">
      <c r="A973">
        <v>2018</v>
      </c>
      <c r="B973">
        <v>12</v>
      </c>
      <c r="C973">
        <v>31</v>
      </c>
      <c r="D973" t="s">
        <v>1481</v>
      </c>
      <c r="E973">
        <v>35</v>
      </c>
      <c r="F973" t="s">
        <v>1482</v>
      </c>
      <c r="G973">
        <v>660230</v>
      </c>
      <c r="H973" t="s">
        <v>145</v>
      </c>
      <c r="I973" t="s">
        <v>22</v>
      </c>
      <c r="J973" t="s">
        <v>1144</v>
      </c>
      <c r="K973">
        <v>19665</v>
      </c>
    </row>
    <row r="974" spans="1:11">
      <c r="A974">
        <v>2018</v>
      </c>
      <c r="B974">
        <v>12</v>
      </c>
      <c r="C974">
        <v>31</v>
      </c>
      <c r="D974" t="s">
        <v>1481</v>
      </c>
      <c r="E974">
        <v>36</v>
      </c>
      <c r="F974" t="s">
        <v>1482</v>
      </c>
      <c r="G974">
        <v>660241</v>
      </c>
      <c r="H974" t="s">
        <v>156</v>
      </c>
      <c r="I974" t="s">
        <v>22</v>
      </c>
      <c r="J974" t="s">
        <v>1144</v>
      </c>
      <c r="K974">
        <v>49156</v>
      </c>
    </row>
    <row r="975" spans="1:11">
      <c r="A975">
        <v>2018</v>
      </c>
      <c r="B975">
        <v>12</v>
      </c>
      <c r="C975">
        <v>31</v>
      </c>
      <c r="D975" t="s">
        <v>1481</v>
      </c>
      <c r="E975">
        <v>37</v>
      </c>
      <c r="F975" t="s">
        <v>1482</v>
      </c>
      <c r="G975">
        <v>660242</v>
      </c>
      <c r="H975" t="s">
        <v>157</v>
      </c>
      <c r="I975" t="s">
        <v>22</v>
      </c>
      <c r="J975" t="s">
        <v>1144</v>
      </c>
      <c r="K975">
        <v>194448</v>
      </c>
    </row>
    <row r="976" spans="1:11">
      <c r="A976">
        <v>2018</v>
      </c>
      <c r="B976">
        <v>12</v>
      </c>
      <c r="C976">
        <v>31</v>
      </c>
      <c r="D976" t="s">
        <v>1481</v>
      </c>
      <c r="E976">
        <v>38</v>
      </c>
      <c r="F976" t="s">
        <v>1482</v>
      </c>
      <c r="G976">
        <v>660204</v>
      </c>
      <c r="H976" t="s">
        <v>115</v>
      </c>
      <c r="I976" t="s">
        <v>23</v>
      </c>
      <c r="J976" t="s">
        <v>1144</v>
      </c>
      <c r="K976">
        <v>29801</v>
      </c>
    </row>
    <row r="977" spans="1:11">
      <c r="A977">
        <v>2018</v>
      </c>
      <c r="B977">
        <v>12</v>
      </c>
      <c r="C977">
        <v>31</v>
      </c>
      <c r="D977" t="s">
        <v>1481</v>
      </c>
      <c r="E977">
        <v>39</v>
      </c>
      <c r="F977" t="s">
        <v>1482</v>
      </c>
      <c r="G977">
        <v>660229</v>
      </c>
      <c r="H977" t="s">
        <v>144</v>
      </c>
      <c r="I977" t="s">
        <v>23</v>
      </c>
      <c r="J977" t="s">
        <v>1144</v>
      </c>
      <c r="K977">
        <v>44791</v>
      </c>
    </row>
    <row r="978" spans="1:11">
      <c r="A978">
        <v>2018</v>
      </c>
      <c r="B978">
        <v>12</v>
      </c>
      <c r="C978">
        <v>31</v>
      </c>
      <c r="D978" t="s">
        <v>1481</v>
      </c>
      <c r="E978">
        <v>40</v>
      </c>
      <c r="F978" t="s">
        <v>1482</v>
      </c>
      <c r="G978">
        <v>660240</v>
      </c>
      <c r="H978" t="s">
        <v>155</v>
      </c>
      <c r="I978" t="s">
        <v>23</v>
      </c>
      <c r="J978" t="s">
        <v>1144</v>
      </c>
      <c r="K978">
        <v>24185</v>
      </c>
    </row>
    <row r="979" spans="1:11">
      <c r="A979">
        <v>2018</v>
      </c>
      <c r="B979">
        <v>12</v>
      </c>
      <c r="C979">
        <v>31</v>
      </c>
      <c r="D979" t="s">
        <v>1481</v>
      </c>
      <c r="E979">
        <v>41</v>
      </c>
      <c r="F979" t="s">
        <v>1482</v>
      </c>
      <c r="G979">
        <v>660232</v>
      </c>
      <c r="H979" t="s">
        <v>147</v>
      </c>
      <c r="I979" t="s">
        <v>23</v>
      </c>
      <c r="J979" t="s">
        <v>1144</v>
      </c>
      <c r="K979">
        <v>10721</v>
      </c>
    </row>
    <row r="980" spans="1:11">
      <c r="A980">
        <v>2018</v>
      </c>
      <c r="B980">
        <v>12</v>
      </c>
      <c r="C980">
        <v>31</v>
      </c>
      <c r="D980" t="s">
        <v>1481</v>
      </c>
      <c r="E980">
        <v>42</v>
      </c>
      <c r="F980" t="s">
        <v>1482</v>
      </c>
      <c r="G980">
        <v>660240</v>
      </c>
      <c r="H980" t="s">
        <v>155</v>
      </c>
      <c r="I980" t="s">
        <v>23</v>
      </c>
      <c r="J980" t="s">
        <v>1144</v>
      </c>
      <c r="K980">
        <v>15821</v>
      </c>
    </row>
    <row r="981" spans="1:11">
      <c r="A981">
        <v>2018</v>
      </c>
      <c r="B981">
        <v>12</v>
      </c>
      <c r="C981">
        <v>31</v>
      </c>
      <c r="D981" t="s">
        <v>1481</v>
      </c>
      <c r="E981">
        <v>43</v>
      </c>
      <c r="F981" t="s">
        <v>1482</v>
      </c>
      <c r="G981">
        <v>660238</v>
      </c>
      <c r="H981" t="s">
        <v>153</v>
      </c>
      <c r="I981" t="s">
        <v>23</v>
      </c>
      <c r="J981" t="s">
        <v>1144</v>
      </c>
      <c r="K981">
        <v>5961</v>
      </c>
    </row>
    <row r="982" spans="1:11">
      <c r="A982">
        <v>2018</v>
      </c>
      <c r="B982">
        <v>12</v>
      </c>
      <c r="C982">
        <v>31</v>
      </c>
      <c r="D982" t="s">
        <v>1481</v>
      </c>
      <c r="E982">
        <v>44</v>
      </c>
      <c r="F982" t="s">
        <v>1482</v>
      </c>
      <c r="G982">
        <v>660230</v>
      </c>
      <c r="H982" t="s">
        <v>145</v>
      </c>
      <c r="I982" t="s">
        <v>23</v>
      </c>
      <c r="J982" t="s">
        <v>1144</v>
      </c>
      <c r="K982">
        <v>18715</v>
      </c>
    </row>
    <row r="983" spans="1:11">
      <c r="A983">
        <v>2018</v>
      </c>
      <c r="B983">
        <v>12</v>
      </c>
      <c r="C983">
        <v>31</v>
      </c>
      <c r="D983" t="s">
        <v>1481</v>
      </c>
      <c r="E983">
        <v>45</v>
      </c>
      <c r="F983" t="s">
        <v>1482</v>
      </c>
      <c r="G983">
        <v>660241</v>
      </c>
      <c r="H983" t="s">
        <v>156</v>
      </c>
      <c r="I983" t="s">
        <v>23</v>
      </c>
      <c r="J983" t="s">
        <v>1144</v>
      </c>
      <c r="K983">
        <v>51414</v>
      </c>
    </row>
    <row r="984" spans="1:11">
      <c r="A984">
        <v>2018</v>
      </c>
      <c r="B984">
        <v>12</v>
      </c>
      <c r="C984">
        <v>31</v>
      </c>
      <c r="D984" t="s">
        <v>1481</v>
      </c>
      <c r="E984">
        <v>46</v>
      </c>
      <c r="F984" t="s">
        <v>1482</v>
      </c>
      <c r="G984">
        <v>660241</v>
      </c>
      <c r="H984" t="s">
        <v>156</v>
      </c>
      <c r="I984" t="s">
        <v>23</v>
      </c>
      <c r="J984" t="s">
        <v>1144</v>
      </c>
      <c r="K984">
        <v>55412</v>
      </c>
    </row>
    <row r="985" spans="1:11">
      <c r="A985">
        <v>2018</v>
      </c>
      <c r="B985">
        <v>12</v>
      </c>
      <c r="C985">
        <v>31</v>
      </c>
      <c r="D985" t="s">
        <v>1481</v>
      </c>
      <c r="E985">
        <v>47</v>
      </c>
      <c r="F985" t="s">
        <v>1482</v>
      </c>
      <c r="G985">
        <v>660243</v>
      </c>
      <c r="H985" t="s">
        <v>158</v>
      </c>
      <c r="I985" t="s">
        <v>23</v>
      </c>
      <c r="J985" t="s">
        <v>1144</v>
      </c>
      <c r="K985">
        <v>75441</v>
      </c>
    </row>
    <row r="986" spans="1:11">
      <c r="A986">
        <v>2018</v>
      </c>
      <c r="B986">
        <v>12</v>
      </c>
      <c r="C986">
        <v>31</v>
      </c>
      <c r="D986" t="s">
        <v>1481</v>
      </c>
      <c r="E986">
        <v>48</v>
      </c>
      <c r="F986" t="s">
        <v>1482</v>
      </c>
      <c r="G986">
        <v>660242</v>
      </c>
      <c r="H986" t="s">
        <v>157</v>
      </c>
      <c r="I986" t="s">
        <v>23</v>
      </c>
      <c r="J986" t="s">
        <v>1144</v>
      </c>
      <c r="K986">
        <v>184754</v>
      </c>
    </row>
    <row r="987" spans="1:11">
      <c r="A987">
        <v>2018</v>
      </c>
      <c r="B987">
        <v>12</v>
      </c>
      <c r="C987">
        <v>31</v>
      </c>
      <c r="D987" t="s">
        <v>1481</v>
      </c>
      <c r="E987">
        <v>49</v>
      </c>
      <c r="F987" t="s">
        <v>1482</v>
      </c>
      <c r="G987">
        <v>660204</v>
      </c>
      <c r="H987" t="s">
        <v>115</v>
      </c>
      <c r="I987" t="s">
        <v>24</v>
      </c>
      <c r="J987" t="s">
        <v>1144</v>
      </c>
      <c r="K987">
        <v>43749</v>
      </c>
    </row>
    <row r="988" spans="1:11">
      <c r="A988">
        <v>2018</v>
      </c>
      <c r="B988">
        <v>12</v>
      </c>
      <c r="C988">
        <v>31</v>
      </c>
      <c r="D988" t="s">
        <v>1481</v>
      </c>
      <c r="E988">
        <v>50</v>
      </c>
      <c r="F988" t="s">
        <v>1482</v>
      </c>
      <c r="G988">
        <v>660229</v>
      </c>
      <c r="H988" t="s">
        <v>144</v>
      </c>
      <c r="I988" t="s">
        <v>24</v>
      </c>
      <c r="J988" t="s">
        <v>1144</v>
      </c>
      <c r="K988">
        <v>21294</v>
      </c>
    </row>
    <row r="989" spans="1:11">
      <c r="A989">
        <v>2018</v>
      </c>
      <c r="B989">
        <v>12</v>
      </c>
      <c r="C989">
        <v>31</v>
      </c>
      <c r="D989" t="s">
        <v>1481</v>
      </c>
      <c r="E989">
        <v>51</v>
      </c>
      <c r="F989" t="s">
        <v>1482</v>
      </c>
      <c r="G989">
        <v>660240</v>
      </c>
      <c r="H989" t="s">
        <v>155</v>
      </c>
      <c r="I989" t="s">
        <v>24</v>
      </c>
      <c r="J989" t="s">
        <v>1144</v>
      </c>
      <c r="K989">
        <v>11498</v>
      </c>
    </row>
    <row r="990" spans="1:11">
      <c r="A990">
        <v>2018</v>
      </c>
      <c r="B990">
        <v>12</v>
      </c>
      <c r="C990">
        <v>31</v>
      </c>
      <c r="D990" t="s">
        <v>1481</v>
      </c>
      <c r="E990">
        <v>52</v>
      </c>
      <c r="F990" t="s">
        <v>1482</v>
      </c>
      <c r="G990">
        <v>660232</v>
      </c>
      <c r="H990" t="s">
        <v>147</v>
      </c>
      <c r="I990" t="s">
        <v>24</v>
      </c>
      <c r="J990" t="s">
        <v>1144</v>
      </c>
      <c r="K990">
        <v>3330</v>
      </c>
    </row>
    <row r="991" spans="1:11">
      <c r="A991">
        <v>2018</v>
      </c>
      <c r="B991">
        <v>12</v>
      </c>
      <c r="C991">
        <v>31</v>
      </c>
      <c r="D991" t="s">
        <v>1481</v>
      </c>
      <c r="E991">
        <v>53</v>
      </c>
      <c r="F991" t="s">
        <v>1482</v>
      </c>
      <c r="G991">
        <v>660240</v>
      </c>
      <c r="H991" t="s">
        <v>155</v>
      </c>
      <c r="I991" t="s">
        <v>24</v>
      </c>
      <c r="J991" t="s">
        <v>1144</v>
      </c>
      <c r="K991">
        <v>7521</v>
      </c>
    </row>
    <row r="992" spans="1:11">
      <c r="A992">
        <v>2018</v>
      </c>
      <c r="B992">
        <v>12</v>
      </c>
      <c r="C992">
        <v>31</v>
      </c>
      <c r="D992" t="s">
        <v>1481</v>
      </c>
      <c r="E992">
        <v>54</v>
      </c>
      <c r="F992" t="s">
        <v>1482</v>
      </c>
      <c r="G992">
        <v>660238</v>
      </c>
      <c r="H992" t="s">
        <v>153</v>
      </c>
      <c r="I992" t="s">
        <v>24</v>
      </c>
      <c r="J992" t="s">
        <v>1144</v>
      </c>
      <c r="K992">
        <v>1814</v>
      </c>
    </row>
    <row r="993" spans="1:11">
      <c r="A993">
        <v>2018</v>
      </c>
      <c r="B993">
        <v>12</v>
      </c>
      <c r="C993">
        <v>31</v>
      </c>
      <c r="D993" t="s">
        <v>1481</v>
      </c>
      <c r="E993">
        <v>55</v>
      </c>
      <c r="F993" t="s">
        <v>1482</v>
      </c>
      <c r="G993">
        <v>660230</v>
      </c>
      <c r="H993" t="s">
        <v>145</v>
      </c>
      <c r="I993" t="s">
        <v>24</v>
      </c>
      <c r="J993" t="s">
        <v>1144</v>
      </c>
      <c r="K993">
        <v>5696</v>
      </c>
    </row>
    <row r="994" spans="1:11">
      <c r="A994">
        <v>2018</v>
      </c>
      <c r="B994">
        <v>12</v>
      </c>
      <c r="C994">
        <v>31</v>
      </c>
      <c r="D994" t="s">
        <v>1481</v>
      </c>
      <c r="E994">
        <v>56</v>
      </c>
      <c r="F994" t="s">
        <v>1482</v>
      </c>
      <c r="G994">
        <v>660241</v>
      </c>
      <c r="H994" t="s">
        <v>156</v>
      </c>
      <c r="I994" t="s">
        <v>24</v>
      </c>
      <c r="J994" t="s">
        <v>1144</v>
      </c>
      <c r="K994">
        <v>24442</v>
      </c>
    </row>
    <row r="995" spans="1:11">
      <c r="A995">
        <v>2018</v>
      </c>
      <c r="B995">
        <v>12</v>
      </c>
      <c r="C995">
        <v>31</v>
      </c>
      <c r="D995" t="s">
        <v>1481</v>
      </c>
      <c r="E995">
        <v>57</v>
      </c>
      <c r="F995" t="s">
        <v>1482</v>
      </c>
      <c r="G995">
        <v>660241</v>
      </c>
      <c r="H995" t="s">
        <v>156</v>
      </c>
      <c r="I995" t="s">
        <v>24</v>
      </c>
      <c r="J995" t="s">
        <v>1144</v>
      </c>
      <c r="K995">
        <v>16931</v>
      </c>
    </row>
    <row r="996" spans="1:11">
      <c r="A996">
        <v>2018</v>
      </c>
      <c r="B996">
        <v>12</v>
      </c>
      <c r="C996">
        <v>31</v>
      </c>
      <c r="D996" t="s">
        <v>1481</v>
      </c>
      <c r="E996">
        <v>58</v>
      </c>
      <c r="F996" t="s">
        <v>1482</v>
      </c>
      <c r="G996">
        <v>660243</v>
      </c>
      <c r="H996" t="s">
        <v>158</v>
      </c>
      <c r="I996" t="s">
        <v>24</v>
      </c>
      <c r="J996" t="s">
        <v>1144</v>
      </c>
      <c r="K996">
        <v>40086</v>
      </c>
    </row>
    <row r="997" spans="1:11">
      <c r="A997">
        <v>2018</v>
      </c>
      <c r="B997">
        <v>12</v>
      </c>
      <c r="C997">
        <v>31</v>
      </c>
      <c r="D997" t="s">
        <v>1481</v>
      </c>
      <c r="E997">
        <v>59</v>
      </c>
      <c r="F997" t="s">
        <v>1482</v>
      </c>
      <c r="G997">
        <v>660242</v>
      </c>
      <c r="H997" t="s">
        <v>157</v>
      </c>
      <c r="I997" t="s">
        <v>24</v>
      </c>
      <c r="J997" t="s">
        <v>1144</v>
      </c>
      <c r="K997">
        <v>56453</v>
      </c>
    </row>
    <row r="998" spans="1:11">
      <c r="A998">
        <v>2018</v>
      </c>
      <c r="B998">
        <v>12</v>
      </c>
      <c r="C998">
        <v>31</v>
      </c>
      <c r="D998" t="s">
        <v>1481</v>
      </c>
      <c r="E998">
        <v>60</v>
      </c>
      <c r="F998" t="s">
        <v>1482</v>
      </c>
      <c r="G998">
        <v>660204</v>
      </c>
      <c r="H998" t="s">
        <v>115</v>
      </c>
      <c r="I998" t="s">
        <v>25</v>
      </c>
      <c r="J998" t="s">
        <v>1144</v>
      </c>
      <c r="K998">
        <v>24245</v>
      </c>
    </row>
    <row r="999" spans="1:11">
      <c r="A999">
        <v>2018</v>
      </c>
      <c r="B999">
        <v>12</v>
      </c>
      <c r="C999">
        <v>31</v>
      </c>
      <c r="D999" t="s">
        <v>1481</v>
      </c>
      <c r="E999">
        <v>61</v>
      </c>
      <c r="F999" t="s">
        <v>1482</v>
      </c>
      <c r="G999">
        <v>660238</v>
      </c>
      <c r="H999" t="s">
        <v>153</v>
      </c>
      <c r="I999" t="s">
        <v>25</v>
      </c>
      <c r="J999" t="s">
        <v>1144</v>
      </c>
      <c r="K999">
        <v>2246</v>
      </c>
    </row>
    <row r="1000" spans="1:11">
      <c r="A1000">
        <v>2018</v>
      </c>
      <c r="B1000">
        <v>12</v>
      </c>
      <c r="C1000">
        <v>31</v>
      </c>
      <c r="D1000" t="s">
        <v>1481</v>
      </c>
      <c r="E1000">
        <v>62</v>
      </c>
      <c r="F1000" t="s">
        <v>1482</v>
      </c>
      <c r="G1000">
        <v>660230</v>
      </c>
      <c r="H1000" t="s">
        <v>145</v>
      </c>
      <c r="I1000" t="s">
        <v>25</v>
      </c>
      <c r="J1000" t="s">
        <v>1144</v>
      </c>
      <c r="K1000">
        <v>7052</v>
      </c>
    </row>
    <row r="1001" spans="1:11">
      <c r="A1001">
        <v>2018</v>
      </c>
      <c r="B1001">
        <v>12</v>
      </c>
      <c r="C1001">
        <v>31</v>
      </c>
      <c r="D1001" t="s">
        <v>1481</v>
      </c>
      <c r="E1001">
        <v>63</v>
      </c>
      <c r="F1001" t="s">
        <v>1482</v>
      </c>
      <c r="G1001">
        <v>660241</v>
      </c>
      <c r="H1001" t="s">
        <v>156</v>
      </c>
      <c r="I1001" t="s">
        <v>25</v>
      </c>
      <c r="J1001" t="s">
        <v>1144</v>
      </c>
      <c r="K1001">
        <v>14818</v>
      </c>
    </row>
    <row r="1002" spans="1:11">
      <c r="A1002">
        <v>2018</v>
      </c>
      <c r="B1002">
        <v>12</v>
      </c>
      <c r="C1002">
        <v>31</v>
      </c>
      <c r="D1002" t="s">
        <v>1481</v>
      </c>
      <c r="E1002">
        <v>64</v>
      </c>
      <c r="F1002" t="s">
        <v>1482</v>
      </c>
      <c r="G1002">
        <v>660241</v>
      </c>
      <c r="H1002" t="s">
        <v>156</v>
      </c>
      <c r="I1002" t="s">
        <v>25</v>
      </c>
      <c r="J1002" t="s">
        <v>1144</v>
      </c>
      <c r="K1002">
        <v>2075</v>
      </c>
    </row>
    <row r="1003" spans="1:11">
      <c r="A1003">
        <v>2018</v>
      </c>
      <c r="B1003">
        <v>12</v>
      </c>
      <c r="C1003">
        <v>31</v>
      </c>
      <c r="D1003" t="s">
        <v>1481</v>
      </c>
      <c r="E1003">
        <v>65</v>
      </c>
      <c r="F1003" t="s">
        <v>1482</v>
      </c>
      <c r="G1003">
        <v>660243</v>
      </c>
      <c r="H1003" t="s">
        <v>158</v>
      </c>
      <c r="I1003" t="s">
        <v>25</v>
      </c>
      <c r="J1003" t="s">
        <v>1144</v>
      </c>
      <c r="K1003">
        <v>85287</v>
      </c>
    </row>
    <row r="1004" spans="1:11">
      <c r="A1004">
        <v>2018</v>
      </c>
      <c r="B1004">
        <v>12</v>
      </c>
      <c r="C1004">
        <v>31</v>
      </c>
      <c r="D1004" t="s">
        <v>1481</v>
      </c>
      <c r="E1004">
        <v>66</v>
      </c>
      <c r="F1004" t="s">
        <v>1482</v>
      </c>
      <c r="G1004">
        <v>660242</v>
      </c>
      <c r="H1004" t="s">
        <v>157</v>
      </c>
      <c r="I1004" t="s">
        <v>25</v>
      </c>
      <c r="J1004" t="s">
        <v>1144</v>
      </c>
      <c r="K1004">
        <v>84386</v>
      </c>
    </row>
    <row r="1005" spans="1:11">
      <c r="A1005">
        <v>2018</v>
      </c>
      <c r="B1005">
        <v>12</v>
      </c>
      <c r="C1005">
        <v>31</v>
      </c>
      <c r="D1005" t="s">
        <v>1481</v>
      </c>
      <c r="E1005">
        <v>67</v>
      </c>
      <c r="F1005" t="s">
        <v>1482</v>
      </c>
      <c r="G1005">
        <v>660204</v>
      </c>
      <c r="H1005" t="s">
        <v>115</v>
      </c>
      <c r="I1005" t="s">
        <v>26</v>
      </c>
      <c r="J1005" t="s">
        <v>1144</v>
      </c>
      <c r="K1005">
        <v>18185</v>
      </c>
    </row>
    <row r="1006" spans="1:11">
      <c r="A1006">
        <v>2018</v>
      </c>
      <c r="B1006">
        <v>12</v>
      </c>
      <c r="C1006">
        <v>31</v>
      </c>
      <c r="D1006" t="s">
        <v>1481</v>
      </c>
      <c r="E1006">
        <v>68</v>
      </c>
      <c r="F1006" t="s">
        <v>1482</v>
      </c>
      <c r="G1006">
        <v>660238</v>
      </c>
      <c r="H1006" t="s">
        <v>153</v>
      </c>
      <c r="I1006" t="s">
        <v>26</v>
      </c>
      <c r="J1006" t="s">
        <v>1144</v>
      </c>
      <c r="K1006">
        <v>994</v>
      </c>
    </row>
    <row r="1007" spans="1:11">
      <c r="A1007">
        <v>2018</v>
      </c>
      <c r="B1007">
        <v>12</v>
      </c>
      <c r="C1007">
        <v>31</v>
      </c>
      <c r="D1007" t="s">
        <v>1481</v>
      </c>
      <c r="E1007">
        <v>69</v>
      </c>
      <c r="F1007" t="s">
        <v>1482</v>
      </c>
      <c r="G1007">
        <v>660230</v>
      </c>
      <c r="H1007" t="s">
        <v>145</v>
      </c>
      <c r="I1007" t="s">
        <v>26</v>
      </c>
      <c r="J1007" t="s">
        <v>1144</v>
      </c>
      <c r="K1007">
        <v>3119</v>
      </c>
    </row>
    <row r="1008" spans="1:11">
      <c r="A1008">
        <v>2018</v>
      </c>
      <c r="B1008">
        <v>12</v>
      </c>
      <c r="C1008">
        <v>31</v>
      </c>
      <c r="D1008" t="s">
        <v>1481</v>
      </c>
      <c r="E1008">
        <v>70</v>
      </c>
      <c r="F1008" t="s">
        <v>1482</v>
      </c>
      <c r="G1008">
        <v>660241</v>
      </c>
      <c r="H1008" t="s">
        <v>156</v>
      </c>
      <c r="I1008" t="s">
        <v>26</v>
      </c>
      <c r="J1008" t="s">
        <v>1144</v>
      </c>
      <c r="K1008">
        <v>3898</v>
      </c>
    </row>
    <row r="1009" spans="1:11">
      <c r="A1009">
        <v>2018</v>
      </c>
      <c r="B1009">
        <v>12</v>
      </c>
      <c r="C1009">
        <v>31</v>
      </c>
      <c r="D1009" t="s">
        <v>1481</v>
      </c>
      <c r="E1009">
        <v>71</v>
      </c>
      <c r="F1009" t="s">
        <v>1482</v>
      </c>
      <c r="G1009">
        <v>660241</v>
      </c>
      <c r="H1009" t="s">
        <v>156</v>
      </c>
      <c r="I1009" t="s">
        <v>26</v>
      </c>
      <c r="J1009" t="s">
        <v>1144</v>
      </c>
      <c r="K1009">
        <v>2519</v>
      </c>
    </row>
    <row r="1010" spans="1:11">
      <c r="A1010">
        <v>2018</v>
      </c>
      <c r="B1010">
        <v>12</v>
      </c>
      <c r="C1010">
        <v>31</v>
      </c>
      <c r="D1010" t="s">
        <v>1481</v>
      </c>
      <c r="E1010">
        <v>72</v>
      </c>
      <c r="F1010" t="s">
        <v>1482</v>
      </c>
      <c r="G1010">
        <v>660243</v>
      </c>
      <c r="H1010" t="s">
        <v>158</v>
      </c>
      <c r="I1010" t="s">
        <v>26</v>
      </c>
      <c r="J1010" t="s">
        <v>1144</v>
      </c>
      <c r="K1010">
        <v>5117</v>
      </c>
    </row>
    <row r="1011" spans="1:11">
      <c r="A1011">
        <v>2018</v>
      </c>
      <c r="B1011">
        <v>12</v>
      </c>
      <c r="C1011">
        <v>31</v>
      </c>
      <c r="D1011" t="s">
        <v>1481</v>
      </c>
      <c r="E1011">
        <v>73</v>
      </c>
      <c r="F1011" t="s">
        <v>1482</v>
      </c>
      <c r="G1011">
        <v>660242</v>
      </c>
      <c r="H1011" t="s">
        <v>157</v>
      </c>
      <c r="I1011" t="s">
        <v>26</v>
      </c>
      <c r="J1011" t="s">
        <v>1144</v>
      </c>
      <c r="K1011">
        <v>34691</v>
      </c>
    </row>
    <row r="1012" spans="1:11">
      <c r="A1012">
        <v>2018</v>
      </c>
      <c r="B1012">
        <v>12</v>
      </c>
      <c r="C1012">
        <v>31</v>
      </c>
      <c r="D1012" t="s">
        <v>1481</v>
      </c>
      <c r="E1012">
        <v>74</v>
      </c>
      <c r="F1012" t="s">
        <v>1482</v>
      </c>
      <c r="G1012">
        <v>660204</v>
      </c>
      <c r="H1012" t="s">
        <v>115</v>
      </c>
      <c r="I1012" t="s">
        <v>12</v>
      </c>
      <c r="J1012" t="s">
        <v>1144</v>
      </c>
      <c r="K1012">
        <v>9061</v>
      </c>
    </row>
    <row r="1013" spans="1:11">
      <c r="A1013">
        <v>2018</v>
      </c>
      <c r="B1013">
        <v>12</v>
      </c>
      <c r="C1013">
        <v>31</v>
      </c>
      <c r="D1013" t="s">
        <v>1481</v>
      </c>
      <c r="E1013">
        <v>75</v>
      </c>
      <c r="F1013" t="s">
        <v>1482</v>
      </c>
      <c r="G1013">
        <v>660238</v>
      </c>
      <c r="H1013" t="s">
        <v>153</v>
      </c>
      <c r="I1013" t="s">
        <v>12</v>
      </c>
      <c r="J1013" t="s">
        <v>1144</v>
      </c>
      <c r="K1013">
        <v>1483</v>
      </c>
    </row>
    <row r="1014" spans="1:11">
      <c r="A1014">
        <v>2018</v>
      </c>
      <c r="B1014">
        <v>12</v>
      </c>
      <c r="C1014">
        <v>31</v>
      </c>
      <c r="D1014" t="s">
        <v>1481</v>
      </c>
      <c r="E1014">
        <v>76</v>
      </c>
      <c r="F1014" t="s">
        <v>1482</v>
      </c>
      <c r="G1014">
        <v>660242</v>
      </c>
      <c r="H1014" t="s">
        <v>157</v>
      </c>
      <c r="I1014" t="s">
        <v>12</v>
      </c>
      <c r="J1014" t="s">
        <v>1144</v>
      </c>
      <c r="K1014">
        <v>399571</v>
      </c>
    </row>
    <row r="1015" spans="1:11">
      <c r="A1015">
        <v>2018</v>
      </c>
      <c r="B1015">
        <v>12</v>
      </c>
      <c r="C1015">
        <v>31</v>
      </c>
      <c r="D1015" t="s">
        <v>1481</v>
      </c>
      <c r="E1015">
        <v>77</v>
      </c>
      <c r="F1015" t="s">
        <v>1482</v>
      </c>
      <c r="G1015">
        <v>660204</v>
      </c>
      <c r="H1015" t="s">
        <v>115</v>
      </c>
      <c r="I1015" t="s">
        <v>13</v>
      </c>
      <c r="J1015" t="s">
        <v>1144</v>
      </c>
      <c r="K1015">
        <v>18583</v>
      </c>
    </row>
    <row r="1016" spans="1:11">
      <c r="A1016">
        <v>2018</v>
      </c>
      <c r="B1016">
        <v>12</v>
      </c>
      <c r="C1016">
        <v>31</v>
      </c>
      <c r="D1016" t="s">
        <v>1481</v>
      </c>
      <c r="E1016">
        <v>78</v>
      </c>
      <c r="F1016" t="s">
        <v>1482</v>
      </c>
      <c r="G1016">
        <v>660238</v>
      </c>
      <c r="H1016" t="s">
        <v>153</v>
      </c>
      <c r="I1016" t="s">
        <v>13</v>
      </c>
      <c r="J1016" t="s">
        <v>1144</v>
      </c>
      <c r="K1016">
        <v>2045</v>
      </c>
    </row>
    <row r="1017" spans="1:11">
      <c r="A1017">
        <v>2018</v>
      </c>
      <c r="B1017">
        <v>12</v>
      </c>
      <c r="C1017">
        <v>31</v>
      </c>
      <c r="D1017" t="s">
        <v>1481</v>
      </c>
      <c r="E1017">
        <v>79</v>
      </c>
      <c r="F1017" t="s">
        <v>1482</v>
      </c>
      <c r="G1017">
        <v>660242</v>
      </c>
      <c r="H1017" t="s">
        <v>157</v>
      </c>
      <c r="I1017" t="s">
        <v>13</v>
      </c>
      <c r="J1017" t="s">
        <v>1144</v>
      </c>
      <c r="K1017">
        <v>416678</v>
      </c>
    </row>
    <row r="1018" spans="1:11">
      <c r="A1018">
        <v>2018</v>
      </c>
      <c r="B1018">
        <v>12</v>
      </c>
      <c r="C1018">
        <v>31</v>
      </c>
      <c r="D1018" t="s">
        <v>1481</v>
      </c>
      <c r="E1018">
        <v>80</v>
      </c>
      <c r="F1018" t="s">
        <v>1482</v>
      </c>
      <c r="G1018">
        <v>660204</v>
      </c>
      <c r="H1018" t="s">
        <v>115</v>
      </c>
      <c r="I1018" t="s">
        <v>14</v>
      </c>
      <c r="J1018" t="s">
        <v>1144</v>
      </c>
      <c r="K1018">
        <v>10500</v>
      </c>
    </row>
    <row r="1019" spans="1:11">
      <c r="A1019">
        <v>2018</v>
      </c>
      <c r="B1019">
        <v>12</v>
      </c>
      <c r="C1019">
        <v>31</v>
      </c>
      <c r="D1019" t="s">
        <v>1481</v>
      </c>
      <c r="E1019">
        <v>81</v>
      </c>
      <c r="F1019" t="s">
        <v>1482</v>
      </c>
      <c r="G1019">
        <v>660238</v>
      </c>
      <c r="H1019" t="s">
        <v>153</v>
      </c>
      <c r="I1019" t="s">
        <v>14</v>
      </c>
      <c r="J1019" t="s">
        <v>1144</v>
      </c>
      <c r="K1019">
        <v>1440</v>
      </c>
    </row>
    <row r="1020" spans="1:11">
      <c r="A1020">
        <v>2018</v>
      </c>
      <c r="B1020">
        <v>12</v>
      </c>
      <c r="C1020">
        <v>31</v>
      </c>
      <c r="D1020" t="s">
        <v>1481</v>
      </c>
      <c r="E1020">
        <v>82</v>
      </c>
      <c r="F1020" t="s">
        <v>1482</v>
      </c>
      <c r="G1020">
        <v>660241</v>
      </c>
      <c r="H1020" t="s">
        <v>156</v>
      </c>
      <c r="I1020" t="s">
        <v>14</v>
      </c>
      <c r="J1020" t="s">
        <v>1144</v>
      </c>
      <c r="K1020">
        <v>3874</v>
      </c>
    </row>
    <row r="1021" spans="1:11">
      <c r="A1021">
        <v>2018</v>
      </c>
      <c r="B1021">
        <v>12</v>
      </c>
      <c r="C1021">
        <v>31</v>
      </c>
      <c r="D1021" t="s">
        <v>1481</v>
      </c>
      <c r="E1021">
        <v>83</v>
      </c>
      <c r="F1021" t="s">
        <v>1482</v>
      </c>
      <c r="G1021">
        <v>660242</v>
      </c>
      <c r="H1021" t="s">
        <v>157</v>
      </c>
      <c r="I1021" t="s">
        <v>14</v>
      </c>
      <c r="J1021" t="s">
        <v>1144</v>
      </c>
      <c r="K1021">
        <v>397861</v>
      </c>
    </row>
    <row r="1022" spans="1:11">
      <c r="A1022">
        <v>2018</v>
      </c>
      <c r="B1022">
        <v>12</v>
      </c>
      <c r="C1022">
        <v>31</v>
      </c>
      <c r="D1022" t="s">
        <v>1481</v>
      </c>
      <c r="E1022">
        <v>84</v>
      </c>
      <c r="F1022" t="s">
        <v>1482</v>
      </c>
      <c r="G1022">
        <v>660204</v>
      </c>
      <c r="H1022" t="s">
        <v>115</v>
      </c>
      <c r="I1022" t="s">
        <v>15</v>
      </c>
      <c r="J1022" t="s">
        <v>1144</v>
      </c>
      <c r="K1022">
        <v>5932</v>
      </c>
    </row>
    <row r="1023" spans="1:11">
      <c r="A1023">
        <v>2018</v>
      </c>
      <c r="B1023">
        <v>12</v>
      </c>
      <c r="C1023">
        <v>31</v>
      </c>
      <c r="D1023" t="s">
        <v>1481</v>
      </c>
      <c r="E1023">
        <v>85</v>
      </c>
      <c r="F1023" t="s">
        <v>1482</v>
      </c>
      <c r="G1023">
        <v>660238</v>
      </c>
      <c r="H1023" t="s">
        <v>153</v>
      </c>
      <c r="I1023" t="s">
        <v>15</v>
      </c>
      <c r="J1023" t="s">
        <v>1144</v>
      </c>
      <c r="K1023">
        <v>979</v>
      </c>
    </row>
    <row r="1024" spans="1:11">
      <c r="A1024">
        <v>2018</v>
      </c>
      <c r="B1024">
        <v>12</v>
      </c>
      <c r="C1024">
        <v>31</v>
      </c>
      <c r="D1024" t="s">
        <v>1481</v>
      </c>
      <c r="E1024">
        <v>86</v>
      </c>
      <c r="F1024" t="s">
        <v>1482</v>
      </c>
      <c r="G1024">
        <v>660242</v>
      </c>
      <c r="H1024" t="s">
        <v>157</v>
      </c>
      <c r="I1024" t="s">
        <v>15</v>
      </c>
      <c r="J1024" t="s">
        <v>1144</v>
      </c>
      <c r="K1024">
        <v>383605</v>
      </c>
    </row>
    <row r="1025" spans="1:11">
      <c r="A1025">
        <v>2018</v>
      </c>
      <c r="B1025">
        <v>12</v>
      </c>
      <c r="C1025">
        <v>31</v>
      </c>
      <c r="D1025" t="s">
        <v>1481</v>
      </c>
      <c r="E1025">
        <v>87</v>
      </c>
      <c r="F1025" t="s">
        <v>1482</v>
      </c>
      <c r="G1025">
        <v>660238</v>
      </c>
      <c r="H1025" t="s">
        <v>153</v>
      </c>
      <c r="I1025" t="s">
        <v>19</v>
      </c>
      <c r="J1025" t="s">
        <v>1144</v>
      </c>
      <c r="K1025">
        <v>619</v>
      </c>
    </row>
    <row r="1026" spans="1:11">
      <c r="A1026">
        <v>2018</v>
      </c>
      <c r="B1026">
        <v>12</v>
      </c>
      <c r="C1026">
        <v>31</v>
      </c>
      <c r="D1026" t="s">
        <v>1481</v>
      </c>
      <c r="E1026">
        <v>88</v>
      </c>
      <c r="F1026" t="s">
        <v>1482</v>
      </c>
      <c r="G1026">
        <v>660242</v>
      </c>
      <c r="H1026" t="s">
        <v>157</v>
      </c>
      <c r="I1026" t="s">
        <v>19</v>
      </c>
      <c r="J1026" t="s">
        <v>1144</v>
      </c>
      <c r="K1026">
        <v>372770</v>
      </c>
    </row>
    <row r="1027" spans="1:11">
      <c r="A1027">
        <v>2018</v>
      </c>
      <c r="B1027">
        <v>12</v>
      </c>
      <c r="C1027">
        <v>31</v>
      </c>
      <c r="D1027" t="s">
        <v>1481</v>
      </c>
      <c r="E1027">
        <v>89</v>
      </c>
      <c r="F1027" t="s">
        <v>1482</v>
      </c>
      <c r="G1027">
        <v>660204</v>
      </c>
      <c r="H1027" t="s">
        <v>115</v>
      </c>
      <c r="I1027" t="s">
        <v>18</v>
      </c>
      <c r="J1027" t="s">
        <v>1144</v>
      </c>
      <c r="K1027">
        <v>10500</v>
      </c>
    </row>
    <row r="1028" spans="1:11">
      <c r="A1028">
        <v>2018</v>
      </c>
      <c r="B1028">
        <v>12</v>
      </c>
      <c r="C1028">
        <v>31</v>
      </c>
      <c r="D1028" t="s">
        <v>1481</v>
      </c>
      <c r="E1028">
        <v>90</v>
      </c>
      <c r="F1028" t="s">
        <v>1482</v>
      </c>
      <c r="G1028">
        <v>660238</v>
      </c>
      <c r="H1028" t="s">
        <v>153</v>
      </c>
      <c r="I1028" t="s">
        <v>18</v>
      </c>
      <c r="J1028" t="s">
        <v>1144</v>
      </c>
      <c r="K1028">
        <v>1742</v>
      </c>
    </row>
    <row r="1029" spans="1:11">
      <c r="A1029">
        <v>2018</v>
      </c>
      <c r="B1029">
        <v>12</v>
      </c>
      <c r="C1029">
        <v>31</v>
      </c>
      <c r="D1029" t="s">
        <v>1481</v>
      </c>
      <c r="E1029">
        <v>91</v>
      </c>
      <c r="F1029" t="s">
        <v>1482</v>
      </c>
      <c r="G1029">
        <v>660242</v>
      </c>
      <c r="H1029" t="s">
        <v>157</v>
      </c>
      <c r="I1029" t="s">
        <v>18</v>
      </c>
      <c r="J1029" t="s">
        <v>1144</v>
      </c>
      <c r="K1029">
        <v>407554</v>
      </c>
    </row>
    <row r="1030" spans="1:11">
      <c r="A1030">
        <v>2018</v>
      </c>
      <c r="B1030">
        <v>12</v>
      </c>
      <c r="C1030">
        <v>31</v>
      </c>
      <c r="D1030" t="s">
        <v>1481</v>
      </c>
      <c r="E1030">
        <v>92</v>
      </c>
      <c r="F1030" t="s">
        <v>1482</v>
      </c>
      <c r="G1030">
        <v>660232</v>
      </c>
      <c r="H1030" t="s">
        <v>147</v>
      </c>
      <c r="I1030" t="s">
        <v>17</v>
      </c>
      <c r="J1030" t="s">
        <v>1144</v>
      </c>
      <c r="K1030">
        <v>633</v>
      </c>
    </row>
    <row r="1031" spans="1:11">
      <c r="A1031">
        <v>2018</v>
      </c>
      <c r="B1031">
        <v>12</v>
      </c>
      <c r="C1031">
        <v>31</v>
      </c>
      <c r="D1031" t="s">
        <v>1481</v>
      </c>
      <c r="E1031">
        <v>93</v>
      </c>
      <c r="F1031" t="s">
        <v>1482</v>
      </c>
      <c r="G1031">
        <v>660238</v>
      </c>
      <c r="H1031" t="s">
        <v>153</v>
      </c>
      <c r="I1031" t="s">
        <v>17</v>
      </c>
      <c r="J1031" t="s">
        <v>1144</v>
      </c>
      <c r="K1031">
        <v>1814</v>
      </c>
    </row>
    <row r="1032" spans="1:11">
      <c r="A1032">
        <v>2018</v>
      </c>
      <c r="B1032">
        <v>12</v>
      </c>
      <c r="C1032">
        <v>31</v>
      </c>
      <c r="D1032" t="s">
        <v>1481</v>
      </c>
      <c r="E1032">
        <v>94</v>
      </c>
      <c r="F1032" t="s">
        <v>1482</v>
      </c>
      <c r="G1032">
        <v>660230</v>
      </c>
      <c r="H1032" t="s">
        <v>145</v>
      </c>
      <c r="I1032" t="s">
        <v>17</v>
      </c>
      <c r="J1032" t="s">
        <v>1144</v>
      </c>
      <c r="K1032">
        <v>667</v>
      </c>
    </row>
    <row r="1033" spans="1:11">
      <c r="A1033">
        <v>2018</v>
      </c>
      <c r="B1033">
        <v>12</v>
      </c>
      <c r="C1033">
        <v>31</v>
      </c>
      <c r="D1033" t="s">
        <v>1481</v>
      </c>
      <c r="E1033">
        <v>95</v>
      </c>
      <c r="F1033" t="s">
        <v>1482</v>
      </c>
      <c r="G1033">
        <v>660242</v>
      </c>
      <c r="H1033" t="s">
        <v>157</v>
      </c>
      <c r="I1033" t="s">
        <v>17</v>
      </c>
      <c r="J1033" t="s">
        <v>1144</v>
      </c>
      <c r="K1033">
        <v>409835</v>
      </c>
    </row>
    <row r="1034" spans="1:11">
      <c r="A1034">
        <v>2018</v>
      </c>
      <c r="B1034">
        <v>12</v>
      </c>
      <c r="C1034">
        <v>31</v>
      </c>
      <c r="D1034" t="s">
        <v>1481</v>
      </c>
      <c r="E1034">
        <v>96</v>
      </c>
      <c r="F1034" t="s">
        <v>1482</v>
      </c>
      <c r="G1034">
        <v>660229</v>
      </c>
      <c r="H1034" t="s">
        <v>144</v>
      </c>
      <c r="I1034" t="s">
        <v>8</v>
      </c>
      <c r="J1034" t="s">
        <v>1144</v>
      </c>
      <c r="K1034">
        <v>27197</v>
      </c>
    </row>
    <row r="1035" spans="1:11">
      <c r="A1035">
        <v>2018</v>
      </c>
      <c r="B1035">
        <v>12</v>
      </c>
      <c r="C1035">
        <v>31</v>
      </c>
      <c r="D1035" t="s">
        <v>1481</v>
      </c>
      <c r="E1035">
        <v>97</v>
      </c>
      <c r="F1035" t="s">
        <v>1482</v>
      </c>
      <c r="G1035">
        <v>660240</v>
      </c>
      <c r="H1035" t="s">
        <v>155</v>
      </c>
      <c r="I1035" t="s">
        <v>8</v>
      </c>
      <c r="J1035" t="s">
        <v>1144</v>
      </c>
      <c r="K1035">
        <v>14685</v>
      </c>
    </row>
    <row r="1036" spans="1:11">
      <c r="A1036">
        <v>2018</v>
      </c>
      <c r="B1036">
        <v>12</v>
      </c>
      <c r="C1036">
        <v>31</v>
      </c>
      <c r="D1036" t="s">
        <v>1481</v>
      </c>
      <c r="E1036">
        <v>98</v>
      </c>
      <c r="F1036" t="s">
        <v>1482</v>
      </c>
      <c r="G1036">
        <v>660232</v>
      </c>
      <c r="H1036" t="s">
        <v>147</v>
      </c>
      <c r="I1036" t="s">
        <v>8</v>
      </c>
      <c r="J1036" t="s">
        <v>1144</v>
      </c>
      <c r="K1036">
        <v>599</v>
      </c>
    </row>
    <row r="1037" spans="1:11">
      <c r="A1037">
        <v>2018</v>
      </c>
      <c r="B1037">
        <v>12</v>
      </c>
      <c r="C1037">
        <v>31</v>
      </c>
      <c r="D1037" t="s">
        <v>1481</v>
      </c>
      <c r="E1037">
        <v>99</v>
      </c>
      <c r="F1037" t="s">
        <v>1482</v>
      </c>
      <c r="G1037">
        <v>660240</v>
      </c>
      <c r="H1037" t="s">
        <v>155</v>
      </c>
      <c r="I1037" t="s">
        <v>8</v>
      </c>
      <c r="J1037" t="s">
        <v>1144</v>
      </c>
      <c r="K1037">
        <v>9607</v>
      </c>
    </row>
    <row r="1038" spans="1:11">
      <c r="A1038">
        <v>2018</v>
      </c>
      <c r="B1038">
        <v>12</v>
      </c>
      <c r="C1038">
        <v>31</v>
      </c>
      <c r="D1038" t="s">
        <v>1481</v>
      </c>
      <c r="E1038">
        <v>100</v>
      </c>
      <c r="F1038" t="s">
        <v>1482</v>
      </c>
      <c r="G1038">
        <v>660238</v>
      </c>
      <c r="H1038" t="s">
        <v>153</v>
      </c>
      <c r="I1038" t="s">
        <v>8</v>
      </c>
      <c r="J1038" t="s">
        <v>1144</v>
      </c>
      <c r="K1038">
        <v>2837</v>
      </c>
    </row>
    <row r="1039" spans="1:11">
      <c r="A1039">
        <v>2018</v>
      </c>
      <c r="B1039">
        <v>12</v>
      </c>
      <c r="C1039">
        <v>31</v>
      </c>
      <c r="D1039" t="s">
        <v>1481</v>
      </c>
      <c r="E1039">
        <v>101</v>
      </c>
      <c r="F1039" t="s">
        <v>1482</v>
      </c>
      <c r="G1039">
        <v>660230</v>
      </c>
      <c r="H1039" t="s">
        <v>145</v>
      </c>
      <c r="I1039" t="s">
        <v>8</v>
      </c>
      <c r="J1039" t="s">
        <v>1144</v>
      </c>
      <c r="K1039">
        <v>1042</v>
      </c>
    </row>
    <row r="1040" spans="1:11">
      <c r="A1040">
        <v>2018</v>
      </c>
      <c r="B1040">
        <v>12</v>
      </c>
      <c r="C1040">
        <v>31</v>
      </c>
      <c r="D1040" t="s">
        <v>1481</v>
      </c>
      <c r="E1040">
        <v>102</v>
      </c>
      <c r="F1040" t="s">
        <v>1482</v>
      </c>
      <c r="G1040">
        <v>660241</v>
      </c>
      <c r="H1040" t="s">
        <v>156</v>
      </c>
      <c r="I1040" t="s">
        <v>8</v>
      </c>
      <c r="J1040" t="s">
        <v>1144</v>
      </c>
      <c r="K1040">
        <v>31219</v>
      </c>
    </row>
    <row r="1041" spans="1:11">
      <c r="A1041">
        <v>2018</v>
      </c>
      <c r="B1041">
        <v>12</v>
      </c>
      <c r="C1041">
        <v>31</v>
      </c>
      <c r="D1041" t="s">
        <v>1481</v>
      </c>
      <c r="E1041">
        <v>103</v>
      </c>
      <c r="F1041" t="s">
        <v>1482</v>
      </c>
      <c r="G1041">
        <v>660241</v>
      </c>
      <c r="H1041" t="s">
        <v>156</v>
      </c>
      <c r="I1041" t="s">
        <v>8</v>
      </c>
      <c r="J1041" t="s">
        <v>1144</v>
      </c>
      <c r="K1041">
        <v>25406</v>
      </c>
    </row>
    <row r="1042" spans="1:11">
      <c r="A1042">
        <v>2018</v>
      </c>
      <c r="B1042">
        <v>12</v>
      </c>
      <c r="C1042">
        <v>31</v>
      </c>
      <c r="D1042" t="s">
        <v>1481</v>
      </c>
      <c r="E1042">
        <v>104</v>
      </c>
      <c r="F1042" t="s">
        <v>1482</v>
      </c>
      <c r="G1042">
        <v>660243</v>
      </c>
      <c r="H1042" t="s">
        <v>158</v>
      </c>
      <c r="I1042" t="s">
        <v>8</v>
      </c>
      <c r="J1042" t="s">
        <v>1144</v>
      </c>
      <c r="K1042">
        <v>60239</v>
      </c>
    </row>
    <row r="1043" spans="1:11">
      <c r="A1043">
        <v>2018</v>
      </c>
      <c r="B1043">
        <v>12</v>
      </c>
      <c r="C1043">
        <v>31</v>
      </c>
      <c r="D1043" t="s">
        <v>1481</v>
      </c>
      <c r="E1043">
        <v>105</v>
      </c>
      <c r="F1043" t="s">
        <v>1482</v>
      </c>
      <c r="G1043">
        <v>660242</v>
      </c>
      <c r="H1043" t="s">
        <v>157</v>
      </c>
      <c r="I1043" t="s">
        <v>8</v>
      </c>
      <c r="J1043" t="s">
        <v>1144</v>
      </c>
      <c r="K1043">
        <v>441198</v>
      </c>
    </row>
    <row r="1044" spans="1:11">
      <c r="A1044">
        <v>2018</v>
      </c>
      <c r="B1044">
        <v>12</v>
      </c>
      <c r="C1044">
        <v>31</v>
      </c>
      <c r="D1044" t="s">
        <v>1481</v>
      </c>
      <c r="E1044">
        <v>106</v>
      </c>
      <c r="F1044" t="s">
        <v>1482</v>
      </c>
      <c r="G1044">
        <v>660204</v>
      </c>
      <c r="H1044" t="s">
        <v>115</v>
      </c>
      <c r="I1044" t="s">
        <v>9</v>
      </c>
      <c r="J1044" t="s">
        <v>1144</v>
      </c>
      <c r="K1044">
        <v>4378</v>
      </c>
    </row>
    <row r="1045" spans="1:11">
      <c r="A1045">
        <v>2018</v>
      </c>
      <c r="B1045">
        <v>12</v>
      </c>
      <c r="C1045">
        <v>31</v>
      </c>
      <c r="D1045" t="s">
        <v>1481</v>
      </c>
      <c r="E1045">
        <v>107</v>
      </c>
      <c r="F1045" t="s">
        <v>1482</v>
      </c>
      <c r="G1045">
        <v>660238</v>
      </c>
      <c r="H1045" t="s">
        <v>153</v>
      </c>
      <c r="I1045" t="s">
        <v>9</v>
      </c>
      <c r="J1045" t="s">
        <v>1144</v>
      </c>
      <c r="K1045">
        <v>2001</v>
      </c>
    </row>
    <row r="1046" spans="1:11">
      <c r="A1046">
        <v>2018</v>
      </c>
      <c r="B1046">
        <v>12</v>
      </c>
      <c r="C1046">
        <v>31</v>
      </c>
      <c r="D1046" t="s">
        <v>1481</v>
      </c>
      <c r="E1046">
        <v>108</v>
      </c>
      <c r="F1046" t="s">
        <v>1482</v>
      </c>
      <c r="G1046">
        <v>660242</v>
      </c>
      <c r="H1046" t="s">
        <v>157</v>
      </c>
      <c r="I1046" t="s">
        <v>9</v>
      </c>
      <c r="J1046" t="s">
        <v>1144</v>
      </c>
      <c r="K1046">
        <v>415538</v>
      </c>
    </row>
    <row r="1047" spans="1:11">
      <c r="A1047">
        <v>2018</v>
      </c>
      <c r="B1047">
        <v>12</v>
      </c>
      <c r="C1047">
        <v>31</v>
      </c>
      <c r="D1047" t="s">
        <v>1481</v>
      </c>
      <c r="E1047">
        <v>109</v>
      </c>
      <c r="F1047" t="s">
        <v>1482</v>
      </c>
      <c r="G1047">
        <v>660229</v>
      </c>
      <c r="H1047" t="s">
        <v>144</v>
      </c>
      <c r="I1047" t="s">
        <v>10</v>
      </c>
      <c r="J1047" t="s">
        <v>1144</v>
      </c>
      <c r="K1047">
        <v>6832</v>
      </c>
    </row>
    <row r="1048" spans="1:11">
      <c r="A1048">
        <v>2018</v>
      </c>
      <c r="B1048">
        <v>12</v>
      </c>
      <c r="C1048">
        <v>31</v>
      </c>
      <c r="D1048" t="s">
        <v>1481</v>
      </c>
      <c r="E1048">
        <v>110</v>
      </c>
      <c r="F1048" t="s">
        <v>1482</v>
      </c>
      <c r="G1048">
        <v>660240</v>
      </c>
      <c r="H1048" t="s">
        <v>155</v>
      </c>
      <c r="I1048" t="s">
        <v>10</v>
      </c>
      <c r="J1048" t="s">
        <v>1144</v>
      </c>
      <c r="K1048">
        <v>3689</v>
      </c>
    </row>
    <row r="1049" spans="1:11">
      <c r="A1049">
        <v>2018</v>
      </c>
      <c r="B1049">
        <v>12</v>
      </c>
      <c r="C1049">
        <v>31</v>
      </c>
      <c r="D1049" t="s">
        <v>1481</v>
      </c>
      <c r="E1049">
        <v>111</v>
      </c>
      <c r="F1049" t="s">
        <v>1482</v>
      </c>
      <c r="G1049">
        <v>660232</v>
      </c>
      <c r="H1049" t="s">
        <v>147</v>
      </c>
      <c r="I1049" t="s">
        <v>10</v>
      </c>
      <c r="J1049" t="s">
        <v>1144</v>
      </c>
      <c r="K1049">
        <v>2497</v>
      </c>
    </row>
    <row r="1050" spans="1:11">
      <c r="A1050">
        <v>2018</v>
      </c>
      <c r="B1050">
        <v>12</v>
      </c>
      <c r="C1050">
        <v>31</v>
      </c>
      <c r="D1050" t="s">
        <v>1481</v>
      </c>
      <c r="E1050">
        <v>112</v>
      </c>
      <c r="F1050" t="s">
        <v>1482</v>
      </c>
      <c r="G1050">
        <v>660240</v>
      </c>
      <c r="H1050" t="s">
        <v>155</v>
      </c>
      <c r="I1050" t="s">
        <v>10</v>
      </c>
      <c r="J1050" t="s">
        <v>1144</v>
      </c>
      <c r="K1050">
        <v>2413</v>
      </c>
    </row>
    <row r="1051" spans="1:11">
      <c r="A1051">
        <v>2018</v>
      </c>
      <c r="B1051">
        <v>12</v>
      </c>
      <c r="C1051">
        <v>31</v>
      </c>
      <c r="D1051" t="s">
        <v>1481</v>
      </c>
      <c r="E1051">
        <v>113</v>
      </c>
      <c r="F1051" t="s">
        <v>1482</v>
      </c>
      <c r="G1051">
        <v>660238</v>
      </c>
      <c r="H1051" t="s">
        <v>153</v>
      </c>
      <c r="I1051" t="s">
        <v>10</v>
      </c>
      <c r="J1051" t="s">
        <v>1144</v>
      </c>
      <c r="K1051">
        <v>2721</v>
      </c>
    </row>
    <row r="1052" spans="1:11">
      <c r="A1052">
        <v>2018</v>
      </c>
      <c r="B1052">
        <v>12</v>
      </c>
      <c r="C1052">
        <v>31</v>
      </c>
      <c r="D1052" t="s">
        <v>1481</v>
      </c>
      <c r="E1052">
        <v>114</v>
      </c>
      <c r="F1052" t="s">
        <v>1482</v>
      </c>
      <c r="G1052">
        <v>660230</v>
      </c>
      <c r="H1052" t="s">
        <v>145</v>
      </c>
      <c r="I1052" t="s">
        <v>10</v>
      </c>
      <c r="J1052" t="s">
        <v>1144</v>
      </c>
      <c r="K1052">
        <v>3548</v>
      </c>
    </row>
    <row r="1053" spans="1:11">
      <c r="A1053">
        <v>2018</v>
      </c>
      <c r="B1053">
        <v>12</v>
      </c>
      <c r="C1053">
        <v>31</v>
      </c>
      <c r="D1053" t="s">
        <v>1481</v>
      </c>
      <c r="E1053">
        <v>115</v>
      </c>
      <c r="F1053" t="s">
        <v>1482</v>
      </c>
      <c r="G1053">
        <v>660241</v>
      </c>
      <c r="H1053" t="s">
        <v>156</v>
      </c>
      <c r="I1053" t="s">
        <v>10</v>
      </c>
      <c r="J1053" t="s">
        <v>1144</v>
      </c>
      <c r="K1053">
        <v>7842</v>
      </c>
    </row>
    <row r="1054" spans="1:11">
      <c r="A1054">
        <v>2018</v>
      </c>
      <c r="B1054">
        <v>12</v>
      </c>
      <c r="C1054">
        <v>31</v>
      </c>
      <c r="D1054" t="s">
        <v>1481</v>
      </c>
      <c r="E1054">
        <v>116</v>
      </c>
      <c r="F1054" t="s">
        <v>1482</v>
      </c>
      <c r="G1054">
        <v>660241</v>
      </c>
      <c r="H1054" t="s">
        <v>156</v>
      </c>
      <c r="I1054" t="s">
        <v>10</v>
      </c>
      <c r="J1054" t="s">
        <v>1144</v>
      </c>
      <c r="K1054">
        <v>6196</v>
      </c>
    </row>
    <row r="1055" spans="1:11">
      <c r="A1055">
        <v>2018</v>
      </c>
      <c r="B1055">
        <v>12</v>
      </c>
      <c r="C1055">
        <v>31</v>
      </c>
      <c r="D1055" t="s">
        <v>1481</v>
      </c>
      <c r="E1055">
        <v>117</v>
      </c>
      <c r="F1055" t="s">
        <v>1482</v>
      </c>
      <c r="G1055">
        <v>660243</v>
      </c>
      <c r="H1055" t="s">
        <v>158</v>
      </c>
      <c r="I1055" t="s">
        <v>10</v>
      </c>
      <c r="J1055" t="s">
        <v>1144</v>
      </c>
      <c r="K1055">
        <v>15132</v>
      </c>
    </row>
    <row r="1056" spans="1:11">
      <c r="A1056">
        <v>2018</v>
      </c>
      <c r="B1056">
        <v>12</v>
      </c>
      <c r="C1056">
        <v>31</v>
      </c>
      <c r="D1056" t="s">
        <v>1481</v>
      </c>
      <c r="E1056">
        <v>118</v>
      </c>
      <c r="F1056" t="s">
        <v>1482</v>
      </c>
      <c r="G1056">
        <v>660242</v>
      </c>
      <c r="H1056" t="s">
        <v>157</v>
      </c>
      <c r="I1056" t="s">
        <v>10</v>
      </c>
      <c r="J1056" t="s">
        <v>1144</v>
      </c>
      <c r="K1056">
        <v>437777</v>
      </c>
    </row>
    <row r="1057" spans="1:12">
      <c r="A1057">
        <v>2018</v>
      </c>
      <c r="B1057">
        <v>12</v>
      </c>
      <c r="C1057">
        <v>31</v>
      </c>
      <c r="D1057" t="s">
        <v>1483</v>
      </c>
      <c r="E1057">
        <v>1</v>
      </c>
      <c r="F1057" t="s">
        <v>1206</v>
      </c>
      <c r="G1057">
        <v>6021060201</v>
      </c>
      <c r="H1057" t="s">
        <v>1028</v>
      </c>
      <c r="I1057" t="s">
        <v>6</v>
      </c>
      <c r="J1057" t="s">
        <v>1164</v>
      </c>
      <c r="L1057">
        <v>21998.37</v>
      </c>
    </row>
    <row r="1058" spans="1:12">
      <c r="A1058">
        <v>2018</v>
      </c>
      <c r="B1058">
        <v>12</v>
      </c>
      <c r="C1058">
        <v>31</v>
      </c>
      <c r="D1058" t="s">
        <v>1483</v>
      </c>
      <c r="E1058">
        <v>2</v>
      </c>
      <c r="F1058" t="s">
        <v>1203</v>
      </c>
      <c r="G1058">
        <v>6021060201</v>
      </c>
      <c r="H1058" t="s">
        <v>1028</v>
      </c>
      <c r="I1058" t="s">
        <v>12</v>
      </c>
      <c r="J1058" t="s">
        <v>1164</v>
      </c>
      <c r="L1058">
        <v>-14548.52</v>
      </c>
    </row>
    <row r="1059" spans="1:12">
      <c r="A1059">
        <v>2018</v>
      </c>
      <c r="B1059">
        <v>12</v>
      </c>
      <c r="C1059">
        <v>31</v>
      </c>
      <c r="D1059" t="s">
        <v>1483</v>
      </c>
      <c r="E1059">
        <v>3</v>
      </c>
      <c r="F1059" t="s">
        <v>1204</v>
      </c>
      <c r="G1059">
        <v>6021060201</v>
      </c>
      <c r="H1059" t="s">
        <v>1028</v>
      </c>
      <c r="I1059" t="s">
        <v>13</v>
      </c>
      <c r="J1059" t="s">
        <v>1164</v>
      </c>
      <c r="L1059">
        <v>-6981.24</v>
      </c>
    </row>
    <row r="1060" spans="1:12">
      <c r="A1060">
        <v>2018</v>
      </c>
      <c r="B1060">
        <v>12</v>
      </c>
      <c r="C1060">
        <v>31</v>
      </c>
      <c r="D1060" t="s">
        <v>1483</v>
      </c>
      <c r="E1060">
        <v>4</v>
      </c>
      <c r="F1060" t="s">
        <v>1205</v>
      </c>
      <c r="G1060">
        <v>6021060201</v>
      </c>
      <c r="H1060" t="s">
        <v>1028</v>
      </c>
      <c r="I1060" t="s">
        <v>15</v>
      </c>
      <c r="J1060" t="s">
        <v>1164</v>
      </c>
      <c r="L1060">
        <v>-468.61</v>
      </c>
    </row>
    <row r="1061" spans="1:12">
      <c r="A1061">
        <v>2018</v>
      </c>
      <c r="B1061">
        <v>12</v>
      </c>
      <c r="C1061">
        <v>31</v>
      </c>
      <c r="D1061" t="s">
        <v>1483</v>
      </c>
      <c r="E1061">
        <v>5</v>
      </c>
      <c r="F1061" t="s">
        <v>1355</v>
      </c>
      <c r="G1061">
        <v>6111</v>
      </c>
      <c r="H1061" t="s">
        <v>63</v>
      </c>
      <c r="I1061" t="s">
        <v>12</v>
      </c>
      <c r="J1061" t="s">
        <v>1144</v>
      </c>
      <c r="L1061">
        <v>-1909633.65</v>
      </c>
    </row>
    <row r="1062" spans="1:12">
      <c r="A1062">
        <v>2018</v>
      </c>
      <c r="B1062">
        <v>12</v>
      </c>
      <c r="C1062">
        <v>31</v>
      </c>
      <c r="D1062" t="s">
        <v>1483</v>
      </c>
      <c r="E1062">
        <v>6</v>
      </c>
      <c r="F1062" t="s">
        <v>1355</v>
      </c>
      <c r="G1062">
        <v>6111</v>
      </c>
      <c r="H1062" t="s">
        <v>63</v>
      </c>
      <c r="I1062" t="s">
        <v>13</v>
      </c>
      <c r="J1062" t="s">
        <v>1144</v>
      </c>
      <c r="L1062">
        <v>1909633.65</v>
      </c>
    </row>
    <row r="1063" spans="1:12">
      <c r="A1063">
        <v>2018</v>
      </c>
      <c r="B1063">
        <v>12</v>
      </c>
      <c r="C1063">
        <v>31</v>
      </c>
      <c r="D1063" t="s">
        <v>1483</v>
      </c>
      <c r="E1063">
        <v>7</v>
      </c>
      <c r="F1063" t="s">
        <v>1449</v>
      </c>
      <c r="G1063">
        <v>6111</v>
      </c>
      <c r="H1063" t="s">
        <v>63</v>
      </c>
      <c r="I1063" t="s">
        <v>12</v>
      </c>
      <c r="J1063" t="s">
        <v>1144</v>
      </c>
      <c r="L1063">
        <v>-2745664.48</v>
      </c>
    </row>
    <row r="1064" spans="1:12">
      <c r="A1064">
        <v>2018</v>
      </c>
      <c r="B1064">
        <v>12</v>
      </c>
      <c r="C1064">
        <v>31</v>
      </c>
      <c r="D1064" t="s">
        <v>1483</v>
      </c>
      <c r="E1064">
        <v>8</v>
      </c>
      <c r="F1064" t="s">
        <v>1449</v>
      </c>
      <c r="G1064">
        <v>6111</v>
      </c>
      <c r="H1064" t="s">
        <v>63</v>
      </c>
      <c r="I1064" t="s">
        <v>4</v>
      </c>
      <c r="J1064" t="s">
        <v>1144</v>
      </c>
      <c r="L1064">
        <v>2745664.48</v>
      </c>
    </row>
    <row r="1065" spans="1:12">
      <c r="A1065">
        <v>2018</v>
      </c>
      <c r="B1065">
        <v>12</v>
      </c>
      <c r="C1065">
        <v>31</v>
      </c>
      <c r="D1065" t="s">
        <v>1483</v>
      </c>
      <c r="E1065">
        <v>9</v>
      </c>
      <c r="F1065" t="s">
        <v>1450</v>
      </c>
      <c r="G1065">
        <v>6101</v>
      </c>
      <c r="H1065" t="s">
        <v>1148</v>
      </c>
      <c r="I1065" t="s">
        <v>12</v>
      </c>
      <c r="J1065" t="s">
        <v>1149</v>
      </c>
      <c r="L1065">
        <v>1975533.97</v>
      </c>
    </row>
    <row r="1066" spans="1:12">
      <c r="A1066">
        <v>2018</v>
      </c>
      <c r="B1066">
        <v>12</v>
      </c>
      <c r="C1066">
        <v>31</v>
      </c>
      <c r="D1066" t="s">
        <v>1483</v>
      </c>
      <c r="E1066">
        <v>10</v>
      </c>
      <c r="F1066" t="s">
        <v>1450</v>
      </c>
      <c r="G1066">
        <v>6101</v>
      </c>
      <c r="H1066" t="s">
        <v>1148</v>
      </c>
      <c r="I1066" t="s">
        <v>4</v>
      </c>
      <c r="J1066" t="s">
        <v>1149</v>
      </c>
      <c r="L1066">
        <v>-1975533.97</v>
      </c>
    </row>
    <row r="1067" spans="1:12">
      <c r="A1067">
        <v>2018</v>
      </c>
      <c r="B1067">
        <v>12</v>
      </c>
      <c r="C1067">
        <v>31</v>
      </c>
      <c r="D1067" t="s">
        <v>1483</v>
      </c>
      <c r="E1067">
        <v>11</v>
      </c>
      <c r="F1067" t="s">
        <v>1142</v>
      </c>
      <c r="G1067">
        <v>6111</v>
      </c>
      <c r="H1067" t="s">
        <v>63</v>
      </c>
      <c r="I1067" t="s">
        <v>13</v>
      </c>
      <c r="J1067" t="s">
        <v>1144</v>
      </c>
      <c r="L1067">
        <v>-1673970.07</v>
      </c>
    </row>
    <row r="1068" spans="1:12">
      <c r="A1068">
        <v>2018</v>
      </c>
      <c r="B1068">
        <v>12</v>
      </c>
      <c r="C1068">
        <v>31</v>
      </c>
      <c r="D1068" t="s">
        <v>1483</v>
      </c>
      <c r="E1068">
        <v>12</v>
      </c>
      <c r="F1068" t="s">
        <v>1142</v>
      </c>
      <c r="G1068">
        <v>6111</v>
      </c>
      <c r="H1068" t="s">
        <v>63</v>
      </c>
      <c r="I1068" t="s">
        <v>4</v>
      </c>
      <c r="J1068" t="s">
        <v>1144</v>
      </c>
      <c r="L1068">
        <v>1673970.07</v>
      </c>
    </row>
    <row r="1069" spans="1:12">
      <c r="A1069">
        <v>2018</v>
      </c>
      <c r="B1069">
        <v>12</v>
      </c>
      <c r="C1069">
        <v>31</v>
      </c>
      <c r="D1069" t="s">
        <v>1483</v>
      </c>
      <c r="E1069">
        <v>13</v>
      </c>
      <c r="F1069" t="s">
        <v>1305</v>
      </c>
      <c r="G1069">
        <v>6111</v>
      </c>
      <c r="H1069" t="s">
        <v>63</v>
      </c>
      <c r="I1069" t="s">
        <v>12</v>
      </c>
      <c r="J1069" t="s">
        <v>1144</v>
      </c>
      <c r="L1069">
        <v>-2174919.45</v>
      </c>
    </row>
    <row r="1070" spans="1:12">
      <c r="A1070">
        <v>2018</v>
      </c>
      <c r="B1070">
        <v>12</v>
      </c>
      <c r="C1070">
        <v>31</v>
      </c>
      <c r="D1070" t="s">
        <v>1483</v>
      </c>
      <c r="E1070">
        <v>14</v>
      </c>
      <c r="F1070" t="s">
        <v>1305</v>
      </c>
      <c r="G1070">
        <v>6111</v>
      </c>
      <c r="H1070" t="s">
        <v>63</v>
      </c>
      <c r="I1070" t="s">
        <v>4</v>
      </c>
      <c r="J1070" t="s">
        <v>1144</v>
      </c>
      <c r="L1070">
        <v>2174919.45</v>
      </c>
    </row>
    <row r="1071" spans="1:12">
      <c r="A1071">
        <v>2018</v>
      </c>
      <c r="B1071">
        <v>12</v>
      </c>
      <c r="C1071">
        <v>31</v>
      </c>
      <c r="D1071" t="s">
        <v>1483</v>
      </c>
      <c r="E1071">
        <v>15</v>
      </c>
      <c r="F1071" t="s">
        <v>1146</v>
      </c>
      <c r="G1071">
        <v>6101</v>
      </c>
      <c r="H1071" t="s">
        <v>1148</v>
      </c>
      <c r="I1071" t="s">
        <v>12</v>
      </c>
      <c r="J1071" t="s">
        <v>1149</v>
      </c>
      <c r="L1071">
        <v>1589684.17</v>
      </c>
    </row>
    <row r="1072" spans="1:12">
      <c r="A1072">
        <v>2018</v>
      </c>
      <c r="B1072">
        <v>12</v>
      </c>
      <c r="C1072">
        <v>31</v>
      </c>
      <c r="D1072" t="s">
        <v>1483</v>
      </c>
      <c r="E1072">
        <v>16</v>
      </c>
      <c r="F1072" t="s">
        <v>1146</v>
      </c>
      <c r="G1072">
        <v>6101</v>
      </c>
      <c r="H1072" t="s">
        <v>1148</v>
      </c>
      <c r="I1072" t="s">
        <v>15</v>
      </c>
      <c r="J1072" t="s">
        <v>1149</v>
      </c>
      <c r="L1072">
        <v>-1589684.17</v>
      </c>
    </row>
    <row r="1073" spans="1:11">
      <c r="A1073">
        <v>2018</v>
      </c>
      <c r="B1073">
        <v>12</v>
      </c>
      <c r="C1073">
        <v>31</v>
      </c>
      <c r="D1073" t="s">
        <v>1483</v>
      </c>
      <c r="E1073">
        <v>17</v>
      </c>
      <c r="F1073" t="s">
        <v>1484</v>
      </c>
      <c r="G1073">
        <v>660201</v>
      </c>
      <c r="H1073" t="s">
        <v>112</v>
      </c>
      <c r="I1073" t="s">
        <v>707</v>
      </c>
      <c r="J1073" t="s">
        <v>1144</v>
      </c>
      <c r="K1073">
        <v>-1419516.3</v>
      </c>
    </row>
    <row r="1074" spans="1:11">
      <c r="A1074">
        <v>2018</v>
      </c>
      <c r="B1074">
        <v>12</v>
      </c>
      <c r="C1074">
        <v>31</v>
      </c>
      <c r="D1074" t="s">
        <v>1483</v>
      </c>
      <c r="E1074">
        <v>18</v>
      </c>
      <c r="F1074" t="s">
        <v>1484</v>
      </c>
      <c r="G1074">
        <v>660201</v>
      </c>
      <c r="H1074" t="s">
        <v>112</v>
      </c>
      <c r="I1074" t="s">
        <v>19</v>
      </c>
      <c r="J1074" t="s">
        <v>1144</v>
      </c>
      <c r="K1074">
        <v>-168101.33</v>
      </c>
    </row>
    <row r="1075" spans="1:11">
      <c r="A1075">
        <v>2018</v>
      </c>
      <c r="B1075">
        <v>12</v>
      </c>
      <c r="C1075">
        <v>31</v>
      </c>
      <c r="D1075" t="s">
        <v>1483</v>
      </c>
      <c r="E1075">
        <v>19</v>
      </c>
      <c r="F1075" t="s">
        <v>1484</v>
      </c>
      <c r="G1075">
        <v>660201</v>
      </c>
      <c r="H1075" t="s">
        <v>112</v>
      </c>
      <c r="I1075" t="s">
        <v>12</v>
      </c>
      <c r="J1075" t="s">
        <v>1144</v>
      </c>
      <c r="K1075">
        <v>452030.02</v>
      </c>
    </row>
    <row r="1076" spans="1:11">
      <c r="A1076">
        <v>2018</v>
      </c>
      <c r="B1076">
        <v>12</v>
      </c>
      <c r="C1076">
        <v>31</v>
      </c>
      <c r="D1076" t="s">
        <v>1483</v>
      </c>
      <c r="E1076">
        <v>20</v>
      </c>
      <c r="F1076" t="s">
        <v>1484</v>
      </c>
      <c r="G1076">
        <v>660201</v>
      </c>
      <c r="H1076" t="s">
        <v>112</v>
      </c>
      <c r="I1076" t="s">
        <v>13</v>
      </c>
      <c r="J1076" t="s">
        <v>1144</v>
      </c>
      <c r="K1076">
        <v>452030.02</v>
      </c>
    </row>
    <row r="1077" spans="1:11">
      <c r="A1077">
        <v>2018</v>
      </c>
      <c r="B1077">
        <v>12</v>
      </c>
      <c r="C1077">
        <v>31</v>
      </c>
      <c r="D1077" t="s">
        <v>1483</v>
      </c>
      <c r="E1077">
        <v>21</v>
      </c>
      <c r="F1077" t="s">
        <v>1484</v>
      </c>
      <c r="G1077">
        <v>660201</v>
      </c>
      <c r="H1077" t="s">
        <v>112</v>
      </c>
      <c r="I1077" t="s">
        <v>15</v>
      </c>
      <c r="J1077" t="s">
        <v>1144</v>
      </c>
      <c r="K1077">
        <v>452030.02</v>
      </c>
    </row>
    <row r="1078" spans="1:11">
      <c r="A1078">
        <v>2018</v>
      </c>
      <c r="B1078">
        <v>12</v>
      </c>
      <c r="C1078">
        <v>31</v>
      </c>
      <c r="D1078" t="s">
        <v>1483</v>
      </c>
      <c r="E1078">
        <v>22</v>
      </c>
      <c r="F1078" t="s">
        <v>1484</v>
      </c>
      <c r="G1078">
        <v>660201</v>
      </c>
      <c r="H1078" t="s">
        <v>112</v>
      </c>
      <c r="I1078" t="s">
        <v>14</v>
      </c>
      <c r="J1078" t="s">
        <v>1144</v>
      </c>
      <c r="K1078">
        <v>231527.57</v>
      </c>
    </row>
    <row r="1079" spans="1:11">
      <c r="A1079">
        <v>2018</v>
      </c>
      <c r="B1079">
        <v>12</v>
      </c>
      <c r="C1079">
        <v>31</v>
      </c>
      <c r="D1079" t="s">
        <v>1483</v>
      </c>
      <c r="E1079">
        <v>23</v>
      </c>
      <c r="F1079" t="s">
        <v>1485</v>
      </c>
      <c r="G1079">
        <v>660235</v>
      </c>
      <c r="H1079" t="s">
        <v>150</v>
      </c>
      <c r="I1079" t="s">
        <v>13</v>
      </c>
      <c r="J1079" t="s">
        <v>1144</v>
      </c>
      <c r="K1079">
        <v>-25000</v>
      </c>
    </row>
    <row r="1080" spans="1:11">
      <c r="A1080">
        <v>2018</v>
      </c>
      <c r="B1080">
        <v>12</v>
      </c>
      <c r="C1080">
        <v>31</v>
      </c>
      <c r="D1080" t="s">
        <v>1483</v>
      </c>
      <c r="E1080">
        <v>24</v>
      </c>
      <c r="F1080" t="s">
        <v>1485</v>
      </c>
      <c r="G1080">
        <v>660235</v>
      </c>
      <c r="H1080" t="s">
        <v>150</v>
      </c>
      <c r="I1080" t="s">
        <v>12</v>
      </c>
      <c r="J1080" t="s">
        <v>1144</v>
      </c>
      <c r="K1080">
        <v>25000</v>
      </c>
    </row>
    <row r="1081" spans="1:11">
      <c r="A1081">
        <v>2018</v>
      </c>
      <c r="B1081">
        <v>12</v>
      </c>
      <c r="C1081">
        <v>31</v>
      </c>
      <c r="D1081" t="s">
        <v>1483</v>
      </c>
      <c r="E1081">
        <v>25</v>
      </c>
      <c r="F1081" t="s">
        <v>1486</v>
      </c>
      <c r="G1081">
        <v>660201</v>
      </c>
      <c r="H1081" t="s">
        <v>112</v>
      </c>
      <c r="I1081" t="s">
        <v>13</v>
      </c>
      <c r="J1081" t="s">
        <v>1144</v>
      </c>
      <c r="K1081">
        <v>-404384.94</v>
      </c>
    </row>
    <row r="1082" spans="1:11">
      <c r="A1082">
        <v>2018</v>
      </c>
      <c r="B1082">
        <v>12</v>
      </c>
      <c r="C1082">
        <v>31</v>
      </c>
      <c r="D1082" t="s">
        <v>1483</v>
      </c>
      <c r="E1082">
        <v>26</v>
      </c>
      <c r="F1082" t="s">
        <v>1486</v>
      </c>
      <c r="G1082">
        <v>660201</v>
      </c>
      <c r="H1082" t="s">
        <v>112</v>
      </c>
      <c r="I1082" t="s">
        <v>12</v>
      </c>
      <c r="J1082" t="s">
        <v>1144</v>
      </c>
      <c r="K1082">
        <v>404384.94</v>
      </c>
    </row>
    <row r="1083" spans="1:11">
      <c r="A1083">
        <v>2018</v>
      </c>
      <c r="B1083">
        <v>12</v>
      </c>
      <c r="C1083">
        <v>31</v>
      </c>
      <c r="D1083" t="s">
        <v>1483</v>
      </c>
      <c r="E1083">
        <v>27</v>
      </c>
      <c r="F1083" t="s">
        <v>1487</v>
      </c>
      <c r="G1083">
        <v>660201</v>
      </c>
      <c r="H1083" t="s">
        <v>112</v>
      </c>
      <c r="I1083" t="s">
        <v>13</v>
      </c>
      <c r="J1083" t="s">
        <v>1144</v>
      </c>
      <c r="K1083">
        <v>-45097.34</v>
      </c>
    </row>
    <row r="1084" spans="1:11">
      <c r="A1084">
        <v>2018</v>
      </c>
      <c r="B1084">
        <v>12</v>
      </c>
      <c r="C1084">
        <v>31</v>
      </c>
      <c r="D1084" t="s">
        <v>1483</v>
      </c>
      <c r="E1084">
        <v>28</v>
      </c>
      <c r="F1084" t="s">
        <v>1487</v>
      </c>
      <c r="G1084">
        <v>660201</v>
      </c>
      <c r="H1084" t="s">
        <v>112</v>
      </c>
      <c r="I1084" t="s">
        <v>12</v>
      </c>
      <c r="J1084" t="s">
        <v>1144</v>
      </c>
      <c r="K1084">
        <v>22548.67</v>
      </c>
    </row>
    <row r="1085" spans="1:11">
      <c r="A1085">
        <v>2018</v>
      </c>
      <c r="B1085">
        <v>12</v>
      </c>
      <c r="C1085">
        <v>31</v>
      </c>
      <c r="D1085" t="s">
        <v>1483</v>
      </c>
      <c r="E1085">
        <v>29</v>
      </c>
      <c r="F1085" t="s">
        <v>1487</v>
      </c>
      <c r="G1085">
        <v>660201</v>
      </c>
      <c r="H1085" t="s">
        <v>112</v>
      </c>
      <c r="I1085" t="s">
        <v>15</v>
      </c>
      <c r="J1085" t="s">
        <v>1144</v>
      </c>
      <c r="K1085">
        <v>22548.67</v>
      </c>
    </row>
    <row r="1086" spans="1:12">
      <c r="A1086">
        <v>2018</v>
      </c>
      <c r="B1086">
        <v>12</v>
      </c>
      <c r="C1086">
        <v>31</v>
      </c>
      <c r="D1086" t="s">
        <v>1488</v>
      </c>
      <c r="E1086">
        <v>1</v>
      </c>
      <c r="F1086" t="s">
        <v>1489</v>
      </c>
      <c r="G1086">
        <v>602104</v>
      </c>
      <c r="H1086" t="s">
        <v>1490</v>
      </c>
      <c r="I1086" t="s">
        <v>21</v>
      </c>
      <c r="J1086" t="s">
        <v>1144</v>
      </c>
      <c r="L1086">
        <v>-471698.11</v>
      </c>
    </row>
    <row r="1087" spans="1:12">
      <c r="A1087">
        <v>2018</v>
      </c>
      <c r="B1087">
        <v>12</v>
      </c>
      <c r="C1087">
        <v>31</v>
      </c>
      <c r="D1087" t="s">
        <v>1488</v>
      </c>
      <c r="E1087">
        <v>2</v>
      </c>
      <c r="F1087" t="s">
        <v>1489</v>
      </c>
      <c r="G1087">
        <v>602104</v>
      </c>
      <c r="H1087" t="s">
        <v>1490</v>
      </c>
      <c r="I1087" t="s">
        <v>13</v>
      </c>
      <c r="J1087" t="s">
        <v>1144</v>
      </c>
      <c r="L1087">
        <v>471698.11</v>
      </c>
    </row>
    <row r="1088" spans="1:12">
      <c r="A1088">
        <v>2018</v>
      </c>
      <c r="B1088">
        <v>12</v>
      </c>
      <c r="C1088">
        <v>31</v>
      </c>
      <c r="D1088" t="s">
        <v>1488</v>
      </c>
      <c r="E1088">
        <v>3</v>
      </c>
      <c r="F1088" t="s">
        <v>1489</v>
      </c>
      <c r="G1088">
        <v>602104</v>
      </c>
      <c r="H1088" t="s">
        <v>1490</v>
      </c>
      <c r="I1088" t="s">
        <v>21</v>
      </c>
      <c r="J1088" t="s">
        <v>1144</v>
      </c>
      <c r="L1088">
        <v>-122641.51</v>
      </c>
    </row>
    <row r="1089" spans="1:12">
      <c r="A1089">
        <v>2018</v>
      </c>
      <c r="B1089">
        <v>12</v>
      </c>
      <c r="C1089">
        <v>31</v>
      </c>
      <c r="D1089" t="s">
        <v>1488</v>
      </c>
      <c r="E1089">
        <v>4</v>
      </c>
      <c r="F1089" t="s">
        <v>1489</v>
      </c>
      <c r="G1089">
        <v>602104</v>
      </c>
      <c r="H1089" t="s">
        <v>1490</v>
      </c>
      <c r="I1089" t="s">
        <v>4</v>
      </c>
      <c r="J1089" t="s">
        <v>1144</v>
      </c>
      <c r="L1089">
        <v>122641.51</v>
      </c>
    </row>
    <row r="1090" spans="1:12">
      <c r="A1090">
        <v>2018</v>
      </c>
      <c r="B1090">
        <v>12</v>
      </c>
      <c r="C1090">
        <v>31</v>
      </c>
      <c r="D1090" t="s">
        <v>1488</v>
      </c>
      <c r="E1090">
        <v>5</v>
      </c>
      <c r="F1090" t="s">
        <v>1491</v>
      </c>
      <c r="G1090">
        <v>60110101</v>
      </c>
      <c r="H1090" t="s">
        <v>1334</v>
      </c>
      <c r="I1090" t="s">
        <v>4</v>
      </c>
      <c r="J1090" t="s">
        <v>1144</v>
      </c>
      <c r="L1090">
        <v>-466666.67</v>
      </c>
    </row>
    <row r="1091" spans="1:12">
      <c r="A1091">
        <v>2018</v>
      </c>
      <c r="B1091">
        <v>12</v>
      </c>
      <c r="C1091">
        <v>31</v>
      </c>
      <c r="D1091" t="s">
        <v>1488</v>
      </c>
      <c r="E1091">
        <v>6</v>
      </c>
      <c r="F1091" t="s">
        <v>1491</v>
      </c>
      <c r="G1091">
        <v>60110101</v>
      </c>
      <c r="H1091" t="s">
        <v>1334</v>
      </c>
      <c r="I1091" t="s">
        <v>21</v>
      </c>
      <c r="J1091" t="s">
        <v>1144</v>
      </c>
      <c r="L1091">
        <v>466666.67</v>
      </c>
    </row>
    <row r="1092" spans="1:12">
      <c r="A1092">
        <v>2018</v>
      </c>
      <c r="B1092">
        <v>12</v>
      </c>
      <c r="C1092">
        <v>31</v>
      </c>
      <c r="D1092" t="s">
        <v>1492</v>
      </c>
      <c r="E1092">
        <v>1</v>
      </c>
      <c r="F1092" t="s">
        <v>1159</v>
      </c>
      <c r="G1092">
        <v>6111</v>
      </c>
      <c r="H1092" t="s">
        <v>63</v>
      </c>
      <c r="I1092" t="s">
        <v>10</v>
      </c>
      <c r="J1092" t="s">
        <v>1144</v>
      </c>
      <c r="L1092">
        <v>385319.76</v>
      </c>
    </row>
    <row r="1093" spans="1:12">
      <c r="A1093">
        <v>2018</v>
      </c>
      <c r="B1093">
        <v>12</v>
      </c>
      <c r="C1093">
        <v>31</v>
      </c>
      <c r="D1093" t="s">
        <v>1492</v>
      </c>
      <c r="E1093">
        <v>2</v>
      </c>
      <c r="F1093" t="s">
        <v>1159</v>
      </c>
      <c r="G1093">
        <v>6101</v>
      </c>
      <c r="H1093" t="s">
        <v>1148</v>
      </c>
      <c r="I1093" t="s">
        <v>10</v>
      </c>
      <c r="J1093" t="s">
        <v>1144</v>
      </c>
      <c r="L1093">
        <v>239070</v>
      </c>
    </row>
    <row r="1094" spans="1:12">
      <c r="A1094">
        <v>2018</v>
      </c>
      <c r="B1094">
        <v>12</v>
      </c>
      <c r="C1094">
        <v>31</v>
      </c>
      <c r="D1094" t="s">
        <v>1492</v>
      </c>
      <c r="E1094">
        <v>3</v>
      </c>
      <c r="F1094" t="s">
        <v>1159</v>
      </c>
      <c r="G1094">
        <v>6111</v>
      </c>
      <c r="H1094" t="s">
        <v>63</v>
      </c>
      <c r="I1094" t="s">
        <v>18</v>
      </c>
      <c r="J1094" t="s">
        <v>1144</v>
      </c>
      <c r="L1094">
        <v>-385319.76</v>
      </c>
    </row>
    <row r="1095" spans="1:12">
      <c r="A1095">
        <v>2018</v>
      </c>
      <c r="B1095">
        <v>12</v>
      </c>
      <c r="C1095">
        <v>31</v>
      </c>
      <c r="D1095" t="s">
        <v>1492</v>
      </c>
      <c r="E1095">
        <v>4</v>
      </c>
      <c r="F1095" t="s">
        <v>1159</v>
      </c>
      <c r="G1095">
        <v>6101</v>
      </c>
      <c r="H1095" t="s">
        <v>1148</v>
      </c>
      <c r="I1095" t="s">
        <v>18</v>
      </c>
      <c r="J1095" t="s">
        <v>1144</v>
      </c>
      <c r="L1095">
        <v>-239070</v>
      </c>
    </row>
    <row r="1096" spans="1:12">
      <c r="A1096">
        <v>2018</v>
      </c>
      <c r="B1096">
        <v>12</v>
      </c>
      <c r="C1096">
        <v>31</v>
      </c>
      <c r="D1096" t="s">
        <v>1492</v>
      </c>
      <c r="E1096">
        <v>5</v>
      </c>
      <c r="F1096" t="s">
        <v>1369</v>
      </c>
      <c r="G1096">
        <v>6101</v>
      </c>
      <c r="H1096" t="s">
        <v>1148</v>
      </c>
      <c r="I1096" t="s">
        <v>10</v>
      </c>
      <c r="J1096" t="s">
        <v>1149</v>
      </c>
      <c r="L1096">
        <v>-97566.79</v>
      </c>
    </row>
    <row r="1097" spans="1:12">
      <c r="A1097">
        <v>2018</v>
      </c>
      <c r="B1097">
        <v>12</v>
      </c>
      <c r="C1097">
        <v>31</v>
      </c>
      <c r="D1097" t="s">
        <v>1492</v>
      </c>
      <c r="E1097">
        <v>6</v>
      </c>
      <c r="F1097" t="s">
        <v>1369</v>
      </c>
      <c r="G1097">
        <v>6101</v>
      </c>
      <c r="H1097" t="s">
        <v>1148</v>
      </c>
      <c r="I1097" t="s">
        <v>737</v>
      </c>
      <c r="J1097" t="s">
        <v>1149</v>
      </c>
      <c r="L1097">
        <v>97566.79</v>
      </c>
    </row>
    <row r="1098" spans="1:12">
      <c r="A1098">
        <v>2018</v>
      </c>
      <c r="B1098">
        <v>12</v>
      </c>
      <c r="C1098">
        <v>31</v>
      </c>
      <c r="D1098" t="s">
        <v>1492</v>
      </c>
      <c r="E1098">
        <v>7</v>
      </c>
      <c r="F1098" t="s">
        <v>1161</v>
      </c>
      <c r="G1098">
        <v>6101</v>
      </c>
      <c r="H1098" t="s">
        <v>1148</v>
      </c>
      <c r="I1098" t="s">
        <v>10</v>
      </c>
      <c r="J1098" t="s">
        <v>1149</v>
      </c>
      <c r="L1098">
        <v>288695</v>
      </c>
    </row>
    <row r="1099" spans="1:12">
      <c r="A1099">
        <v>2018</v>
      </c>
      <c r="B1099">
        <v>12</v>
      </c>
      <c r="C1099">
        <v>31</v>
      </c>
      <c r="D1099" t="s">
        <v>1492</v>
      </c>
      <c r="E1099">
        <v>8</v>
      </c>
      <c r="F1099" t="s">
        <v>1161</v>
      </c>
      <c r="G1099">
        <v>6101</v>
      </c>
      <c r="H1099" t="s">
        <v>1148</v>
      </c>
      <c r="I1099" t="s">
        <v>8</v>
      </c>
      <c r="J1099" t="s">
        <v>1149</v>
      </c>
      <c r="L1099">
        <v>-288695</v>
      </c>
    </row>
    <row r="1100" spans="1:12">
      <c r="A1100">
        <v>2018</v>
      </c>
      <c r="B1100">
        <v>12</v>
      </c>
      <c r="C1100">
        <v>31</v>
      </c>
      <c r="D1100" t="s">
        <v>1492</v>
      </c>
      <c r="E1100">
        <v>9</v>
      </c>
      <c r="F1100" t="s">
        <v>1162</v>
      </c>
      <c r="G1100">
        <v>6021060301</v>
      </c>
      <c r="H1100" t="s">
        <v>1028</v>
      </c>
      <c r="I1100" t="s">
        <v>10</v>
      </c>
      <c r="J1100" t="s">
        <v>1164</v>
      </c>
      <c r="L1100">
        <v>-2290353.51</v>
      </c>
    </row>
    <row r="1101" spans="1:12">
      <c r="A1101">
        <v>2018</v>
      </c>
      <c r="B1101">
        <v>12</v>
      </c>
      <c r="C1101">
        <v>31</v>
      </c>
      <c r="D1101" t="s">
        <v>1492</v>
      </c>
      <c r="E1101">
        <v>10</v>
      </c>
      <c r="F1101" t="s">
        <v>1162</v>
      </c>
      <c r="G1101">
        <v>6021060301</v>
      </c>
      <c r="H1101" t="s">
        <v>1028</v>
      </c>
      <c r="I1101" t="s">
        <v>18</v>
      </c>
      <c r="J1101" t="s">
        <v>1164</v>
      </c>
      <c r="L1101">
        <v>-276108.01</v>
      </c>
    </row>
    <row r="1102" spans="1:12">
      <c r="A1102">
        <v>2018</v>
      </c>
      <c r="B1102">
        <v>12</v>
      </c>
      <c r="C1102">
        <v>31</v>
      </c>
      <c r="D1102" t="s">
        <v>1492</v>
      </c>
      <c r="E1102">
        <v>11</v>
      </c>
      <c r="F1102" t="s">
        <v>1162</v>
      </c>
      <c r="G1102">
        <v>6021060301</v>
      </c>
      <c r="H1102" t="s">
        <v>1028</v>
      </c>
      <c r="I1102" t="s">
        <v>17</v>
      </c>
      <c r="J1102" t="s">
        <v>1164</v>
      </c>
      <c r="L1102">
        <v>-70122.63</v>
      </c>
    </row>
    <row r="1103" spans="1:12">
      <c r="A1103">
        <v>2018</v>
      </c>
      <c r="B1103">
        <v>12</v>
      </c>
      <c r="C1103">
        <v>31</v>
      </c>
      <c r="D1103" t="s">
        <v>1492</v>
      </c>
      <c r="E1103">
        <v>12</v>
      </c>
      <c r="F1103" t="s">
        <v>1162</v>
      </c>
      <c r="G1103">
        <v>6021060301</v>
      </c>
      <c r="H1103" t="s">
        <v>1028</v>
      </c>
      <c r="I1103" t="s">
        <v>6</v>
      </c>
      <c r="J1103" t="s">
        <v>1164</v>
      </c>
      <c r="L1103">
        <v>2636584.15</v>
      </c>
    </row>
    <row r="1104" spans="1:12">
      <c r="A1104">
        <v>2018</v>
      </c>
      <c r="B1104">
        <v>12</v>
      </c>
      <c r="C1104">
        <v>31</v>
      </c>
      <c r="D1104" t="s">
        <v>1492</v>
      </c>
      <c r="E1104">
        <v>13</v>
      </c>
      <c r="F1104" t="s">
        <v>1389</v>
      </c>
      <c r="G1104">
        <v>60110205</v>
      </c>
      <c r="H1104" t="s">
        <v>1158</v>
      </c>
      <c r="I1104" t="s">
        <v>10</v>
      </c>
      <c r="J1104" t="s">
        <v>1144</v>
      </c>
      <c r="L1104">
        <v>-618123.89</v>
      </c>
    </row>
    <row r="1105" spans="1:12">
      <c r="A1105">
        <v>2018</v>
      </c>
      <c r="B1105">
        <v>12</v>
      </c>
      <c r="C1105">
        <v>31</v>
      </c>
      <c r="D1105" t="s">
        <v>1492</v>
      </c>
      <c r="E1105">
        <v>14</v>
      </c>
      <c r="F1105" t="s">
        <v>1389</v>
      </c>
      <c r="G1105">
        <v>60110205</v>
      </c>
      <c r="H1105" t="s">
        <v>1158</v>
      </c>
      <c r="I1105" t="s">
        <v>4</v>
      </c>
      <c r="J1105" t="s">
        <v>1144</v>
      </c>
      <c r="L1105">
        <v>618123.89</v>
      </c>
    </row>
    <row r="1106" spans="1:12">
      <c r="A1106">
        <v>2018</v>
      </c>
      <c r="B1106">
        <v>12</v>
      </c>
      <c r="C1106">
        <v>31</v>
      </c>
      <c r="D1106" t="s">
        <v>1492</v>
      </c>
      <c r="E1106">
        <v>15</v>
      </c>
      <c r="F1106" t="s">
        <v>1493</v>
      </c>
      <c r="G1106">
        <v>6111</v>
      </c>
      <c r="H1106" t="s">
        <v>63</v>
      </c>
      <c r="I1106" t="s">
        <v>17</v>
      </c>
      <c r="J1106" t="s">
        <v>1144</v>
      </c>
      <c r="L1106">
        <v>32221.5</v>
      </c>
    </row>
    <row r="1107" spans="1:12">
      <c r="A1107">
        <v>2018</v>
      </c>
      <c r="B1107">
        <v>12</v>
      </c>
      <c r="C1107">
        <v>31</v>
      </c>
      <c r="D1107" t="s">
        <v>1492</v>
      </c>
      <c r="E1107">
        <v>16</v>
      </c>
      <c r="F1107" t="s">
        <v>1493</v>
      </c>
      <c r="G1107">
        <v>6101</v>
      </c>
      <c r="H1107" t="s">
        <v>1148</v>
      </c>
      <c r="I1107" t="s">
        <v>17</v>
      </c>
      <c r="J1107" t="s">
        <v>1144</v>
      </c>
      <c r="L1107">
        <v>-75595.5</v>
      </c>
    </row>
    <row r="1108" spans="1:12">
      <c r="A1108">
        <v>2018</v>
      </c>
      <c r="B1108">
        <v>12</v>
      </c>
      <c r="C1108">
        <v>31</v>
      </c>
      <c r="D1108" t="s">
        <v>1492</v>
      </c>
      <c r="E1108">
        <v>17</v>
      </c>
      <c r="F1108" t="s">
        <v>1493</v>
      </c>
      <c r="G1108">
        <v>6111</v>
      </c>
      <c r="H1108" t="s">
        <v>63</v>
      </c>
      <c r="I1108" t="s">
        <v>23</v>
      </c>
      <c r="J1108" t="s">
        <v>1144</v>
      </c>
      <c r="L1108">
        <v>-32221.5</v>
      </c>
    </row>
    <row r="1109" spans="1:12">
      <c r="A1109">
        <v>2018</v>
      </c>
      <c r="B1109">
        <v>12</v>
      </c>
      <c r="C1109">
        <v>31</v>
      </c>
      <c r="D1109" t="s">
        <v>1492</v>
      </c>
      <c r="E1109">
        <v>18</v>
      </c>
      <c r="F1109" t="s">
        <v>1493</v>
      </c>
      <c r="G1109">
        <v>6101</v>
      </c>
      <c r="H1109" t="s">
        <v>1148</v>
      </c>
      <c r="I1109" t="s">
        <v>23</v>
      </c>
      <c r="J1109" t="s">
        <v>1144</v>
      </c>
      <c r="L1109">
        <v>75595.5</v>
      </c>
    </row>
    <row r="1110" spans="1:12">
      <c r="A1110">
        <v>2018</v>
      </c>
      <c r="B1110">
        <v>12</v>
      </c>
      <c r="C1110">
        <v>31</v>
      </c>
      <c r="D1110" t="s">
        <v>1492</v>
      </c>
      <c r="E1110">
        <v>19</v>
      </c>
      <c r="F1110" t="s">
        <v>1494</v>
      </c>
      <c r="G1110">
        <v>6111</v>
      </c>
      <c r="H1110" t="s">
        <v>63</v>
      </c>
      <c r="I1110" t="s">
        <v>17</v>
      </c>
      <c r="J1110" t="s">
        <v>1144</v>
      </c>
      <c r="L1110">
        <v>66648.3</v>
      </c>
    </row>
    <row r="1111" spans="1:12">
      <c r="A1111">
        <v>2018</v>
      </c>
      <c r="B1111">
        <v>12</v>
      </c>
      <c r="C1111">
        <v>31</v>
      </c>
      <c r="D1111" t="s">
        <v>1492</v>
      </c>
      <c r="E1111">
        <v>20</v>
      </c>
      <c r="F1111" t="s">
        <v>1494</v>
      </c>
      <c r="G1111">
        <v>6101</v>
      </c>
      <c r="H1111" t="s">
        <v>1148</v>
      </c>
      <c r="I1111" t="s">
        <v>17</v>
      </c>
      <c r="J1111" t="s">
        <v>1144</v>
      </c>
      <c r="L1111">
        <v>1578289.2</v>
      </c>
    </row>
    <row r="1112" spans="1:12">
      <c r="A1112">
        <v>2018</v>
      </c>
      <c r="B1112">
        <v>12</v>
      </c>
      <c r="C1112">
        <v>31</v>
      </c>
      <c r="D1112" t="s">
        <v>1492</v>
      </c>
      <c r="E1112">
        <v>21</v>
      </c>
      <c r="F1112" t="s">
        <v>1494</v>
      </c>
      <c r="G1112">
        <v>6111</v>
      </c>
      <c r="H1112" t="s">
        <v>63</v>
      </c>
      <c r="I1112" t="s">
        <v>24</v>
      </c>
      <c r="J1112" t="s">
        <v>1144</v>
      </c>
      <c r="L1112">
        <v>-66648.3</v>
      </c>
    </row>
    <row r="1113" spans="1:12">
      <c r="A1113">
        <v>2018</v>
      </c>
      <c r="B1113">
        <v>12</v>
      </c>
      <c r="C1113">
        <v>31</v>
      </c>
      <c r="D1113" t="s">
        <v>1492</v>
      </c>
      <c r="E1113">
        <v>22</v>
      </c>
      <c r="F1113" t="s">
        <v>1494</v>
      </c>
      <c r="G1113">
        <v>6101</v>
      </c>
      <c r="H1113" t="s">
        <v>1148</v>
      </c>
      <c r="I1113" t="s">
        <v>24</v>
      </c>
      <c r="J1113" t="s">
        <v>1144</v>
      </c>
      <c r="L1113">
        <v>-1578289.2</v>
      </c>
    </row>
    <row r="1114" spans="1:12">
      <c r="A1114">
        <v>2018</v>
      </c>
      <c r="B1114">
        <v>12</v>
      </c>
      <c r="C1114">
        <v>31</v>
      </c>
      <c r="D1114" t="s">
        <v>1492</v>
      </c>
      <c r="E1114">
        <v>23</v>
      </c>
      <c r="F1114" t="s">
        <v>1495</v>
      </c>
      <c r="G1114">
        <v>6111</v>
      </c>
      <c r="H1114" t="s">
        <v>63</v>
      </c>
      <c r="I1114" t="s">
        <v>10</v>
      </c>
      <c r="J1114" t="s">
        <v>1144</v>
      </c>
      <c r="L1114">
        <v>77996.38</v>
      </c>
    </row>
    <row r="1115" spans="1:12">
      <c r="A1115">
        <v>2018</v>
      </c>
      <c r="B1115">
        <v>12</v>
      </c>
      <c r="C1115">
        <v>31</v>
      </c>
      <c r="D1115" t="s">
        <v>1492</v>
      </c>
      <c r="E1115">
        <v>24</v>
      </c>
      <c r="F1115" t="s">
        <v>1495</v>
      </c>
      <c r="G1115">
        <v>6111</v>
      </c>
      <c r="H1115" t="s">
        <v>63</v>
      </c>
      <c r="I1115" t="s">
        <v>8</v>
      </c>
      <c r="J1115" t="s">
        <v>1144</v>
      </c>
      <c r="L1115">
        <v>-77996.38</v>
      </c>
    </row>
    <row r="1116" spans="1:11">
      <c r="A1116">
        <v>2018</v>
      </c>
      <c r="B1116">
        <v>12</v>
      </c>
      <c r="C1116">
        <v>31</v>
      </c>
      <c r="D1116" t="s">
        <v>1496</v>
      </c>
      <c r="E1116">
        <v>1</v>
      </c>
      <c r="F1116" t="s">
        <v>1497</v>
      </c>
      <c r="G1116">
        <v>660216</v>
      </c>
      <c r="H1116" t="s">
        <v>130</v>
      </c>
      <c r="I1116" t="s">
        <v>737</v>
      </c>
      <c r="J1116" t="s">
        <v>1144</v>
      </c>
      <c r="K1116">
        <v>13440</v>
      </c>
    </row>
    <row r="1117" spans="1:11">
      <c r="A1117">
        <v>2018</v>
      </c>
      <c r="B1117">
        <v>12</v>
      </c>
      <c r="C1117">
        <v>31</v>
      </c>
      <c r="D1117" t="s">
        <v>1496</v>
      </c>
      <c r="E1117">
        <v>2</v>
      </c>
      <c r="F1117" t="s">
        <v>1497</v>
      </c>
      <c r="G1117">
        <v>660216</v>
      </c>
      <c r="H1117" t="s">
        <v>130</v>
      </c>
      <c r="I1117" t="s">
        <v>4</v>
      </c>
      <c r="J1117" t="s">
        <v>1144</v>
      </c>
      <c r="K1117">
        <v>-13440</v>
      </c>
    </row>
    <row r="1118" spans="1:11">
      <c r="A1118">
        <v>2018</v>
      </c>
      <c r="B1118">
        <v>12</v>
      </c>
      <c r="C1118">
        <v>31</v>
      </c>
      <c r="F1118" t="s">
        <v>1193</v>
      </c>
      <c r="K1118">
        <v>1</v>
      </c>
    </row>
    <row r="1119" spans="1:11">
      <c r="A1119">
        <v>2018</v>
      </c>
      <c r="B1119">
        <v>12</v>
      </c>
      <c r="F1119" t="s">
        <v>1194</v>
      </c>
      <c r="K1119">
        <v>1</v>
      </c>
    </row>
    <row r="1120" spans="1:11">
      <c r="A1120">
        <v>2018</v>
      </c>
      <c r="F1120" t="s">
        <v>1498</v>
      </c>
      <c r="K1120">
        <v>1</v>
      </c>
    </row>
  </sheetData>
  <mergeCells count="14">
    <mergeCell ref="A1:L1"/>
    <mergeCell ref="A2:B2"/>
    <mergeCell ref="C2:D2"/>
    <mergeCell ref="H2:I2"/>
    <mergeCell ref="A4:A5"/>
    <mergeCell ref="B4:B5"/>
    <mergeCell ref="C4:C5"/>
    <mergeCell ref="D4:D5"/>
    <mergeCell ref="E4:E5"/>
    <mergeCell ref="F4:F5"/>
    <mergeCell ref="G4:G5"/>
    <mergeCell ref="H4:H5"/>
    <mergeCell ref="I4:I5"/>
    <mergeCell ref="J4:J5"/>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AC215"/>
  <sheetViews>
    <sheetView showGridLines="0" workbookViewId="0">
      <pane xSplit="2" ySplit="3" topLeftCell="N58" activePane="bottomRight" state="frozen"/>
      <selection/>
      <selection pane="topRight"/>
      <selection pane="bottomLeft"/>
      <selection pane="bottomRight" activeCell="R156" sqref="R156"/>
    </sheetView>
  </sheetViews>
  <sheetFormatPr defaultColWidth="9" defaultRowHeight="13.5"/>
  <cols>
    <col min="1" max="1" width="6" style="256" customWidth="1"/>
    <col min="2" max="2" width="17.375" style="256" customWidth="1"/>
    <col min="3" max="3" width="18" style="256" customWidth="1"/>
    <col min="4" max="4" width="16.375" style="256" customWidth="1"/>
    <col min="5" max="5" width="19.25" style="256" customWidth="1"/>
    <col min="6" max="6" width="18.375" style="256" customWidth="1"/>
    <col min="7" max="7" width="17.25" style="256" customWidth="1"/>
    <col min="8" max="11" width="14.625" style="256" customWidth="1"/>
    <col min="12" max="12" width="17.75" style="256" customWidth="1"/>
    <col min="13" max="14" width="16.75" style="256" customWidth="1"/>
    <col min="15" max="15" width="16.125" style="256" customWidth="1"/>
    <col min="16" max="16" width="15.5" style="256" customWidth="1"/>
    <col min="17" max="17" width="16.125" style="256" customWidth="1"/>
    <col min="18" max="18" width="17.5" style="256" customWidth="1"/>
    <col min="19" max="19" width="16.75" style="256" customWidth="1"/>
    <col min="20" max="20" width="17.25" style="257" customWidth="1"/>
    <col min="21" max="21" width="18.625" style="257" customWidth="1"/>
    <col min="22" max="27" width="17.25" style="257" customWidth="1"/>
    <col min="28" max="28" width="16.25" style="256" customWidth="1"/>
    <col min="29" max="29" width="12.25" style="256" customWidth="1"/>
    <col min="30" max="16384" width="9" style="256"/>
  </cols>
  <sheetData>
    <row r="1" s="254" customFormat="1" ht="21" customHeight="1" spans="1:28">
      <c r="A1" s="258" t="s">
        <v>105</v>
      </c>
      <c r="B1" s="259"/>
      <c r="C1" s="259"/>
      <c r="D1" s="259"/>
      <c r="E1" s="259"/>
      <c r="F1" s="259"/>
      <c r="G1" s="259"/>
      <c r="H1" s="259"/>
      <c r="I1" s="259"/>
      <c r="J1" s="259"/>
      <c r="K1" s="259"/>
      <c r="L1" s="259"/>
      <c r="M1" s="259"/>
      <c r="N1" s="259"/>
      <c r="O1" s="259"/>
      <c r="P1" s="259"/>
      <c r="Q1" s="259"/>
      <c r="R1" s="259"/>
      <c r="S1" s="259"/>
      <c r="T1" s="259"/>
      <c r="U1" s="259"/>
      <c r="V1" s="259"/>
      <c r="W1" s="259"/>
      <c r="X1" s="259"/>
      <c r="Y1" s="259"/>
      <c r="Z1" s="259"/>
      <c r="AA1" s="259"/>
      <c r="AB1" s="259"/>
    </row>
    <row r="2" ht="14.25" spans="1:28">
      <c r="A2" s="260"/>
      <c r="B2" s="261" t="s">
        <v>106</v>
      </c>
      <c r="C2" s="262" t="s">
        <v>107</v>
      </c>
      <c r="D2" s="260"/>
      <c r="E2" s="260"/>
      <c r="F2" s="260"/>
      <c r="G2" s="260"/>
      <c r="H2" s="260"/>
      <c r="I2" s="260"/>
      <c r="J2" s="260"/>
      <c r="K2" s="260"/>
      <c r="L2" s="260"/>
      <c r="M2" s="260"/>
      <c r="N2" s="260"/>
      <c r="O2" s="288"/>
      <c r="P2" s="288"/>
      <c r="Q2" s="288"/>
      <c r="R2" s="260"/>
      <c r="S2" s="260"/>
      <c r="T2" s="290"/>
      <c r="U2" s="290"/>
      <c r="V2" s="290"/>
      <c r="W2" s="290"/>
      <c r="X2" s="290"/>
      <c r="Y2" s="290"/>
      <c r="Z2" s="290"/>
      <c r="AA2" s="290"/>
      <c r="AB2" s="260"/>
    </row>
    <row r="3" spans="1:29">
      <c r="A3" s="263" t="s">
        <v>108</v>
      </c>
      <c r="B3" s="264" t="s">
        <v>109</v>
      </c>
      <c r="C3" s="265" t="s">
        <v>2</v>
      </c>
      <c r="D3" s="265" t="s">
        <v>3</v>
      </c>
      <c r="E3" s="265" t="s">
        <v>110</v>
      </c>
      <c r="F3" s="265" t="s">
        <v>5</v>
      </c>
      <c r="G3" s="265" t="s">
        <v>6</v>
      </c>
      <c r="H3" s="265" t="s">
        <v>7</v>
      </c>
      <c r="I3" s="265" t="s">
        <v>8</v>
      </c>
      <c r="J3" s="289" t="s">
        <v>9</v>
      </c>
      <c r="K3" s="265" t="s">
        <v>10</v>
      </c>
      <c r="L3" s="265" t="s">
        <v>11</v>
      </c>
      <c r="M3" s="265" t="s">
        <v>12</v>
      </c>
      <c r="N3" s="265" t="s">
        <v>13</v>
      </c>
      <c r="O3" s="265" t="s">
        <v>14</v>
      </c>
      <c r="P3" s="265" t="s">
        <v>15</v>
      </c>
      <c r="Q3" s="265" t="s">
        <v>16</v>
      </c>
      <c r="R3" s="265" t="s">
        <v>17</v>
      </c>
      <c r="S3" s="265" t="s">
        <v>18</v>
      </c>
      <c r="T3" s="265" t="s">
        <v>19</v>
      </c>
      <c r="U3" s="265" t="s">
        <v>20</v>
      </c>
      <c r="V3" s="265" t="s">
        <v>21</v>
      </c>
      <c r="W3" s="265" t="s">
        <v>22</v>
      </c>
      <c r="X3" s="265" t="s">
        <v>23</v>
      </c>
      <c r="Y3" s="265" t="s">
        <v>24</v>
      </c>
      <c r="Z3" s="265" t="s">
        <v>25</v>
      </c>
      <c r="AA3" s="265" t="s">
        <v>26</v>
      </c>
      <c r="AB3" s="265" t="s">
        <v>27</v>
      </c>
      <c r="AC3" s="265" t="s">
        <v>28</v>
      </c>
    </row>
    <row r="4" customHeight="1" spans="1:29">
      <c r="A4" s="266" t="s">
        <v>111</v>
      </c>
      <c r="B4" s="267" t="s">
        <v>112</v>
      </c>
      <c r="C4" s="268">
        <f>D4+E4+F4+H4+L4+Q4+U4</f>
        <v>218192735.42</v>
      </c>
      <c r="D4" s="269">
        <f>费用表【邓姐发】!Y3</f>
        <v>0</v>
      </c>
      <c r="E4" s="269">
        <f>SUM(费用表【邓姐发】!C3:X3)+费用表【邓姐发】!AG3+费用表【邓姐发】!AW3+AB4</f>
        <v>65999431.87</v>
      </c>
      <c r="F4" s="269">
        <f>费用表【邓姐发】!AC3+费用表【邓姐发】!AD3+费用表【邓姐发】!AF3</f>
        <v>107600458.43</v>
      </c>
      <c r="G4" s="269">
        <f>费用表【邓姐发】!AW3</f>
        <v>2742249.37</v>
      </c>
      <c r="H4" s="268">
        <f>I4+J4+K4</f>
        <v>9076433.63</v>
      </c>
      <c r="I4" s="269">
        <f>费用表【邓姐发】!AX3</f>
        <v>2731587.63</v>
      </c>
      <c r="J4" s="269">
        <f>费用表【邓姐发】!AV3</f>
        <v>1890063.19</v>
      </c>
      <c r="K4" s="269">
        <f>费用表【邓姐发】!AJ3</f>
        <v>4454782.81</v>
      </c>
      <c r="L4" s="268">
        <f>M4+N4+O4+P4</f>
        <v>5712738.98</v>
      </c>
      <c r="M4" s="269">
        <f>费用表【邓姐发】!AH3</f>
        <v>1391878.1</v>
      </c>
      <c r="N4" s="269">
        <f>费用表【邓姐发】!AI3</f>
        <v>1729358.29</v>
      </c>
      <c r="O4" s="269">
        <f>费用表【邓姐发】!AY3</f>
        <v>1692393.32</v>
      </c>
      <c r="P4" s="269">
        <f>费用表【邓姐发】!AM3</f>
        <v>899109.27</v>
      </c>
      <c r="Q4" s="268">
        <f>R4+S4</f>
        <v>4708767.94</v>
      </c>
      <c r="R4" s="269">
        <f>费用表【邓姐发】!AL3</f>
        <v>2149754.6</v>
      </c>
      <c r="S4" s="269">
        <f>费用表【邓姐发】!AK3</f>
        <v>2559013.34</v>
      </c>
      <c r="T4" s="269">
        <f>费用表【邓姐发】!AG3</f>
        <v>1696659.54</v>
      </c>
      <c r="U4" s="268">
        <f>SUM(V4:AA4)</f>
        <v>25094904.57</v>
      </c>
      <c r="V4" s="269">
        <f>费用表【邓姐发】!AO3</f>
        <v>7626040.41</v>
      </c>
      <c r="W4" s="269">
        <f>费用表【邓姐发】!AP3</f>
        <v>8709647.3</v>
      </c>
      <c r="X4" s="269">
        <f>费用表【邓姐发】!AQ3</f>
        <v>3744024.52</v>
      </c>
      <c r="Y4" s="269">
        <f>费用表【邓姐发】!AR3</f>
        <v>1520888.4</v>
      </c>
      <c r="Z4" s="269">
        <f>费用表【邓姐发】!AS3</f>
        <v>2264009.01</v>
      </c>
      <c r="AA4" s="269">
        <f>费用表【邓姐发】!AT3</f>
        <v>1230294.93</v>
      </c>
      <c r="AB4" s="269">
        <f>费用表【邓姐发】!AN3</f>
        <v>4483759.45</v>
      </c>
      <c r="AC4" s="269">
        <f>费用表【邓姐发】!BF3</f>
        <v>6003875.37</v>
      </c>
    </row>
    <row r="5" spans="1:29">
      <c r="A5" s="270"/>
      <c r="B5" s="267" t="s">
        <v>113</v>
      </c>
      <c r="C5" s="268">
        <f>D5+E5+F5+H5+L5+Q5+U5</f>
        <v>3822493.14</v>
      </c>
      <c r="D5" s="269">
        <f>费用表【邓姐发】!Y4</f>
        <v>0</v>
      </c>
      <c r="E5" s="269">
        <f>SUM(费用表【邓姐发】!C4:X4)+费用表【邓姐发】!AG4+费用表【邓姐发】!AW4+AB5</f>
        <v>1569965.07</v>
      </c>
      <c r="F5" s="269">
        <f>费用表【邓姐发】!AC4+费用表【邓姐发】!AD4+费用表【邓姐发】!AF4</f>
        <v>1777819.33</v>
      </c>
      <c r="G5" s="269">
        <f>费用表【邓姐发】!AW4</f>
        <v>88124.8</v>
      </c>
      <c r="H5" s="268">
        <f t="shared" ref="H5:H51" si="0">I5+J5+K5</f>
        <v>97225.15</v>
      </c>
      <c r="I5" s="269">
        <f>费用表【邓姐发】!AX4</f>
        <v>71882.27</v>
      </c>
      <c r="J5" s="269">
        <f>费用表【邓姐发】!AV4</f>
        <v>9732.88</v>
      </c>
      <c r="K5" s="269">
        <f>费用表【邓姐发】!AJ4</f>
        <v>15610</v>
      </c>
      <c r="L5" s="268">
        <f t="shared" ref="L5:L51" si="1">M5+N5+O5+P5</f>
        <v>17048.6</v>
      </c>
      <c r="M5" s="269">
        <f>费用表【邓姐发】!AH4</f>
        <v>5608.39</v>
      </c>
      <c r="N5" s="269">
        <f>费用表【邓姐发】!AI4</f>
        <v>2607.77</v>
      </c>
      <c r="O5" s="269">
        <f>费用表【邓姐发】!AY4</f>
        <v>4981.25</v>
      </c>
      <c r="P5" s="269">
        <f>费用表【邓姐发】!AM4</f>
        <v>3851.19</v>
      </c>
      <c r="Q5" s="268">
        <f t="shared" ref="Q5:Q51" si="2">R5+S5</f>
        <v>5736.22</v>
      </c>
      <c r="R5" s="269">
        <f>费用表【邓姐发】!AL4</f>
        <v>6615</v>
      </c>
      <c r="S5" s="269">
        <f>费用表【邓姐发】!AK4</f>
        <v>-878.78</v>
      </c>
      <c r="T5" s="269">
        <f>费用表【邓姐发】!AG4</f>
        <v>4040</v>
      </c>
      <c r="U5" s="268">
        <f t="shared" ref="U5:U52" si="3">SUM(V5:AA5)</f>
        <v>354698.77</v>
      </c>
      <c r="V5" s="269">
        <f>费用表【邓姐发】!AO4</f>
        <v>215248.64</v>
      </c>
      <c r="W5" s="269">
        <f>费用表【邓姐发】!AP4</f>
        <v>61672</v>
      </c>
      <c r="X5" s="269">
        <f>费用表【邓姐发】!AQ4</f>
        <v>39639.09</v>
      </c>
      <c r="Y5" s="269">
        <f>费用表【邓姐发】!AR4</f>
        <v>30181.85</v>
      </c>
      <c r="Z5" s="269">
        <f>费用表【邓姐发】!AS4</f>
        <v>6399.25</v>
      </c>
      <c r="AA5" s="269">
        <f>费用表【邓姐发】!AT4</f>
        <v>1557.94</v>
      </c>
      <c r="AB5" s="269">
        <f>费用表【邓姐发】!AN4</f>
        <v>169033.12</v>
      </c>
      <c r="AC5" s="269">
        <f>费用表【邓姐发】!BF4</f>
        <v>119521.86</v>
      </c>
    </row>
    <row r="6" spans="1:29">
      <c r="A6" s="270"/>
      <c r="B6" s="267" t="s">
        <v>114</v>
      </c>
      <c r="C6" s="268">
        <f t="shared" ref="C6:C52" si="4">D6+E6+F6+H6+L6+Q6+U6</f>
        <v>7699567.7</v>
      </c>
      <c r="D6" s="269">
        <f>费用表【邓姐发】!Y5</f>
        <v>0</v>
      </c>
      <c r="E6" s="269">
        <f>SUM(费用表【邓姐发】!C5:X5)+费用表【邓姐发】!AG5+费用表【邓姐发】!AW5+AB6</f>
        <v>2890100.21</v>
      </c>
      <c r="F6" s="269">
        <f>费用表【邓姐发】!AC5+费用表【邓姐发】!AD5+费用表【邓姐发】!AF5</f>
        <v>3192404.37</v>
      </c>
      <c r="G6" s="269">
        <f>费用表【邓姐发】!AW5</f>
        <v>78968.95</v>
      </c>
      <c r="H6" s="268">
        <f t="shared" si="0"/>
        <v>202951.52</v>
      </c>
      <c r="I6" s="269">
        <f>费用表【邓姐发】!AX5</f>
        <v>72179.55</v>
      </c>
      <c r="J6" s="269">
        <f>费用表【邓姐发】!AV5</f>
        <v>41676.32</v>
      </c>
      <c r="K6" s="269">
        <f>费用表【邓姐发】!AJ5</f>
        <v>89095.65</v>
      </c>
      <c r="L6" s="268">
        <f t="shared" si="1"/>
        <v>145758.41</v>
      </c>
      <c r="M6" s="269">
        <f>费用表【邓姐发】!AH5</f>
        <v>27837.56</v>
      </c>
      <c r="N6" s="269">
        <f>费用表【邓姐发】!AI5</f>
        <v>34587.2</v>
      </c>
      <c r="O6" s="269">
        <f>费用表【邓姐发】!AY5</f>
        <v>65351.46</v>
      </c>
      <c r="P6" s="269">
        <f>费用表【邓姐发】!AM5</f>
        <v>17982.19</v>
      </c>
      <c r="Q6" s="268">
        <f t="shared" si="2"/>
        <v>94159.59</v>
      </c>
      <c r="R6" s="269">
        <f>费用表【邓姐发】!AL5</f>
        <v>42995.09</v>
      </c>
      <c r="S6" s="269">
        <f>费用表【邓姐发】!AK5</f>
        <v>51164.5</v>
      </c>
      <c r="T6" s="269">
        <f>费用表【邓姐发】!AG5</f>
        <v>33933.22</v>
      </c>
      <c r="U6" s="268">
        <f t="shared" si="3"/>
        <v>1174193.6</v>
      </c>
      <c r="V6" s="269">
        <f>费用表【邓姐发】!AO5</f>
        <v>617148.41</v>
      </c>
      <c r="W6" s="269">
        <f>费用表【邓姐发】!AP5</f>
        <v>211177.41</v>
      </c>
      <c r="X6" s="269">
        <f>费用表【邓姐发】!AQ5</f>
        <v>139458.51</v>
      </c>
      <c r="Y6" s="269">
        <f>费用表【邓姐发】!AR5</f>
        <v>33207.47</v>
      </c>
      <c r="Z6" s="269">
        <f>费用表【邓姐发】!AS5</f>
        <v>104585.77</v>
      </c>
      <c r="AA6" s="269">
        <f>费用表【邓姐发】!AT5</f>
        <v>68616.03</v>
      </c>
      <c r="AB6" s="269">
        <f>费用表【邓姐发】!AN5</f>
        <v>89675.17</v>
      </c>
      <c r="AC6" s="269">
        <f>费用表【邓姐发】!BF5</f>
        <v>125085.55</v>
      </c>
    </row>
    <row r="7" spans="1:29">
      <c r="A7" s="270"/>
      <c r="B7" s="267" t="s">
        <v>115</v>
      </c>
      <c r="C7" s="268">
        <f t="shared" si="4"/>
        <v>5775134.22</v>
      </c>
      <c r="D7" s="269">
        <f>费用表【邓姐发】!Y6</f>
        <v>0</v>
      </c>
      <c r="E7" s="269">
        <f>SUM(费用表【邓姐发】!C6:X6)+费用表【邓姐发】!AG6+费用表【邓姐发】!AW6+AB7</f>
        <v>2418522</v>
      </c>
      <c r="F7" s="269">
        <f>费用表【邓姐发】!AC6+费用表【邓姐发】!AD6+费用表【邓姐发】!AF6</f>
        <v>2122368.67</v>
      </c>
      <c r="G7" s="269">
        <f>费用表【邓姐发】!AW6</f>
        <v>59226.72</v>
      </c>
      <c r="H7" s="268">
        <f t="shared" si="0"/>
        <v>152213.63</v>
      </c>
      <c r="I7" s="269">
        <f>费用表【邓姐发】!AX6</f>
        <v>54134.66</v>
      </c>
      <c r="J7" s="269">
        <f>费用表【邓姐发】!AV6</f>
        <v>31257.23</v>
      </c>
      <c r="K7" s="269">
        <f>费用表【邓姐发】!AJ6</f>
        <v>66821.74</v>
      </c>
      <c r="L7" s="268">
        <f t="shared" si="1"/>
        <v>137730.74</v>
      </c>
      <c r="M7" s="269">
        <f>费用表【邓姐发】!AH6</f>
        <v>27991.99</v>
      </c>
      <c r="N7" s="269">
        <f>费用表【邓姐发】!AI6</f>
        <v>33102.42</v>
      </c>
      <c r="O7" s="269">
        <f>费用表【邓姐发】!AY6</f>
        <v>49013.59</v>
      </c>
      <c r="P7" s="269">
        <f>费用表【邓姐发】!AM6</f>
        <v>27622.74</v>
      </c>
      <c r="Q7" s="268">
        <f t="shared" si="2"/>
        <v>70619.69</v>
      </c>
      <c r="R7" s="269">
        <f>费用表【邓姐发】!AL6</f>
        <v>32246.32</v>
      </c>
      <c r="S7" s="269">
        <f>费用表【邓姐发】!AK6</f>
        <v>38373.37</v>
      </c>
      <c r="T7" s="269">
        <f>费用表【邓姐发】!AG6</f>
        <v>25449.89</v>
      </c>
      <c r="U7" s="268">
        <f t="shared" si="3"/>
        <v>873679.49</v>
      </c>
      <c r="V7" s="269">
        <f>费用表【邓姐发】!AO6</f>
        <v>455895.31</v>
      </c>
      <c r="W7" s="269">
        <f>费用表【邓姐发】!AP6</f>
        <v>158383.06</v>
      </c>
      <c r="X7" s="269">
        <f>费用表【邓姐发】!AQ6</f>
        <v>104593.89</v>
      </c>
      <c r="Y7" s="269">
        <f>费用表【邓姐发】!AR6</f>
        <v>24905.6</v>
      </c>
      <c r="Z7" s="269">
        <f>费用表【邓姐发】!AS6</f>
        <v>78439.61</v>
      </c>
      <c r="AA7" s="269">
        <f>费用表【邓姐发】!AT6</f>
        <v>51462.02</v>
      </c>
      <c r="AB7" s="269">
        <f>费用表【邓姐发】!AN6</f>
        <v>67256.39</v>
      </c>
      <c r="AC7" s="269">
        <f>费用表【邓姐发】!BF6</f>
        <v>93739.13</v>
      </c>
    </row>
    <row r="8" spans="1:29">
      <c r="A8" s="270"/>
      <c r="B8" s="267" t="s">
        <v>116</v>
      </c>
      <c r="C8" s="268">
        <f t="shared" si="4"/>
        <v>60084434.61</v>
      </c>
      <c r="D8" s="269">
        <f>费用表【邓姐发】!Y7</f>
        <v>0</v>
      </c>
      <c r="E8" s="269">
        <f>SUM(费用表【邓姐发】!C7:X7)+费用表【邓姐发】!AG7+费用表【邓姐发】!AW7+AB8</f>
        <v>15158613.05</v>
      </c>
      <c r="F8" s="269">
        <f>费用表【邓姐发】!AC7+费用表【邓姐发】!AD7+费用表【邓姐发】!AF7</f>
        <v>33537222.23</v>
      </c>
      <c r="G8" s="269">
        <f>费用表【邓姐发】!AW7</f>
        <v>785515.42</v>
      </c>
      <c r="H8" s="268">
        <f t="shared" si="0"/>
        <v>2116656.9</v>
      </c>
      <c r="I8" s="269">
        <f>费用表【邓姐发】!AX7</f>
        <v>753743.56</v>
      </c>
      <c r="J8" s="269">
        <f>费用表【邓姐发】!AV7</f>
        <v>440451.8</v>
      </c>
      <c r="K8" s="269">
        <f>费用表【邓姐发】!AJ7</f>
        <v>922461.54</v>
      </c>
      <c r="L8" s="268">
        <f t="shared" si="1"/>
        <v>1470283.29</v>
      </c>
      <c r="M8" s="269">
        <f>费用表【邓姐发】!AH7</f>
        <v>321519.97</v>
      </c>
      <c r="N8" s="269">
        <f>费用表【邓姐发】!AI7</f>
        <v>505387.67</v>
      </c>
      <c r="O8" s="269">
        <f>费用表【邓姐发】!AY7</f>
        <v>397008.87</v>
      </c>
      <c r="P8" s="269">
        <f>费用表【邓姐发】!AM7</f>
        <v>246366.78</v>
      </c>
      <c r="Q8" s="268">
        <f t="shared" si="2"/>
        <v>1174018.53</v>
      </c>
      <c r="R8" s="269">
        <f>费用表【邓姐发】!AL7</f>
        <v>541536.52</v>
      </c>
      <c r="S8" s="269">
        <f>费用表【邓姐发】!AK7</f>
        <v>632482.01</v>
      </c>
      <c r="T8" s="269">
        <f>费用表【邓姐发】!AG7</f>
        <v>511486.18</v>
      </c>
      <c r="U8" s="268">
        <f t="shared" si="3"/>
        <v>6627640.61</v>
      </c>
      <c r="V8" s="269">
        <f>费用表【邓姐发】!AO7</f>
        <v>2164904.11</v>
      </c>
      <c r="W8" s="269">
        <f>费用表【邓姐发】!AP7</f>
        <v>1767912.45</v>
      </c>
      <c r="X8" s="269">
        <f>费用表【邓姐发】!AQ7</f>
        <v>1092312.2</v>
      </c>
      <c r="Y8" s="269">
        <f>费用表【邓姐发】!AR7</f>
        <v>397128.89</v>
      </c>
      <c r="Z8" s="269">
        <f>费用表【邓姐发】!AS7</f>
        <v>776919.89</v>
      </c>
      <c r="AA8" s="269">
        <f>费用表【邓姐发】!AT7</f>
        <v>428463.07</v>
      </c>
      <c r="AB8" s="269">
        <f>费用表【邓姐发】!AN7</f>
        <v>1145266.88</v>
      </c>
      <c r="AC8" s="269">
        <f>费用表【邓姐发】!BF7</f>
        <v>1721418.18</v>
      </c>
    </row>
    <row r="9" spans="1:29">
      <c r="A9" s="270"/>
      <c r="B9" s="267" t="s">
        <v>117</v>
      </c>
      <c r="C9" s="268">
        <f t="shared" si="4"/>
        <v>525000</v>
      </c>
      <c r="D9" s="269">
        <f>费用表【邓姐发】!Y8</f>
        <v>0</v>
      </c>
      <c r="E9" s="269">
        <f>SUM(费用表【邓姐发】!C8:X8)+费用表【邓姐发】!AG8+费用表【邓姐发】!AW8+AB9</f>
        <v>225000</v>
      </c>
      <c r="F9" s="269">
        <f>费用表【邓姐发】!AC8+费用表【邓姐发】!AD8+费用表【邓姐发】!AF8</f>
        <v>300000</v>
      </c>
      <c r="G9" s="269">
        <f>费用表【邓姐发】!AW8</f>
        <v>0</v>
      </c>
      <c r="H9" s="268">
        <f t="shared" si="0"/>
        <v>0</v>
      </c>
      <c r="I9" s="269">
        <f>费用表【邓姐发】!AX8</f>
        <v>0</v>
      </c>
      <c r="J9" s="269">
        <f>费用表【邓姐发】!AV8</f>
        <v>0</v>
      </c>
      <c r="K9" s="269">
        <f>费用表【邓姐发】!AJ8</f>
        <v>0</v>
      </c>
      <c r="L9" s="268">
        <f t="shared" si="1"/>
        <v>0</v>
      </c>
      <c r="M9" s="269">
        <f>费用表【邓姐发】!AH8</f>
        <v>0</v>
      </c>
      <c r="N9" s="269">
        <f>费用表【邓姐发】!AI8</f>
        <v>0</v>
      </c>
      <c r="O9" s="269">
        <f>费用表【邓姐发】!AY8</f>
        <v>0</v>
      </c>
      <c r="P9" s="269">
        <f>费用表【邓姐发】!AM8</f>
        <v>0</v>
      </c>
      <c r="Q9" s="268">
        <f t="shared" si="2"/>
        <v>0</v>
      </c>
      <c r="R9" s="269">
        <f>费用表【邓姐发】!AL8</f>
        <v>0</v>
      </c>
      <c r="S9" s="269">
        <f>费用表【邓姐发】!AK8</f>
        <v>0</v>
      </c>
      <c r="T9" s="269">
        <f>费用表【邓姐发】!AG8</f>
        <v>0</v>
      </c>
      <c r="U9" s="268">
        <f t="shared" si="3"/>
        <v>0</v>
      </c>
      <c r="V9" s="269">
        <f>费用表【邓姐发】!AO8</f>
        <v>0</v>
      </c>
      <c r="W9" s="269">
        <f>费用表【邓姐发】!AP8</f>
        <v>0</v>
      </c>
      <c r="X9" s="269">
        <f>费用表【邓姐发】!AQ8</f>
        <v>0</v>
      </c>
      <c r="Y9" s="269">
        <f>费用表【邓姐发】!AR8</f>
        <v>0</v>
      </c>
      <c r="Z9" s="269">
        <f>费用表【邓姐发】!AS8</f>
        <v>0</v>
      </c>
      <c r="AA9" s="269">
        <f>费用表【邓姐发】!AT8</f>
        <v>0</v>
      </c>
      <c r="AB9" s="269">
        <f>费用表【邓姐发】!AN8</f>
        <v>0</v>
      </c>
      <c r="AC9" s="269">
        <f>费用表【邓姐发】!BF8</f>
        <v>0</v>
      </c>
    </row>
    <row r="10" spans="1:29">
      <c r="A10" s="270"/>
      <c r="B10" s="267" t="s">
        <v>118</v>
      </c>
      <c r="C10" s="268">
        <f t="shared" si="4"/>
        <v>758984.52</v>
      </c>
      <c r="D10" s="269">
        <f>费用表【邓姐发】!Y9</f>
        <v>0</v>
      </c>
      <c r="E10" s="269">
        <f>SUM(费用表【邓姐发】!C9:X9)+费用表【邓姐发】!AG9+费用表【邓姐发】!AW9+AB10</f>
        <v>201954.15</v>
      </c>
      <c r="F10" s="269">
        <f>费用表【邓姐发】!AC9+费用表【邓姐发】!AD9+费用表【邓姐发】!AF9</f>
        <v>498582.57</v>
      </c>
      <c r="G10" s="269">
        <f>费用表【邓姐发】!AW9</f>
        <v>3827.08</v>
      </c>
      <c r="H10" s="268">
        <f t="shared" si="0"/>
        <v>4037.19</v>
      </c>
      <c r="I10" s="269">
        <f>费用表【邓姐发】!AX9</f>
        <v>3818.95</v>
      </c>
      <c r="J10" s="269">
        <f>费用表【邓姐发】!AV9</f>
        <v>1793.74</v>
      </c>
      <c r="K10" s="269">
        <f>费用表【邓姐发】!AJ9</f>
        <v>-1575.5</v>
      </c>
      <c r="L10" s="268">
        <f t="shared" si="1"/>
        <v>2701.29</v>
      </c>
      <c r="M10" s="269">
        <f>费用表【邓姐发】!AH9</f>
        <v>0</v>
      </c>
      <c r="N10" s="269">
        <f>费用表【邓姐发】!AI9</f>
        <v>0</v>
      </c>
      <c r="O10" s="269">
        <f>费用表【邓姐发】!AY9</f>
        <v>2701.29</v>
      </c>
      <c r="P10" s="269">
        <f>费用表【邓姐发】!AM9</f>
        <v>0</v>
      </c>
      <c r="Q10" s="268">
        <f t="shared" si="2"/>
        <v>-1575.5</v>
      </c>
      <c r="R10" s="269">
        <f>费用表【邓姐发】!AL9</f>
        <v>0</v>
      </c>
      <c r="S10" s="269">
        <f>费用表【邓姐发】!AK9</f>
        <v>-1575.5</v>
      </c>
      <c r="T10" s="269">
        <f>费用表【邓姐发】!AG9</f>
        <v>32382.96</v>
      </c>
      <c r="U10" s="268">
        <f t="shared" si="3"/>
        <v>53284.82</v>
      </c>
      <c r="V10" s="269">
        <f>费用表【邓姐发】!AO9</f>
        <v>1793.74</v>
      </c>
      <c r="W10" s="269">
        <f>费用表【邓姐发】!AP9</f>
        <v>32536.19</v>
      </c>
      <c r="X10" s="269">
        <f>费用表【邓姐发】!AQ9</f>
        <v>6528.36</v>
      </c>
      <c r="Y10" s="269">
        <f>费用表【邓姐发】!AR9</f>
        <v>0</v>
      </c>
      <c r="Z10" s="269">
        <f>费用表【邓姐发】!AS9</f>
        <v>12426.53</v>
      </c>
      <c r="AA10" s="269">
        <f>费用表【邓姐发】!AT9</f>
        <v>0</v>
      </c>
      <c r="AB10" s="269">
        <f>费用表【邓姐发】!AN9</f>
        <v>2251.58</v>
      </c>
      <c r="AC10" s="269">
        <f>费用表【邓姐发】!BF9</f>
        <v>21569.67</v>
      </c>
    </row>
    <row r="11" spans="1:29">
      <c r="A11" s="270"/>
      <c r="B11" s="267" t="s">
        <v>119</v>
      </c>
      <c r="C11" s="268">
        <f t="shared" si="4"/>
        <v>3127091.28</v>
      </c>
      <c r="D11" s="269">
        <f>费用表【邓姐发】!Y10</f>
        <v>0</v>
      </c>
      <c r="E11" s="269">
        <f>SUM(费用表【邓姐发】!C10:X10)+费用表【邓姐发】!AG10+费用表【邓姐发】!AW10+AB11</f>
        <v>707191.98</v>
      </c>
      <c r="F11" s="269">
        <f>费用表【邓姐发】!AC10+费用表【邓姐发】!AD10+费用表【邓姐发】!AF10</f>
        <v>2283396.54</v>
      </c>
      <c r="G11" s="269">
        <f>费用表【邓姐发】!AW10</f>
        <v>53980</v>
      </c>
      <c r="H11" s="268">
        <f t="shared" si="0"/>
        <v>76509.65</v>
      </c>
      <c r="I11" s="269">
        <f>费用表【邓姐发】!AX10</f>
        <v>42760</v>
      </c>
      <c r="J11" s="269">
        <f>费用表【邓姐发】!AV10</f>
        <v>33749.65</v>
      </c>
      <c r="K11" s="269">
        <f>费用表【邓姐发】!AJ10</f>
        <v>0</v>
      </c>
      <c r="L11" s="268">
        <f t="shared" si="1"/>
        <v>36100</v>
      </c>
      <c r="M11" s="269">
        <f>费用表【邓姐发】!AH10</f>
        <v>0</v>
      </c>
      <c r="N11" s="269">
        <f>费用表【邓姐发】!AI10</f>
        <v>0</v>
      </c>
      <c r="O11" s="269">
        <f>费用表【邓姐发】!AY10</f>
        <v>36100</v>
      </c>
      <c r="P11" s="269">
        <f>费用表【邓姐发】!AM10</f>
        <v>0</v>
      </c>
      <c r="Q11" s="268">
        <f t="shared" si="2"/>
        <v>0</v>
      </c>
      <c r="R11" s="269">
        <f>费用表【邓姐发】!AL10</f>
        <v>0</v>
      </c>
      <c r="S11" s="269">
        <f>费用表【邓姐发】!AK10</f>
        <v>0</v>
      </c>
      <c r="T11" s="269">
        <f>费用表【邓姐发】!AG10</f>
        <v>0</v>
      </c>
      <c r="U11" s="268">
        <f t="shared" si="3"/>
        <v>23893.11</v>
      </c>
      <c r="V11" s="269">
        <f>费用表【邓姐发】!AO10</f>
        <v>1680</v>
      </c>
      <c r="W11" s="269">
        <f>费用表【邓姐发】!AP10</f>
        <v>18264.14</v>
      </c>
      <c r="X11" s="269">
        <f>费用表【邓姐发】!AQ10</f>
        <v>0</v>
      </c>
      <c r="Y11" s="269">
        <f>费用表【邓姐发】!AR10</f>
        <v>3948.97</v>
      </c>
      <c r="Z11" s="269">
        <f>费用表【邓姐发】!AS10</f>
        <v>0</v>
      </c>
      <c r="AA11" s="269">
        <f>费用表【邓姐发】!AT10</f>
        <v>0</v>
      </c>
      <c r="AB11" s="269">
        <f>费用表【邓姐发】!AN10</f>
        <v>0</v>
      </c>
      <c r="AC11" s="269">
        <f>费用表【邓姐发】!BF10</f>
        <v>250400</v>
      </c>
    </row>
    <row r="12" spans="1:29">
      <c r="A12" s="270"/>
      <c r="B12" s="267" t="s">
        <v>120</v>
      </c>
      <c r="C12" s="268">
        <f t="shared" si="4"/>
        <v>4325035.42</v>
      </c>
      <c r="D12" s="269">
        <f>费用表【邓姐发】!Y11</f>
        <v>0</v>
      </c>
      <c r="E12" s="269">
        <f>SUM(费用表【邓姐发】!C11:X11)+费用表【邓姐发】!AG11+费用表【邓姐发】!AW11+AB12</f>
        <v>2192629.36</v>
      </c>
      <c r="F12" s="269">
        <f>费用表【邓姐发】!AC11+费用表【邓姐发】!AD11+费用表【邓姐发】!AF11</f>
        <v>2117487.95</v>
      </c>
      <c r="G12" s="269">
        <f>费用表【邓姐发】!AW11</f>
        <v>0</v>
      </c>
      <c r="H12" s="268">
        <f t="shared" si="0"/>
        <v>0</v>
      </c>
      <c r="I12" s="269">
        <f>费用表【邓姐发】!AX11</f>
        <v>0</v>
      </c>
      <c r="J12" s="269">
        <f>费用表【邓姐发】!AV11</f>
        <v>0</v>
      </c>
      <c r="K12" s="269">
        <f>费用表【邓姐发】!AJ11</f>
        <v>0</v>
      </c>
      <c r="L12" s="268">
        <f t="shared" si="1"/>
        <v>0</v>
      </c>
      <c r="M12" s="269">
        <f>费用表【邓姐发】!AH11</f>
        <v>0</v>
      </c>
      <c r="N12" s="269">
        <f>费用表【邓姐发】!AI11</f>
        <v>0</v>
      </c>
      <c r="O12" s="269">
        <f>费用表【邓姐发】!AY11</f>
        <v>0</v>
      </c>
      <c r="P12" s="269">
        <f>费用表【邓姐发】!AM11</f>
        <v>0</v>
      </c>
      <c r="Q12" s="268">
        <f t="shared" si="2"/>
        <v>0</v>
      </c>
      <c r="R12" s="269">
        <f>费用表【邓姐发】!AL11</f>
        <v>0</v>
      </c>
      <c r="S12" s="269">
        <f>费用表【邓姐发】!AK11</f>
        <v>0</v>
      </c>
      <c r="T12" s="269">
        <f>费用表【邓姐发】!AG11</f>
        <v>548910</v>
      </c>
      <c r="U12" s="268">
        <f t="shared" si="3"/>
        <v>14918.11</v>
      </c>
      <c r="V12" s="269">
        <f>费用表【邓姐发】!AO11</f>
        <v>1730.08</v>
      </c>
      <c r="W12" s="269">
        <f>费用表【邓姐发】!AP11</f>
        <v>2807.55</v>
      </c>
      <c r="X12" s="269">
        <f>费用表【邓姐发】!AQ11</f>
        <v>0</v>
      </c>
      <c r="Y12" s="269">
        <f>费用表【邓姐发】!AR11</f>
        <v>0</v>
      </c>
      <c r="Z12" s="269">
        <f>费用表【邓姐发】!AS11</f>
        <v>7497.01</v>
      </c>
      <c r="AA12" s="269">
        <f>费用表【邓姐发】!AT11</f>
        <v>2883.47</v>
      </c>
      <c r="AB12" s="269">
        <f>费用表【邓姐发】!AN11</f>
        <v>63242.79</v>
      </c>
      <c r="AC12" s="269">
        <f>费用表【邓姐发】!BF11</f>
        <v>2109030.18</v>
      </c>
    </row>
    <row r="13" spans="1:29">
      <c r="A13" s="270"/>
      <c r="B13" s="267" t="s">
        <v>121</v>
      </c>
      <c r="C13" s="268">
        <f t="shared" si="4"/>
        <v>97074792.35</v>
      </c>
      <c r="D13" s="269">
        <f>费用表【邓姐发】!Y12</f>
        <v>0</v>
      </c>
      <c r="E13" s="269">
        <f>SUM(费用表【邓姐发】!C12:X12)+费用表【邓姐发】!AG12+费用表【邓姐发】!AW12+AB13</f>
        <v>96603472.35</v>
      </c>
      <c r="F13" s="269">
        <f>费用表【邓姐发】!AC12+费用表【邓姐发】!AD12+费用表【邓姐发】!AF12</f>
        <v>0</v>
      </c>
      <c r="G13" s="269">
        <f>费用表【邓姐发】!AW12</f>
        <v>0</v>
      </c>
      <c r="H13" s="268">
        <f t="shared" si="0"/>
        <v>0</v>
      </c>
      <c r="I13" s="269">
        <f>费用表【邓姐发】!AX12</f>
        <v>0</v>
      </c>
      <c r="J13" s="269">
        <f>费用表【邓姐发】!AV12</f>
        <v>0</v>
      </c>
      <c r="K13" s="269">
        <f>费用表【邓姐发】!AJ12</f>
        <v>0</v>
      </c>
      <c r="L13" s="268">
        <f t="shared" si="1"/>
        <v>0</v>
      </c>
      <c r="M13" s="269">
        <f>费用表【邓姐发】!AH12</f>
        <v>0</v>
      </c>
      <c r="N13" s="269">
        <f>费用表【邓姐发】!AI12</f>
        <v>0</v>
      </c>
      <c r="O13" s="269">
        <f>费用表【邓姐发】!AY12</f>
        <v>0</v>
      </c>
      <c r="P13" s="269">
        <f>费用表【邓姐发】!AM12</f>
        <v>0</v>
      </c>
      <c r="Q13" s="268">
        <f t="shared" si="2"/>
        <v>0</v>
      </c>
      <c r="R13" s="269">
        <f>费用表【邓姐发】!AL12</f>
        <v>0</v>
      </c>
      <c r="S13" s="269">
        <f>费用表【邓姐发】!AK12</f>
        <v>0</v>
      </c>
      <c r="T13" s="269">
        <f>费用表【邓姐发】!AG12</f>
        <v>0</v>
      </c>
      <c r="U13" s="268">
        <f t="shared" si="3"/>
        <v>471320</v>
      </c>
      <c r="V13" s="269">
        <f>费用表【邓姐发】!AO12</f>
        <v>0</v>
      </c>
      <c r="W13" s="269">
        <f>费用表【邓姐发】!AP12</f>
        <v>471320</v>
      </c>
      <c r="X13" s="269">
        <f>费用表【邓姐发】!AQ12</f>
        <v>0</v>
      </c>
      <c r="Y13" s="269">
        <f>费用表【邓姐发】!AR12</f>
        <v>0</v>
      </c>
      <c r="Z13" s="269">
        <f>费用表【邓姐发】!AS12</f>
        <v>0</v>
      </c>
      <c r="AA13" s="269">
        <f>费用表【邓姐发】!AT12</f>
        <v>0</v>
      </c>
      <c r="AB13" s="269">
        <f>费用表【邓姐发】!AN12</f>
        <v>0</v>
      </c>
      <c r="AC13" s="269">
        <f>费用表【邓姐发】!BF12</f>
        <v>0</v>
      </c>
    </row>
    <row r="14" spans="1:29">
      <c r="A14" s="271"/>
      <c r="B14" s="272" t="s">
        <v>122</v>
      </c>
      <c r="C14" s="268">
        <f t="shared" si="4"/>
        <v>401385268.66</v>
      </c>
      <c r="D14" s="269">
        <f>费用表【邓姐发】!Y13</f>
        <v>0</v>
      </c>
      <c r="E14" s="269">
        <f>SUM(费用表【邓姐发】!C13:X13)+费用表【邓姐发】!AG13+费用表【邓姐发】!AW13+AB14</f>
        <v>187966880.04</v>
      </c>
      <c r="F14" s="269">
        <f>费用表【邓姐发】!AC13+费用表【邓姐发】!AD13+费用表【邓姐发】!AF13</f>
        <v>153429740.09</v>
      </c>
      <c r="G14" s="269">
        <f>费用表【邓姐发】!AW13</f>
        <v>3811892.34</v>
      </c>
      <c r="H14" s="268">
        <f t="shared" si="0"/>
        <v>11726027.67</v>
      </c>
      <c r="I14" s="269">
        <f>费用表【邓姐发】!AX13</f>
        <v>3730106.62</v>
      </c>
      <c r="J14" s="269">
        <f>费用表【邓姐发】!AV13</f>
        <v>2448724.81</v>
      </c>
      <c r="K14" s="269">
        <f>费用表【邓姐发】!AJ13</f>
        <v>5547196.24</v>
      </c>
      <c r="L14" s="268">
        <f t="shared" si="1"/>
        <v>7522361.31</v>
      </c>
      <c r="M14" s="269">
        <f>费用表【邓姐发】!AH13</f>
        <v>1774836.01</v>
      </c>
      <c r="N14" s="269">
        <f>费用表【邓姐发】!AI13</f>
        <v>2305043.35</v>
      </c>
      <c r="O14" s="269">
        <f>费用表【邓姐发】!AY13</f>
        <v>2247549.78</v>
      </c>
      <c r="P14" s="269">
        <f>费用表【邓姐发】!AM13</f>
        <v>1194932.17</v>
      </c>
      <c r="Q14" s="268">
        <f t="shared" si="2"/>
        <v>6051726.47</v>
      </c>
      <c r="R14" s="269">
        <f>费用表【邓姐发】!AL13</f>
        <v>2773147.53</v>
      </c>
      <c r="S14" s="269">
        <f>费用表【邓姐发】!AK13</f>
        <v>3278578.94</v>
      </c>
      <c r="T14" s="269">
        <f>费用表【邓姐发】!AG13</f>
        <v>2852861.79</v>
      </c>
      <c r="U14" s="268">
        <f t="shared" si="3"/>
        <v>34688533.08</v>
      </c>
      <c r="V14" s="269">
        <f>费用表【邓姐发】!AO13</f>
        <v>11084440.7</v>
      </c>
      <c r="W14" s="269">
        <f>费用表【邓姐发】!AP13</f>
        <v>11433720.1</v>
      </c>
      <c r="X14" s="269">
        <f>费用表【邓姐发】!AQ13</f>
        <v>5126556.57</v>
      </c>
      <c r="Y14" s="269">
        <f>费用表【邓姐发】!AR13</f>
        <v>2010261.18</v>
      </c>
      <c r="Z14" s="269">
        <f>费用表【邓姐发】!AS13</f>
        <v>3250277.07</v>
      </c>
      <c r="AA14" s="269">
        <f>费用表【邓姐发】!AT13</f>
        <v>1783277.46</v>
      </c>
      <c r="AB14" s="269">
        <f>费用表【邓姐发】!AN13</f>
        <v>6020485.38</v>
      </c>
      <c r="AC14" s="269">
        <f>费用表【邓姐发】!BF13</f>
        <v>10444639.94</v>
      </c>
    </row>
    <row r="15" customHeight="1" spans="1:29">
      <c r="A15" s="273" t="s">
        <v>123</v>
      </c>
      <c r="B15" s="267" t="s">
        <v>124</v>
      </c>
      <c r="C15" s="268">
        <f t="shared" si="4"/>
        <v>58381239.41</v>
      </c>
      <c r="D15" s="269">
        <f>费用表【邓姐发】!Y14</f>
        <v>0</v>
      </c>
      <c r="E15" s="269">
        <f>SUM(费用表【邓姐发】!C14:X14)+费用表【邓姐发】!AG14+费用表【邓姐发】!AW14+AB15</f>
        <v>1152218.49</v>
      </c>
      <c r="F15" s="269">
        <f>费用表【邓姐发】!AC14+费用表【邓姐发】!AD14+费用表【邓姐发】!AF14</f>
        <v>23344132.91</v>
      </c>
      <c r="G15" s="269">
        <f>费用表【邓姐发】!AW14</f>
        <v>1152218.49</v>
      </c>
      <c r="H15" s="268">
        <f t="shared" si="0"/>
        <v>994632.88</v>
      </c>
      <c r="I15" s="269">
        <f>费用表【邓姐发】!AX14</f>
        <v>834630.14</v>
      </c>
      <c r="J15" s="269">
        <f>费用表【邓姐发】!AV14</f>
        <v>160002.74</v>
      </c>
      <c r="K15" s="269">
        <f>费用表【邓姐发】!AJ14</f>
        <v>0</v>
      </c>
      <c r="L15" s="268">
        <f t="shared" si="1"/>
        <v>736453.09</v>
      </c>
      <c r="M15" s="269">
        <f>费用表【邓姐发】!AH14</f>
        <v>0</v>
      </c>
      <c r="N15" s="269">
        <f>费用表【邓姐发】!AI14</f>
        <v>0</v>
      </c>
      <c r="O15" s="269">
        <f>费用表【邓姐发】!AY14</f>
        <v>736453.09</v>
      </c>
      <c r="P15" s="269">
        <f>费用表【邓姐发】!AM14</f>
        <v>0</v>
      </c>
      <c r="Q15" s="268">
        <f t="shared" si="2"/>
        <v>0</v>
      </c>
      <c r="R15" s="269">
        <f>费用表【邓姐发】!AL14</f>
        <v>0</v>
      </c>
      <c r="S15" s="269">
        <f>费用表【邓姐发】!AK14</f>
        <v>0</v>
      </c>
      <c r="T15" s="269">
        <f>费用表【邓姐发】!AG14</f>
        <v>0</v>
      </c>
      <c r="U15" s="268">
        <f t="shared" si="3"/>
        <v>32153802.04</v>
      </c>
      <c r="V15" s="269">
        <f>费用表【邓姐发】!AO14</f>
        <v>23229700</v>
      </c>
      <c r="W15" s="269">
        <f>费用表【邓姐发】!AP14</f>
        <v>1359639.15</v>
      </c>
      <c r="X15" s="269">
        <f>费用表【邓姐发】!AQ14</f>
        <v>2239912</v>
      </c>
      <c r="Y15" s="269">
        <f>费用表【邓姐发】!AR14</f>
        <v>158746</v>
      </c>
      <c r="Z15" s="269">
        <f>费用表【邓姐发】!AS14</f>
        <v>2965298.64</v>
      </c>
      <c r="AA15" s="269">
        <f>费用表【邓姐发】!AT14</f>
        <v>2200506.25</v>
      </c>
      <c r="AB15" s="269">
        <f>费用表【邓姐发】!AN14</f>
        <v>0</v>
      </c>
      <c r="AC15" s="269">
        <f>费用表【邓姐发】!BF14</f>
        <v>0</v>
      </c>
    </row>
    <row r="16" spans="1:29">
      <c r="A16" s="274"/>
      <c r="B16" s="267" t="s">
        <v>125</v>
      </c>
      <c r="C16" s="268">
        <f t="shared" si="4"/>
        <v>61105498.94</v>
      </c>
      <c r="D16" s="269">
        <f>费用表【邓姐发】!Y15</f>
        <v>0</v>
      </c>
      <c r="E16" s="269">
        <f>SUM(费用表【邓姐发】!C15:X15)+费用表【邓姐发】!AG15+费用表【邓姐发】!AW15+AB16</f>
        <v>0</v>
      </c>
      <c r="F16" s="269">
        <f>费用表【邓姐发】!AC15+费用表【邓姐发】!AD15+费用表【邓姐发】!AF15</f>
        <v>58187804.4</v>
      </c>
      <c r="G16" s="269">
        <f>费用表【邓姐发】!AW15</f>
        <v>0</v>
      </c>
      <c r="H16" s="268">
        <f t="shared" si="0"/>
        <v>0</v>
      </c>
      <c r="I16" s="269">
        <f>费用表【邓姐发】!AX15</f>
        <v>0</v>
      </c>
      <c r="J16" s="269">
        <f>费用表【邓姐发】!AV15</f>
        <v>0</v>
      </c>
      <c r="K16" s="269">
        <f>费用表【邓姐发】!AJ15</f>
        <v>0</v>
      </c>
      <c r="L16" s="268">
        <f t="shared" si="1"/>
        <v>941208.22</v>
      </c>
      <c r="M16" s="269">
        <f>费用表【邓姐发】!AH15</f>
        <v>0</v>
      </c>
      <c r="N16" s="269">
        <f>费用表【邓姐发】!AI15</f>
        <v>0</v>
      </c>
      <c r="O16" s="269">
        <f>费用表【邓姐发】!AY15</f>
        <v>802626.07</v>
      </c>
      <c r="P16" s="269">
        <f>费用表【邓姐发】!AM15</f>
        <v>138582.15</v>
      </c>
      <c r="Q16" s="268">
        <f t="shared" si="2"/>
        <v>0</v>
      </c>
      <c r="R16" s="269">
        <f>费用表【邓姐发】!AL15</f>
        <v>0</v>
      </c>
      <c r="S16" s="269">
        <f>费用表【邓姐发】!AK15</f>
        <v>0</v>
      </c>
      <c r="T16" s="269">
        <f>费用表【邓姐发】!AG15</f>
        <v>0</v>
      </c>
      <c r="U16" s="268">
        <f t="shared" si="3"/>
        <v>1976486.32</v>
      </c>
      <c r="V16" s="269">
        <f>费用表【邓姐发】!AO15</f>
        <v>551329.88</v>
      </c>
      <c r="W16" s="269">
        <f>费用表【邓姐发】!AP15</f>
        <v>22500</v>
      </c>
      <c r="X16" s="269">
        <f>费用表【邓姐发】!AQ15</f>
        <v>1402656.44</v>
      </c>
      <c r="Y16" s="269">
        <f>费用表【邓姐发】!AR15</f>
        <v>0</v>
      </c>
      <c r="Z16" s="269">
        <f>费用表【邓姐发】!AS15</f>
        <v>0</v>
      </c>
      <c r="AA16" s="269">
        <f>费用表【邓姐发】!AT15</f>
        <v>0</v>
      </c>
      <c r="AB16" s="269">
        <f>费用表【邓姐发】!AN15</f>
        <v>0</v>
      </c>
      <c r="AC16" s="269">
        <f>费用表【邓姐发】!BF15</f>
        <v>0</v>
      </c>
    </row>
    <row r="17" spans="1:29">
      <c r="A17" s="274"/>
      <c r="B17" s="267" t="s">
        <v>126</v>
      </c>
      <c r="C17" s="268">
        <f t="shared" si="4"/>
        <v>5126155.72</v>
      </c>
      <c r="D17" s="269">
        <f>费用表【邓姐发】!Y16</f>
        <v>47596.85</v>
      </c>
      <c r="E17" s="269">
        <f>SUM(费用表【邓姐发】!C16:X16)+费用表【邓姐发】!AG16+费用表【邓姐发】!AW16+AB17</f>
        <v>-3184405.61</v>
      </c>
      <c r="F17" s="269">
        <f>费用表【邓姐发】!AC16+费用表【邓姐发】!AD16+费用表【邓姐发】!AF16</f>
        <v>11799577.18</v>
      </c>
      <c r="G17" s="269">
        <f>费用表【邓姐发】!AW16</f>
        <v>149288.42</v>
      </c>
      <c r="H17" s="268">
        <f t="shared" si="0"/>
        <v>-8050532.52</v>
      </c>
      <c r="I17" s="269">
        <f>费用表【邓姐发】!AX16</f>
        <v>-6683767.75</v>
      </c>
      <c r="J17" s="269">
        <f>费用表【邓姐发】!AV16</f>
        <v>-52872.38</v>
      </c>
      <c r="K17" s="269">
        <f>费用表【邓姐发】!AJ16</f>
        <v>-1313892.39</v>
      </c>
      <c r="L17" s="268">
        <f t="shared" si="1"/>
        <v>3932740.43</v>
      </c>
      <c r="M17" s="269">
        <f>费用表【邓姐发】!AH16</f>
        <v>1965436.81</v>
      </c>
      <c r="N17" s="269">
        <f>费用表【邓姐发】!AI16</f>
        <v>1199970.06</v>
      </c>
      <c r="O17" s="269">
        <f>费用表【邓姐发】!AY16</f>
        <v>737780.57</v>
      </c>
      <c r="P17" s="269">
        <f>费用表【邓姐发】!AM16</f>
        <v>29552.99</v>
      </c>
      <c r="Q17" s="268">
        <f t="shared" si="2"/>
        <v>-1493330.42</v>
      </c>
      <c r="R17" s="269">
        <f>费用表【邓姐发】!AL16</f>
        <v>-1406074.09</v>
      </c>
      <c r="S17" s="269">
        <f>费用表【邓姐发】!AK16</f>
        <v>-87256.33</v>
      </c>
      <c r="T17" s="269">
        <f>费用表【邓姐发】!AG16</f>
        <v>2388.92</v>
      </c>
      <c r="U17" s="268">
        <f t="shared" si="3"/>
        <v>2074509.81</v>
      </c>
      <c r="V17" s="269">
        <f>费用表【邓姐发】!AO16</f>
        <v>1525584.01</v>
      </c>
      <c r="W17" s="269">
        <f>费用表【邓姐发】!AP16</f>
        <v>103259.18</v>
      </c>
      <c r="X17" s="269">
        <f>费用表【邓姐发】!AQ16</f>
        <v>200309.11</v>
      </c>
      <c r="Y17" s="269">
        <f>费用表【邓姐发】!AR16</f>
        <v>18797.35</v>
      </c>
      <c r="Z17" s="269">
        <f>费用表【邓姐发】!AS16</f>
        <v>130140.15</v>
      </c>
      <c r="AA17" s="269">
        <f>费用表【邓姐发】!AT16</f>
        <v>96420.01</v>
      </c>
      <c r="AB17" s="269">
        <f>费用表【邓姐发】!AN16</f>
        <v>0</v>
      </c>
      <c r="AC17" s="269">
        <f>费用表【邓姐发】!BF16</f>
        <v>0</v>
      </c>
    </row>
    <row r="18" spans="1:29">
      <c r="A18" s="274"/>
      <c r="B18" s="267" t="s">
        <v>127</v>
      </c>
      <c r="C18" s="268">
        <f t="shared" si="4"/>
        <v>-2.91038304567337e-10</v>
      </c>
      <c r="D18" s="269">
        <f>费用表【邓姐发】!Y17</f>
        <v>0</v>
      </c>
      <c r="E18" s="269">
        <f>SUM(费用表【邓姐发】!C17:X17)+费用表【邓姐发】!AG17+费用表【邓姐发】!AW17+AB18</f>
        <v>-433556.47</v>
      </c>
      <c r="F18" s="269">
        <f>费用表【邓姐发】!AC17+费用表【邓姐发】!AD17+费用表【邓姐发】!AF17</f>
        <v>433556.47</v>
      </c>
      <c r="G18" s="269">
        <f>费用表【邓姐发】!AW17</f>
        <v>0</v>
      </c>
      <c r="H18" s="268">
        <f t="shared" si="0"/>
        <v>0</v>
      </c>
      <c r="I18" s="269">
        <f>费用表【邓姐发】!AX17</f>
        <v>0</v>
      </c>
      <c r="J18" s="269">
        <f>费用表【邓姐发】!AV17</f>
        <v>0</v>
      </c>
      <c r="K18" s="269">
        <f>费用表【邓姐发】!AJ17</f>
        <v>0</v>
      </c>
      <c r="L18" s="268">
        <f t="shared" si="1"/>
        <v>0</v>
      </c>
      <c r="M18" s="269">
        <f>费用表【邓姐发】!AH17</f>
        <v>0</v>
      </c>
      <c r="N18" s="269">
        <f>费用表【邓姐发】!AI17</f>
        <v>0</v>
      </c>
      <c r="O18" s="269">
        <f>费用表【邓姐发】!AY17</f>
        <v>0</v>
      </c>
      <c r="P18" s="269">
        <f>费用表【邓姐发】!AM17</f>
        <v>0</v>
      </c>
      <c r="Q18" s="268">
        <f t="shared" si="2"/>
        <v>0</v>
      </c>
      <c r="R18" s="269">
        <f>费用表【邓姐发】!AL17</f>
        <v>0</v>
      </c>
      <c r="S18" s="269">
        <f>费用表【邓姐发】!AK17</f>
        <v>0</v>
      </c>
      <c r="T18" s="269">
        <f>费用表【邓姐发】!AG17</f>
        <v>53713.64</v>
      </c>
      <c r="U18" s="268">
        <f t="shared" si="3"/>
        <v>0</v>
      </c>
      <c r="V18" s="269">
        <f>费用表【邓姐发】!AO17</f>
        <v>0</v>
      </c>
      <c r="W18" s="269">
        <f>费用表【邓姐发】!AP17</f>
        <v>0</v>
      </c>
      <c r="X18" s="269">
        <f>费用表【邓姐发】!AQ17</f>
        <v>0</v>
      </c>
      <c r="Y18" s="269">
        <f>费用表【邓姐发】!AR17</f>
        <v>0</v>
      </c>
      <c r="Z18" s="269">
        <f>费用表【邓姐发】!AS17</f>
        <v>0</v>
      </c>
      <c r="AA18" s="269">
        <f>费用表【邓姐发】!AT17</f>
        <v>0</v>
      </c>
      <c r="AB18" s="269">
        <f>费用表【邓姐发】!AN17</f>
        <v>0</v>
      </c>
      <c r="AC18" s="269">
        <f>费用表【邓姐发】!BF17</f>
        <v>0</v>
      </c>
    </row>
    <row r="19" spans="1:29">
      <c r="A19" s="274"/>
      <c r="B19" s="267" t="s">
        <v>128</v>
      </c>
      <c r="C19" s="268">
        <f t="shared" si="4"/>
        <v>14149994.13</v>
      </c>
      <c r="D19" s="269">
        <f>费用表【邓姐发】!Y18</f>
        <v>0</v>
      </c>
      <c r="E19" s="269">
        <f>SUM(费用表【邓姐发】!C18:X18)+费用表【邓姐发】!AG18+费用表【邓姐发】!AW18+AB19</f>
        <v>669326.79</v>
      </c>
      <c r="F19" s="269">
        <f>费用表【邓姐发】!AC18+费用表【邓姐发】!AD18+费用表【邓姐发】!AF18</f>
        <v>13132943.06</v>
      </c>
      <c r="G19" s="269">
        <f>费用表【邓姐发】!AW18</f>
        <v>669326.79</v>
      </c>
      <c r="H19" s="268">
        <f t="shared" si="0"/>
        <v>209928.13</v>
      </c>
      <c r="I19" s="269">
        <f>费用表【邓姐发】!AX18</f>
        <v>0</v>
      </c>
      <c r="J19" s="269">
        <f>费用表【邓姐发】!AV18</f>
        <v>58800.72</v>
      </c>
      <c r="K19" s="269">
        <f>费用表【邓姐发】!AJ18</f>
        <v>151127.41</v>
      </c>
      <c r="L19" s="268">
        <f t="shared" si="1"/>
        <v>0</v>
      </c>
      <c r="M19" s="269">
        <f>费用表【邓姐发】!AH18</f>
        <v>0</v>
      </c>
      <c r="N19" s="269">
        <f>费用表【邓姐发】!AI18</f>
        <v>0</v>
      </c>
      <c r="O19" s="269">
        <f>费用表【邓姐发】!AY18</f>
        <v>0</v>
      </c>
      <c r="P19" s="269">
        <f>费用表【邓姐发】!AM18</f>
        <v>0</v>
      </c>
      <c r="Q19" s="268">
        <f t="shared" si="2"/>
        <v>137796.15</v>
      </c>
      <c r="R19" s="269">
        <f>费用表【邓姐发】!AL18</f>
        <v>64122.94</v>
      </c>
      <c r="S19" s="269">
        <f>费用表【邓姐发】!AK18</f>
        <v>73673.21</v>
      </c>
      <c r="T19" s="269">
        <f>费用表【邓姐发】!AG18</f>
        <v>0</v>
      </c>
      <c r="U19" s="268">
        <f t="shared" si="3"/>
        <v>0</v>
      </c>
      <c r="V19" s="269">
        <f>费用表【邓姐发】!AO18</f>
        <v>0</v>
      </c>
      <c r="W19" s="269">
        <f>费用表【邓姐发】!AP18</f>
        <v>0</v>
      </c>
      <c r="X19" s="269">
        <f>费用表【邓姐发】!AQ18</f>
        <v>0</v>
      </c>
      <c r="Y19" s="269">
        <f>费用表【邓姐发】!AR18</f>
        <v>0</v>
      </c>
      <c r="Z19" s="269">
        <f>费用表【邓姐发】!AS18</f>
        <v>0</v>
      </c>
      <c r="AA19" s="269">
        <f>费用表【邓姐发】!AT18</f>
        <v>0</v>
      </c>
      <c r="AB19" s="269">
        <f>费用表【邓姐发】!AN18</f>
        <v>0</v>
      </c>
      <c r="AC19" s="269">
        <f>费用表【邓姐发】!BF18</f>
        <v>0</v>
      </c>
    </row>
    <row r="20" spans="1:29">
      <c r="A20" s="275"/>
      <c r="B20" s="272" t="s">
        <v>122</v>
      </c>
      <c r="C20" s="268">
        <f t="shared" si="4"/>
        <v>138762888.2</v>
      </c>
      <c r="D20" s="269">
        <f>费用表【邓姐发】!Y19</f>
        <v>47596.85</v>
      </c>
      <c r="E20" s="269">
        <f>SUM(费用表【邓姐发】!C19:X19)+费用表【邓姐发】!AG19+费用表【邓姐发】!AW19+AB20</f>
        <v>-1796416.8</v>
      </c>
      <c r="F20" s="269">
        <f>费用表【邓姐发】!AC19+费用表【邓姐发】!AD19+费用表【邓姐发】!AF19</f>
        <v>106898014.02</v>
      </c>
      <c r="G20" s="269">
        <f>费用表【邓姐发】!AW19</f>
        <v>1970833.7</v>
      </c>
      <c r="H20" s="268">
        <f t="shared" si="0"/>
        <v>-6845971.51</v>
      </c>
      <c r="I20" s="269">
        <f>费用表【邓姐发】!AX19</f>
        <v>-5849137.61</v>
      </c>
      <c r="J20" s="269">
        <f>费用表【邓姐发】!AV19</f>
        <v>165931.08</v>
      </c>
      <c r="K20" s="269">
        <f>费用表【邓姐发】!AJ19</f>
        <v>-1162764.98</v>
      </c>
      <c r="L20" s="268">
        <f t="shared" si="1"/>
        <v>5610401.74</v>
      </c>
      <c r="M20" s="269">
        <f>费用表【邓姐发】!AH19</f>
        <v>1965436.81</v>
      </c>
      <c r="N20" s="269">
        <f>费用表【邓姐发】!AI19</f>
        <v>1199970.06</v>
      </c>
      <c r="O20" s="269">
        <f>费用表【邓姐发】!AY19</f>
        <v>2276859.73</v>
      </c>
      <c r="P20" s="269">
        <f>费用表【邓姐发】!AM19</f>
        <v>168135.14</v>
      </c>
      <c r="Q20" s="268">
        <f t="shared" si="2"/>
        <v>-1355534.27</v>
      </c>
      <c r="R20" s="269">
        <f>费用表【邓姐发】!AL19</f>
        <v>-1341951.15</v>
      </c>
      <c r="S20" s="269">
        <f>费用表【邓姐发】!AK19</f>
        <v>-13583.12</v>
      </c>
      <c r="T20" s="269">
        <f>费用表【邓姐发】!AG19</f>
        <v>56102.56</v>
      </c>
      <c r="U20" s="268">
        <f t="shared" si="3"/>
        <v>36204798.17</v>
      </c>
      <c r="V20" s="269">
        <f>费用表【邓姐发】!AO19</f>
        <v>25306613.89</v>
      </c>
      <c r="W20" s="269">
        <f>费用表【邓姐发】!AP19</f>
        <v>1485398.33</v>
      </c>
      <c r="X20" s="269">
        <f>费用表【邓姐发】!AQ19</f>
        <v>3842877.55</v>
      </c>
      <c r="Y20" s="269">
        <f>费用表【邓姐发】!AR19</f>
        <v>177543.35</v>
      </c>
      <c r="Z20" s="269">
        <f>费用表【邓姐发】!AS19</f>
        <v>3095438.79</v>
      </c>
      <c r="AA20" s="269">
        <f>费用表【邓姐发】!AT19</f>
        <v>2296926.26</v>
      </c>
      <c r="AB20" s="269">
        <f>费用表【邓姐发】!AN19</f>
        <v>0</v>
      </c>
      <c r="AC20" s="269">
        <f>费用表【邓姐发】!BF19</f>
        <v>0</v>
      </c>
    </row>
    <row r="21" customHeight="1" spans="1:29">
      <c r="A21" s="276" t="s">
        <v>129</v>
      </c>
      <c r="B21" s="267" t="s">
        <v>130</v>
      </c>
      <c r="C21" s="268">
        <f t="shared" si="4"/>
        <v>17764969.98</v>
      </c>
      <c r="D21" s="269">
        <f>费用表【邓姐发】!Y20</f>
        <v>0</v>
      </c>
      <c r="E21" s="269">
        <f>SUM(费用表【邓姐发】!C20:X20)+费用表【邓姐发】!AG20+费用表【邓姐发】!AW20+AB21</f>
        <v>2423115.69</v>
      </c>
      <c r="F21" s="269">
        <f>费用表【邓姐发】!AC20+费用表【邓姐发】!AD20+费用表【邓姐发】!AF20</f>
        <v>9351327.42</v>
      </c>
      <c r="G21" s="269">
        <f>费用表【邓姐发】!AW20</f>
        <v>393991.26</v>
      </c>
      <c r="H21" s="268">
        <f t="shared" si="0"/>
        <v>316326.91</v>
      </c>
      <c r="I21" s="269">
        <f>费用表【邓姐发】!AX20</f>
        <v>167681.85</v>
      </c>
      <c r="J21" s="269">
        <f>费用表【邓姐发】!AV20</f>
        <v>79675.01</v>
      </c>
      <c r="K21" s="269">
        <f>费用表【邓姐发】!AJ20</f>
        <v>68970.05</v>
      </c>
      <c r="L21" s="268">
        <f t="shared" si="1"/>
        <v>407655.34</v>
      </c>
      <c r="M21" s="269">
        <f>费用表【邓姐发】!AH20</f>
        <v>69325.01</v>
      </c>
      <c r="N21" s="269">
        <f>费用表【邓姐发】!AI20</f>
        <v>102273.36</v>
      </c>
      <c r="O21" s="269">
        <f>费用表【邓姐发】!AY20</f>
        <v>109864.42</v>
      </c>
      <c r="P21" s="269">
        <f>费用表【邓姐发】!AM20</f>
        <v>126192.55</v>
      </c>
      <c r="Q21" s="268">
        <f t="shared" si="2"/>
        <v>107464.27</v>
      </c>
      <c r="R21" s="269">
        <f>费用表【邓姐发】!AL20</f>
        <v>65062.75</v>
      </c>
      <c r="S21" s="269">
        <f>费用表【邓姐发】!AK20</f>
        <v>42401.52</v>
      </c>
      <c r="T21" s="269">
        <f>费用表【邓姐发】!AG20</f>
        <v>126070.43</v>
      </c>
      <c r="U21" s="268">
        <f t="shared" si="3"/>
        <v>5159080.35</v>
      </c>
      <c r="V21" s="269">
        <f>费用表【邓姐发】!AO20</f>
        <v>3061065.21</v>
      </c>
      <c r="W21" s="269">
        <f>费用表【邓姐发】!AP20</f>
        <v>489122.5</v>
      </c>
      <c r="X21" s="269">
        <f>费用表【邓姐发】!AQ20</f>
        <v>627519.81</v>
      </c>
      <c r="Y21" s="269">
        <f>费用表【邓姐发】!AR20</f>
        <v>319456.97</v>
      </c>
      <c r="Z21" s="269">
        <f>费用表【邓姐发】!AS20</f>
        <v>552554.16</v>
      </c>
      <c r="AA21" s="269">
        <f>费用表【邓姐发】!AT20</f>
        <v>109361.7</v>
      </c>
      <c r="AB21" s="269">
        <f>费用表【邓姐发】!AN20</f>
        <v>367395.97</v>
      </c>
      <c r="AC21" s="269">
        <f>费用表【邓姐发】!BF20</f>
        <v>143927.82</v>
      </c>
    </row>
    <row r="22" spans="1:29">
      <c r="A22" s="277"/>
      <c r="B22" s="267" t="s">
        <v>131</v>
      </c>
      <c r="C22" s="268">
        <f t="shared" si="4"/>
        <v>11474174.85</v>
      </c>
      <c r="D22" s="269">
        <f>费用表【邓姐发】!Y21</f>
        <v>0</v>
      </c>
      <c r="E22" s="269">
        <f>SUM(费用表【邓姐发】!C21:X21)+费用表【邓姐发】!AG21+费用表【邓姐发】!AW21+AB22</f>
        <v>2421311.27</v>
      </c>
      <c r="F22" s="269">
        <f>费用表【邓姐发】!AC21+费用表【邓姐发】!AD21+费用表【邓姐发】!AF21</f>
        <v>1861770.47</v>
      </c>
      <c r="G22" s="269">
        <f>费用表【邓姐发】!AW21</f>
        <v>115340.44</v>
      </c>
      <c r="H22" s="268">
        <f t="shared" si="0"/>
        <v>258960.09</v>
      </c>
      <c r="I22" s="269">
        <f>费用表【邓姐发】!AX21</f>
        <v>74234.84</v>
      </c>
      <c r="J22" s="269">
        <f>费用表【邓姐发】!AV21</f>
        <v>81553.43</v>
      </c>
      <c r="K22" s="269">
        <f>费用表【邓姐发】!AJ21</f>
        <v>103171.82</v>
      </c>
      <c r="L22" s="268">
        <f t="shared" si="1"/>
        <v>507502.94</v>
      </c>
      <c r="M22" s="269">
        <f>费用表【邓姐发】!AH21</f>
        <v>161087.36</v>
      </c>
      <c r="N22" s="269">
        <f>费用表【邓姐发】!AI21</f>
        <v>111216.86</v>
      </c>
      <c r="O22" s="269">
        <f>费用表【邓姐发】!AY21</f>
        <v>88328.18</v>
      </c>
      <c r="P22" s="269">
        <f>费用表【邓姐发】!AM21</f>
        <v>146870.54</v>
      </c>
      <c r="Q22" s="268">
        <f t="shared" si="2"/>
        <v>199353.22</v>
      </c>
      <c r="R22" s="269">
        <f>费用表【邓姐发】!AL21</f>
        <v>154599.37</v>
      </c>
      <c r="S22" s="269">
        <f>费用表【邓姐发】!AK21</f>
        <v>44753.85</v>
      </c>
      <c r="T22" s="269">
        <f>费用表【邓姐发】!AG21</f>
        <v>60829.67</v>
      </c>
      <c r="U22" s="268">
        <f t="shared" si="3"/>
        <v>6225276.86</v>
      </c>
      <c r="V22" s="269">
        <f>费用表【邓姐发】!AO21</f>
        <v>2617219.84</v>
      </c>
      <c r="W22" s="269">
        <f>费用表【邓姐发】!AP21</f>
        <v>880675.96</v>
      </c>
      <c r="X22" s="269">
        <f>费用表【邓姐发】!AQ21</f>
        <v>791767.48</v>
      </c>
      <c r="Y22" s="269">
        <f>费用表【邓姐发】!AR21</f>
        <v>476246.68</v>
      </c>
      <c r="Z22" s="269">
        <f>费用表【邓姐发】!AS21</f>
        <v>1231469.02</v>
      </c>
      <c r="AA22" s="269">
        <f>费用表【邓姐发】!AT21</f>
        <v>227897.88</v>
      </c>
      <c r="AB22" s="269">
        <f>费用表【邓姐发】!AN21</f>
        <v>422165.28</v>
      </c>
      <c r="AC22" s="269">
        <f>费用表【邓姐发】!BF21</f>
        <v>30794.97</v>
      </c>
    </row>
    <row r="23" spans="1:29">
      <c r="A23" s="277"/>
      <c r="B23" s="267" t="s">
        <v>132</v>
      </c>
      <c r="C23" s="268">
        <f t="shared" si="4"/>
        <v>2146424.07</v>
      </c>
      <c r="D23" s="269">
        <f>费用表【邓姐发】!Y22</f>
        <v>0</v>
      </c>
      <c r="E23" s="269">
        <f>SUM(费用表【邓姐发】!C22:X22)+费用表【邓姐发】!AG22+费用表【邓姐发】!AW22+AB23</f>
        <v>748323.37</v>
      </c>
      <c r="F23" s="269">
        <f>费用表【邓姐发】!AC22+费用表【邓姐发】!AD22+费用表【邓姐发】!AF22</f>
        <v>1138981.61</v>
      </c>
      <c r="G23" s="269">
        <f>费用表【邓姐发】!AW22</f>
        <v>29913.33</v>
      </c>
      <c r="H23" s="268">
        <f t="shared" si="0"/>
        <v>38473.21</v>
      </c>
      <c r="I23" s="269">
        <f>费用表【邓姐发】!AX22</f>
        <v>4854.7</v>
      </c>
      <c r="J23" s="269">
        <f>费用表【邓姐发】!AV22</f>
        <v>15515.2</v>
      </c>
      <c r="K23" s="269">
        <f>费用表【邓姐发】!AJ22</f>
        <v>18103.31</v>
      </c>
      <c r="L23" s="268">
        <f t="shared" si="1"/>
        <v>48808.45</v>
      </c>
      <c r="M23" s="269">
        <f>费用表【邓姐发】!AH22</f>
        <v>9057.67</v>
      </c>
      <c r="N23" s="269">
        <f>费用表【邓姐发】!AI22</f>
        <v>15617.79</v>
      </c>
      <c r="O23" s="269">
        <f>费用表【邓姐发】!AY22</f>
        <v>14415.19</v>
      </c>
      <c r="P23" s="269">
        <f>费用表【邓姐发】!AM22</f>
        <v>9717.8</v>
      </c>
      <c r="Q23" s="268">
        <f t="shared" si="2"/>
        <v>29450.91</v>
      </c>
      <c r="R23" s="269">
        <f>费用表【邓姐发】!AL22</f>
        <v>13945.08</v>
      </c>
      <c r="S23" s="269">
        <f>费用表【邓姐发】!AK22</f>
        <v>15505.83</v>
      </c>
      <c r="T23" s="269">
        <f>费用表【邓姐发】!AG22</f>
        <v>21939.45</v>
      </c>
      <c r="U23" s="268">
        <f t="shared" si="3"/>
        <v>142386.52</v>
      </c>
      <c r="V23" s="269">
        <f>费用表【邓姐发】!AO22</f>
        <v>52828.77</v>
      </c>
      <c r="W23" s="269">
        <f>费用表【邓姐发】!AP22</f>
        <v>13407.33</v>
      </c>
      <c r="X23" s="269">
        <f>费用表【邓姐发】!AQ22</f>
        <v>9202.46</v>
      </c>
      <c r="Y23" s="269">
        <f>费用表【邓姐发】!AR22</f>
        <v>33946.84</v>
      </c>
      <c r="Z23" s="269">
        <f>费用表【邓姐发】!AS22</f>
        <v>25188.34</v>
      </c>
      <c r="AA23" s="269">
        <f>费用表【邓姐发】!AT22</f>
        <v>7812.78</v>
      </c>
      <c r="AB23" s="269">
        <f>费用表【邓姐发】!AN22</f>
        <v>23781.55</v>
      </c>
      <c r="AC23" s="269">
        <f>费用表【邓姐发】!BF22</f>
        <v>31298.64</v>
      </c>
    </row>
    <row r="24" spans="1:29">
      <c r="A24" s="277"/>
      <c r="B24" s="267" t="s">
        <v>133</v>
      </c>
      <c r="C24" s="268">
        <f t="shared" si="4"/>
        <v>905119.15</v>
      </c>
      <c r="D24" s="269">
        <f>费用表【邓姐发】!Y23</f>
        <v>0</v>
      </c>
      <c r="E24" s="269">
        <f>SUM(费用表【邓姐发】!C23:X23)+费用表【邓姐发】!AG23+费用表【邓姐发】!AW23+AB24</f>
        <v>259352.73</v>
      </c>
      <c r="F24" s="269">
        <f>费用表【邓姐发】!AC23+费用表【邓姐发】!AD23+费用表【邓姐发】!AF23</f>
        <v>576698.58</v>
      </c>
      <c r="G24" s="269">
        <f>费用表【邓姐发】!AW23</f>
        <v>19810.63</v>
      </c>
      <c r="H24" s="268">
        <f t="shared" si="0"/>
        <v>5151.22</v>
      </c>
      <c r="I24" s="269">
        <f>费用表【邓姐发】!AX23</f>
        <v>577.66</v>
      </c>
      <c r="J24" s="269">
        <f>费用表【邓姐发】!AV23</f>
        <v>2256.23</v>
      </c>
      <c r="K24" s="269">
        <f>费用表【邓姐发】!AJ23</f>
        <v>2317.33</v>
      </c>
      <c r="L24" s="268">
        <f t="shared" si="1"/>
        <v>14175.86</v>
      </c>
      <c r="M24" s="269">
        <f>费用表【邓姐发】!AH23</f>
        <v>4348.35</v>
      </c>
      <c r="N24" s="269">
        <f>费用表【邓姐发】!AI23</f>
        <v>3516.15</v>
      </c>
      <c r="O24" s="269">
        <f>费用表【邓姐发】!AY23</f>
        <v>1914.12</v>
      </c>
      <c r="P24" s="269">
        <f>费用表【邓姐发】!AM23</f>
        <v>4397.24</v>
      </c>
      <c r="Q24" s="268">
        <f t="shared" si="2"/>
        <v>2653.5</v>
      </c>
      <c r="R24" s="269">
        <f>费用表【邓姐发】!AL23</f>
        <v>1217.71</v>
      </c>
      <c r="S24" s="269">
        <f>费用表【邓姐发】!AK23</f>
        <v>1435.79</v>
      </c>
      <c r="T24" s="269">
        <f>费用表【邓姐发】!AG23</f>
        <v>-1792.98</v>
      </c>
      <c r="U24" s="268">
        <f t="shared" si="3"/>
        <v>47087.26</v>
      </c>
      <c r="V24" s="269">
        <f>费用表【邓姐发】!AO23</f>
        <v>35160.14</v>
      </c>
      <c r="W24" s="269">
        <f>费用表【邓姐发】!AP23</f>
        <v>2854.38</v>
      </c>
      <c r="X24" s="269">
        <f>费用表【邓姐发】!AQ23</f>
        <v>5612.76</v>
      </c>
      <c r="Y24" s="269">
        <f>费用表【邓姐发】!AR23</f>
        <v>2658.25</v>
      </c>
      <c r="Z24" s="269">
        <f>费用表【邓姐发】!AS23</f>
        <v>550.86</v>
      </c>
      <c r="AA24" s="269">
        <f>费用表【邓姐发】!AT23</f>
        <v>250.87</v>
      </c>
      <c r="AB24" s="269">
        <f>费用表【邓姐发】!AN23</f>
        <v>10218.4</v>
      </c>
      <c r="AC24" s="269">
        <f>费用表【邓姐发】!BF23</f>
        <v>9901.3</v>
      </c>
    </row>
    <row r="25" spans="1:29">
      <c r="A25" s="277"/>
      <c r="B25" s="267" t="s">
        <v>134</v>
      </c>
      <c r="C25" s="268">
        <f t="shared" si="4"/>
        <v>3788543.2</v>
      </c>
      <c r="D25" s="269">
        <f>费用表【邓姐发】!Y24</f>
        <v>0</v>
      </c>
      <c r="E25" s="269">
        <f>SUM(费用表【邓姐发】!C24:X24)+费用表【邓姐发】!AG24+费用表【邓姐发】!AW24+AB25</f>
        <v>1455742.21</v>
      </c>
      <c r="F25" s="269">
        <f>费用表【邓姐发】!AC24+费用表【邓姐发】!AD24+费用表【邓姐发】!AF24</f>
        <v>2327745.99</v>
      </c>
      <c r="G25" s="269">
        <f>费用表【邓姐发】!AW24</f>
        <v>367</v>
      </c>
      <c r="H25" s="268">
        <f t="shared" si="0"/>
        <v>0</v>
      </c>
      <c r="I25" s="269">
        <f>费用表【邓姐发】!AX24</f>
        <v>0</v>
      </c>
      <c r="J25" s="269">
        <f>费用表【邓姐发】!AV24</f>
        <v>0</v>
      </c>
      <c r="K25" s="269">
        <f>费用表【邓姐发】!AJ24</f>
        <v>0</v>
      </c>
      <c r="L25" s="268">
        <f t="shared" si="1"/>
        <v>0</v>
      </c>
      <c r="M25" s="269">
        <f>费用表【邓姐发】!AH24</f>
        <v>0</v>
      </c>
      <c r="N25" s="269">
        <f>费用表【邓姐发】!AI24</f>
        <v>0</v>
      </c>
      <c r="O25" s="269">
        <f>费用表【邓姐发】!AY24</f>
        <v>0</v>
      </c>
      <c r="P25" s="269">
        <f>费用表【邓姐发】!AM24</f>
        <v>0</v>
      </c>
      <c r="Q25" s="268">
        <f t="shared" si="2"/>
        <v>0</v>
      </c>
      <c r="R25" s="269">
        <f>费用表【邓姐发】!AL24</f>
        <v>0</v>
      </c>
      <c r="S25" s="269">
        <f>费用表【邓姐发】!AK24</f>
        <v>0</v>
      </c>
      <c r="T25" s="269">
        <f>费用表【邓姐发】!AG24</f>
        <v>0</v>
      </c>
      <c r="U25" s="268">
        <f t="shared" si="3"/>
        <v>5055</v>
      </c>
      <c r="V25" s="269">
        <f>费用表【邓姐发】!AO24</f>
        <v>0</v>
      </c>
      <c r="W25" s="269">
        <f>费用表【邓姐发】!AP24</f>
        <v>0</v>
      </c>
      <c r="X25" s="269">
        <f>费用表【邓姐发】!AQ24</f>
        <v>5055</v>
      </c>
      <c r="Y25" s="269">
        <f>费用表【邓姐发】!AR24</f>
        <v>0</v>
      </c>
      <c r="Z25" s="269">
        <f>费用表【邓姐发】!AS24</f>
        <v>0</v>
      </c>
      <c r="AA25" s="269">
        <f>费用表【邓姐发】!AT24</f>
        <v>0</v>
      </c>
      <c r="AB25" s="269">
        <f>费用表【邓姐发】!AN24</f>
        <v>0</v>
      </c>
      <c r="AC25" s="269">
        <f>费用表【邓姐发】!BF24</f>
        <v>10010.84</v>
      </c>
    </row>
    <row r="26" spans="1:29">
      <c r="A26" s="277"/>
      <c r="B26" s="267" t="s">
        <v>135</v>
      </c>
      <c r="C26" s="268">
        <f t="shared" si="4"/>
        <v>3324817.27</v>
      </c>
      <c r="D26" s="269">
        <f>费用表【邓姐发】!Y25</f>
        <v>0</v>
      </c>
      <c r="E26" s="269">
        <f>SUM(费用表【邓姐发】!C25:X25)+费用表【邓姐发】!AG25+费用表【邓姐发】!AW25+AB26</f>
        <v>649708.15</v>
      </c>
      <c r="F26" s="269">
        <f>费用表【邓姐发】!AC25+费用表【邓姐发】!AD25+费用表【邓姐发】!AF25</f>
        <v>1758349.17</v>
      </c>
      <c r="G26" s="269">
        <f>费用表【邓姐发】!AW25</f>
        <v>120155.39</v>
      </c>
      <c r="H26" s="268">
        <f t="shared" si="0"/>
        <v>327399.04</v>
      </c>
      <c r="I26" s="269">
        <f>费用表【邓姐发】!AX25</f>
        <v>37118.16</v>
      </c>
      <c r="J26" s="269">
        <f>费用表【邓姐发】!AV25</f>
        <v>66134.24</v>
      </c>
      <c r="K26" s="269">
        <f>费用表【邓姐发】!AJ25</f>
        <v>224146.64</v>
      </c>
      <c r="L26" s="268">
        <f t="shared" si="1"/>
        <v>284153.9</v>
      </c>
      <c r="M26" s="269">
        <f>费用表【邓姐发】!AH25</f>
        <v>118994.86</v>
      </c>
      <c r="N26" s="269">
        <f>费用表【邓姐发】!AI25</f>
        <v>117047.2</v>
      </c>
      <c r="O26" s="269">
        <f>费用表【邓姐发】!AY25</f>
        <v>34365.6</v>
      </c>
      <c r="P26" s="269">
        <f>费用表【邓姐发】!AM25</f>
        <v>13746.24</v>
      </c>
      <c r="Q26" s="268">
        <f t="shared" si="2"/>
        <v>109073.71</v>
      </c>
      <c r="R26" s="269">
        <f>费用表【邓姐发】!AL25</f>
        <v>50871.31</v>
      </c>
      <c r="S26" s="269">
        <f>费用表【邓姐发】!AK25</f>
        <v>58202.4</v>
      </c>
      <c r="T26" s="269">
        <f>费用表【邓姐发】!AG25</f>
        <v>6873.12</v>
      </c>
      <c r="U26" s="268">
        <f t="shared" si="3"/>
        <v>196133.3</v>
      </c>
      <c r="V26" s="269">
        <f>费用表【邓姐发】!AO25</f>
        <v>76071.36</v>
      </c>
      <c r="W26" s="269">
        <f>费用表【邓姐发】!AP25</f>
        <v>35170.5</v>
      </c>
      <c r="X26" s="269">
        <f>费用表【邓姐发】!AQ25</f>
        <v>48804.12</v>
      </c>
      <c r="Y26" s="269">
        <f>费用表【邓姐发】!AR25</f>
        <v>18559.08</v>
      </c>
      <c r="Z26" s="269">
        <f>费用表【邓姐发】!AS25</f>
        <v>6873.12</v>
      </c>
      <c r="AA26" s="269">
        <f>费用表【邓姐发】!AT25</f>
        <v>10655.12</v>
      </c>
      <c r="AB26" s="269">
        <f>费用表【邓姐发】!AN25</f>
        <v>33222.84</v>
      </c>
      <c r="AC26" s="269">
        <f>费用表【邓姐发】!BF25</f>
        <v>22454.4</v>
      </c>
    </row>
    <row r="27" spans="1:29">
      <c r="A27" s="277"/>
      <c r="B27" s="267" t="s">
        <v>136</v>
      </c>
      <c r="C27" s="268">
        <f t="shared" si="4"/>
        <v>807817.46</v>
      </c>
      <c r="D27" s="269">
        <f>费用表【邓姐发】!Y26</f>
        <v>0</v>
      </c>
      <c r="E27" s="269">
        <f>SUM(费用表【邓姐发】!C26:X26)+费用表【邓姐发】!AG26+费用表【邓姐发】!AW26+AB27</f>
        <v>68045.78</v>
      </c>
      <c r="F27" s="269">
        <f>费用表【邓姐发】!AC26+费用表【邓姐发】!AD26+费用表【邓姐发】!AF26</f>
        <v>664067.63</v>
      </c>
      <c r="G27" s="269">
        <f>费用表【邓姐发】!AW26</f>
        <v>0</v>
      </c>
      <c r="H27" s="268">
        <f t="shared" si="0"/>
        <v>0</v>
      </c>
      <c r="I27" s="269">
        <f>费用表【邓姐发】!AX26</f>
        <v>0</v>
      </c>
      <c r="J27" s="269">
        <f>费用表【邓姐发】!AV26</f>
        <v>0</v>
      </c>
      <c r="K27" s="269">
        <f>费用表【邓姐发】!AJ26</f>
        <v>0</v>
      </c>
      <c r="L27" s="268">
        <f t="shared" si="1"/>
        <v>10566.04</v>
      </c>
      <c r="M27" s="269">
        <f>费用表【邓姐发】!AH26</f>
        <v>0</v>
      </c>
      <c r="N27" s="269">
        <f>费用表【邓姐发】!AI26</f>
        <v>5283.02</v>
      </c>
      <c r="O27" s="269">
        <f>费用表【邓姐发】!AY26</f>
        <v>0</v>
      </c>
      <c r="P27" s="269">
        <f>费用表【邓姐发】!AM26</f>
        <v>5283.02</v>
      </c>
      <c r="Q27" s="268">
        <f t="shared" si="2"/>
        <v>0</v>
      </c>
      <c r="R27" s="269">
        <f>费用表【邓姐发】!AL26</f>
        <v>0</v>
      </c>
      <c r="S27" s="269">
        <f>费用表【邓姐发】!AK26</f>
        <v>0</v>
      </c>
      <c r="T27" s="269">
        <f>费用表【邓姐发】!AG26</f>
        <v>0</v>
      </c>
      <c r="U27" s="268">
        <f t="shared" si="3"/>
        <v>65138.01</v>
      </c>
      <c r="V27" s="269">
        <f>费用表【邓姐发】!AO26</f>
        <v>39082.81</v>
      </c>
      <c r="W27" s="269">
        <f>费用表【邓姐发】!AP26</f>
        <v>0</v>
      </c>
      <c r="X27" s="269">
        <f>费用表【邓姐发】!AQ26</f>
        <v>23449.68</v>
      </c>
      <c r="Y27" s="269">
        <f>费用表【邓姐发】!AR26</f>
        <v>2605.52</v>
      </c>
      <c r="Z27" s="269">
        <f>费用表【邓姐发】!AS26</f>
        <v>0</v>
      </c>
      <c r="AA27" s="269">
        <f>费用表【邓姐发】!AT26</f>
        <v>0</v>
      </c>
      <c r="AB27" s="269">
        <f>费用表【邓姐发】!AN26</f>
        <v>-10603.09</v>
      </c>
      <c r="AC27" s="269">
        <f>费用表【邓姐发】!BF26</f>
        <v>19670.01</v>
      </c>
    </row>
    <row r="28" spans="1:29">
      <c r="A28" s="277"/>
      <c r="B28" s="267" t="s">
        <v>137</v>
      </c>
      <c r="C28" s="268">
        <f t="shared" si="4"/>
        <v>537618.72</v>
      </c>
      <c r="D28" s="269">
        <f>费用表【邓姐发】!Y27</f>
        <v>0</v>
      </c>
      <c r="E28" s="269">
        <f>SUM(费用表【邓姐发】!C27:X27)+费用表【邓姐发】!AG27+费用表【邓姐发】!AW27+AB28</f>
        <v>137589.65</v>
      </c>
      <c r="F28" s="269">
        <f>费用表【邓姐发】!AC27+费用表【邓姐发】!AD27+费用表【邓姐发】!AF27</f>
        <v>216549.92</v>
      </c>
      <c r="G28" s="269">
        <f>费用表【邓姐发】!AW27</f>
        <v>10654.87</v>
      </c>
      <c r="H28" s="268">
        <f t="shared" si="0"/>
        <v>3401.45</v>
      </c>
      <c r="I28" s="269">
        <f>费用表【邓姐发】!AX27</f>
        <v>1541.26</v>
      </c>
      <c r="J28" s="269">
        <f>费用表【邓姐发】!AV27</f>
        <v>840.19</v>
      </c>
      <c r="K28" s="269">
        <f>费用表【邓姐发】!AJ27</f>
        <v>1020</v>
      </c>
      <c r="L28" s="268">
        <f t="shared" si="1"/>
        <v>2700</v>
      </c>
      <c r="M28" s="269">
        <f>费用表【邓姐发】!AH27</f>
        <v>900</v>
      </c>
      <c r="N28" s="269">
        <f>费用表【邓姐发】!AI27</f>
        <v>1020</v>
      </c>
      <c r="O28" s="269">
        <f>费用表【邓姐发】!AY27</f>
        <v>360</v>
      </c>
      <c r="P28" s="269">
        <f>费用表【邓姐发】!AM27</f>
        <v>420</v>
      </c>
      <c r="Q28" s="268">
        <f t="shared" si="2"/>
        <v>368.16</v>
      </c>
      <c r="R28" s="269">
        <f>费用表【邓姐发】!AL27</f>
        <v>248.16</v>
      </c>
      <c r="S28" s="269">
        <f>费用表【邓姐发】!AK27</f>
        <v>120</v>
      </c>
      <c r="T28" s="269">
        <f>费用表【邓姐发】!AG27</f>
        <v>6050.84</v>
      </c>
      <c r="U28" s="268">
        <f t="shared" si="3"/>
        <v>177009.54</v>
      </c>
      <c r="V28" s="269">
        <f>费用表【邓姐发】!AO27</f>
        <v>126723.98</v>
      </c>
      <c r="W28" s="269">
        <f>费用表【邓姐发】!AP27</f>
        <v>19146.42</v>
      </c>
      <c r="X28" s="269">
        <f>费用表【邓姐发】!AQ27</f>
        <v>7123.4</v>
      </c>
      <c r="Y28" s="269">
        <f>费用表【邓姐发】!AR27</f>
        <v>6324.12</v>
      </c>
      <c r="Z28" s="269">
        <f>费用表【邓姐发】!AS27</f>
        <v>14183.9</v>
      </c>
      <c r="AA28" s="269">
        <f>费用表【邓姐发】!AT27</f>
        <v>3507.72</v>
      </c>
      <c r="AB28" s="269">
        <f>费用表【邓姐发】!AN27</f>
        <v>18620.98</v>
      </c>
      <c r="AC28" s="269">
        <f>费用表【邓姐发】!BF27</f>
        <v>31.07</v>
      </c>
    </row>
    <row r="29" spans="1:29">
      <c r="A29" s="277"/>
      <c r="B29" s="267" t="s">
        <v>138</v>
      </c>
      <c r="C29" s="268">
        <f t="shared" si="4"/>
        <v>132052.38</v>
      </c>
      <c r="D29" s="269">
        <f>费用表【邓姐发】!Y28</f>
        <v>0</v>
      </c>
      <c r="E29" s="269">
        <f>SUM(费用表【邓姐发】!C28:X28)+费用表【邓姐发】!AG28+费用表【邓姐发】!AW28+AB29</f>
        <v>13507.87</v>
      </c>
      <c r="F29" s="269">
        <f>费用表【邓姐发】!AC28+费用表【邓姐发】!AD28+费用表【邓姐发】!AF28</f>
        <v>112368.78</v>
      </c>
      <c r="G29" s="269">
        <f>费用表【邓姐发】!AW28</f>
        <v>0</v>
      </c>
      <c r="H29" s="268">
        <f t="shared" si="0"/>
        <v>1683.95</v>
      </c>
      <c r="I29" s="269">
        <f>费用表【邓姐发】!AX28</f>
        <v>887.15</v>
      </c>
      <c r="J29" s="269">
        <f>费用表【邓姐发】!AV28</f>
        <v>0</v>
      </c>
      <c r="K29" s="269">
        <f>费用表【邓姐发】!AJ28</f>
        <v>796.8</v>
      </c>
      <c r="L29" s="268">
        <f t="shared" si="1"/>
        <v>1648.88</v>
      </c>
      <c r="M29" s="269">
        <f>费用表【邓姐发】!AH28</f>
        <v>1093.08</v>
      </c>
      <c r="N29" s="269">
        <f>费用表【邓姐发】!AI28</f>
        <v>555.8</v>
      </c>
      <c r="O29" s="269">
        <f>费用表【邓姐发】!AY28</f>
        <v>0</v>
      </c>
      <c r="P29" s="269">
        <f>费用表【邓姐发】!AM28</f>
        <v>0</v>
      </c>
      <c r="Q29" s="268">
        <f t="shared" si="2"/>
        <v>1257.2</v>
      </c>
      <c r="R29" s="269">
        <f>费用表【邓姐发】!AL28</f>
        <v>1257.2</v>
      </c>
      <c r="S29" s="269">
        <f>费用表【邓姐发】!AK28</f>
        <v>0</v>
      </c>
      <c r="T29" s="269">
        <f>费用表【邓姐发】!AG28</f>
        <v>132.4</v>
      </c>
      <c r="U29" s="268">
        <f t="shared" si="3"/>
        <v>1585.7</v>
      </c>
      <c r="V29" s="269">
        <f>费用表【邓姐发】!AO28</f>
        <v>1317.7</v>
      </c>
      <c r="W29" s="269">
        <f>费用表【邓姐发】!AP28</f>
        <v>0</v>
      </c>
      <c r="X29" s="269">
        <f>费用表【邓姐发】!AQ28</f>
        <v>268</v>
      </c>
      <c r="Y29" s="269">
        <f>费用表【邓姐发】!AR28</f>
        <v>0</v>
      </c>
      <c r="Z29" s="269">
        <f>费用表【邓姐发】!AS28</f>
        <v>0</v>
      </c>
      <c r="AA29" s="269">
        <f>费用表【邓姐发】!AT28</f>
        <v>0</v>
      </c>
      <c r="AB29" s="269">
        <f>费用表【邓姐发】!AN28</f>
        <v>0</v>
      </c>
      <c r="AC29" s="269">
        <f>费用表【邓姐发】!BF28</f>
        <v>158.4</v>
      </c>
    </row>
    <row r="30" spans="1:29">
      <c r="A30" s="277"/>
      <c r="B30" s="267" t="s">
        <v>139</v>
      </c>
      <c r="C30" s="268">
        <f t="shared" si="4"/>
        <v>96159.67</v>
      </c>
      <c r="D30" s="269">
        <f>费用表【邓姐发】!Y29</f>
        <v>0</v>
      </c>
      <c r="E30" s="269">
        <f>SUM(费用表【邓姐发】!C29:X29)+费用表【邓姐发】!AG29+费用表【邓姐发】!AW29+AB30</f>
        <v>33893.48</v>
      </c>
      <c r="F30" s="269">
        <f>费用表【邓姐发】!AC29+费用表【邓姐发】!AD29+费用表【邓姐发】!AF29</f>
        <v>16130.6</v>
      </c>
      <c r="G30" s="269">
        <f>费用表【邓姐发】!AW29</f>
        <v>175.24</v>
      </c>
      <c r="H30" s="268">
        <f t="shared" si="0"/>
        <v>3079.63</v>
      </c>
      <c r="I30" s="269">
        <f>费用表【邓姐发】!AX29</f>
        <v>1395.18</v>
      </c>
      <c r="J30" s="269">
        <f>费用表【邓姐发】!AV29</f>
        <v>1684.45</v>
      </c>
      <c r="K30" s="269">
        <f>费用表【邓姐发】!AJ29</f>
        <v>0</v>
      </c>
      <c r="L30" s="268">
        <f t="shared" si="1"/>
        <v>1862.01</v>
      </c>
      <c r="M30" s="269">
        <f>费用表【邓姐发】!AH29</f>
        <v>140.31</v>
      </c>
      <c r="N30" s="269">
        <f>费用表【邓姐发】!AI29</f>
        <v>1015.78</v>
      </c>
      <c r="O30" s="269">
        <f>费用表【邓姐发】!AY29</f>
        <v>444.4</v>
      </c>
      <c r="P30" s="269">
        <f>费用表【邓姐发】!AM29</f>
        <v>261.52</v>
      </c>
      <c r="Q30" s="268">
        <f t="shared" si="2"/>
        <v>1574.3</v>
      </c>
      <c r="R30" s="269">
        <f>费用表【邓姐发】!AL29</f>
        <v>305.5</v>
      </c>
      <c r="S30" s="269">
        <f>费用表【邓姐发】!AK29</f>
        <v>1268.8</v>
      </c>
      <c r="T30" s="269">
        <f>费用表【邓姐发】!AG29</f>
        <v>1084.3</v>
      </c>
      <c r="U30" s="268">
        <f t="shared" si="3"/>
        <v>39619.65</v>
      </c>
      <c r="V30" s="269">
        <f>费用表【邓姐发】!AO29</f>
        <v>8147.52</v>
      </c>
      <c r="W30" s="269">
        <f>费用表【邓姐发】!AP29</f>
        <v>3835.39</v>
      </c>
      <c r="X30" s="269">
        <f>费用表【邓姐发】!AQ29</f>
        <v>8510.39</v>
      </c>
      <c r="Y30" s="269">
        <f>费用表【邓姐发】!AR29</f>
        <v>12101.24</v>
      </c>
      <c r="Z30" s="269">
        <f>费用表【邓姐发】!AS29</f>
        <v>5948.91</v>
      </c>
      <c r="AA30" s="269">
        <f>费用表【邓姐发】!AT29</f>
        <v>1076.2</v>
      </c>
      <c r="AB30" s="269">
        <f>费用表【邓姐发】!AN29</f>
        <v>1424.94</v>
      </c>
      <c r="AC30" s="269">
        <f>费用表【邓姐发】!BF29</f>
        <v>4094</v>
      </c>
    </row>
    <row r="31" spans="1:29">
      <c r="A31" s="277"/>
      <c r="B31" s="267" t="s">
        <v>140</v>
      </c>
      <c r="C31" s="268">
        <f t="shared" si="4"/>
        <v>1083199.48</v>
      </c>
      <c r="D31" s="269">
        <f>费用表【邓姐发】!Y30</f>
        <v>0</v>
      </c>
      <c r="E31" s="269">
        <f>SUM(费用表【邓姐发】!C30:X30)+费用表【邓姐发】!AG30+费用表【邓姐发】!AW30+AB31</f>
        <v>649943.5</v>
      </c>
      <c r="F31" s="269">
        <f>费用表【邓姐发】!AC30+费用表【邓姐发】!AD30+费用表【邓姐发】!AF30</f>
        <v>433255.98</v>
      </c>
      <c r="G31" s="269">
        <f>费用表【邓姐发】!AW30</f>
        <v>0</v>
      </c>
      <c r="H31" s="268">
        <f t="shared" si="0"/>
        <v>0</v>
      </c>
      <c r="I31" s="269">
        <f>费用表【邓姐发】!AX30</f>
        <v>0</v>
      </c>
      <c r="J31" s="269">
        <f>费用表【邓姐发】!AV30</f>
        <v>0</v>
      </c>
      <c r="K31" s="269">
        <f>费用表【邓姐发】!AJ30</f>
        <v>0</v>
      </c>
      <c r="L31" s="268">
        <f t="shared" si="1"/>
        <v>0</v>
      </c>
      <c r="M31" s="269">
        <f>费用表【邓姐发】!AH30</f>
        <v>0</v>
      </c>
      <c r="N31" s="269">
        <f>费用表【邓姐发】!AI30</f>
        <v>0</v>
      </c>
      <c r="O31" s="269">
        <f>费用表【邓姐发】!AY30</f>
        <v>0</v>
      </c>
      <c r="P31" s="269">
        <f>费用表【邓姐发】!AM30</f>
        <v>0</v>
      </c>
      <c r="Q31" s="268">
        <f t="shared" si="2"/>
        <v>0</v>
      </c>
      <c r="R31" s="269">
        <f>费用表【邓姐发】!AL30</f>
        <v>0</v>
      </c>
      <c r="S31" s="269">
        <f>费用表【邓姐发】!AK30</f>
        <v>0</v>
      </c>
      <c r="T31" s="269">
        <f>费用表【邓姐发】!AG30</f>
        <v>128649.72</v>
      </c>
      <c r="U31" s="268">
        <f t="shared" si="3"/>
        <v>0</v>
      </c>
      <c r="V31" s="269">
        <f>费用表【邓姐发】!AO30</f>
        <v>0</v>
      </c>
      <c r="W31" s="269">
        <f>费用表【邓姐发】!AP30</f>
        <v>0</v>
      </c>
      <c r="X31" s="269">
        <f>费用表【邓姐发】!AQ30</f>
        <v>0</v>
      </c>
      <c r="Y31" s="269">
        <f>费用表【邓姐发】!AR30</f>
        <v>0</v>
      </c>
      <c r="Z31" s="269">
        <f>费用表【邓姐发】!AS30</f>
        <v>0</v>
      </c>
      <c r="AA31" s="269">
        <f>费用表【邓姐发】!AT30</f>
        <v>0</v>
      </c>
      <c r="AB31" s="269">
        <f>费用表【邓姐发】!AN30</f>
        <v>0</v>
      </c>
      <c r="AC31" s="269">
        <f>费用表【邓姐发】!BF30</f>
        <v>0</v>
      </c>
    </row>
    <row r="32" spans="1:29">
      <c r="A32" s="277"/>
      <c r="B32" s="267" t="s">
        <v>141</v>
      </c>
      <c r="C32" s="268">
        <f t="shared" si="4"/>
        <v>7120487.14</v>
      </c>
      <c r="D32" s="269">
        <f>费用表【邓姐发】!Y31</f>
        <v>0</v>
      </c>
      <c r="E32" s="269">
        <f>SUM(费用表【邓姐发】!C31:X31)+费用表【邓姐发】!AG31+费用表【邓姐发】!AW31+AB32</f>
        <v>0</v>
      </c>
      <c r="F32" s="269">
        <f>费用表【邓姐发】!AC31+费用表【邓姐发】!AD31+费用表【邓姐发】!AF31</f>
        <v>7120487.14</v>
      </c>
      <c r="G32" s="269">
        <f>费用表【邓姐发】!AW31</f>
        <v>0</v>
      </c>
      <c r="H32" s="268">
        <f t="shared" si="0"/>
        <v>0</v>
      </c>
      <c r="I32" s="269">
        <f>费用表【邓姐发】!AX31</f>
        <v>0</v>
      </c>
      <c r="J32" s="269">
        <f>费用表【邓姐发】!AV31</f>
        <v>0</v>
      </c>
      <c r="K32" s="269">
        <f>费用表【邓姐发】!AJ31</f>
        <v>0</v>
      </c>
      <c r="L32" s="268">
        <f t="shared" si="1"/>
        <v>0</v>
      </c>
      <c r="M32" s="269">
        <f>费用表【邓姐发】!AH31</f>
        <v>0</v>
      </c>
      <c r="N32" s="269">
        <f>费用表【邓姐发】!AI31</f>
        <v>0</v>
      </c>
      <c r="O32" s="269">
        <f>费用表【邓姐发】!AY31</f>
        <v>0</v>
      </c>
      <c r="P32" s="269">
        <f>费用表【邓姐发】!AM31</f>
        <v>0</v>
      </c>
      <c r="Q32" s="268">
        <f t="shared" si="2"/>
        <v>0</v>
      </c>
      <c r="R32" s="269">
        <f>费用表【邓姐发】!AL31</f>
        <v>0</v>
      </c>
      <c r="S32" s="269">
        <f>费用表【邓姐发】!AK31</f>
        <v>0</v>
      </c>
      <c r="T32" s="269">
        <f>费用表【邓姐发】!AG31</f>
        <v>0</v>
      </c>
      <c r="U32" s="268">
        <f t="shared" si="3"/>
        <v>0</v>
      </c>
      <c r="V32" s="269">
        <f>费用表【邓姐发】!AO31</f>
        <v>0</v>
      </c>
      <c r="W32" s="269">
        <f>费用表【邓姐发】!AP31</f>
        <v>0</v>
      </c>
      <c r="X32" s="269">
        <f>费用表【邓姐发】!AQ31</f>
        <v>0</v>
      </c>
      <c r="Y32" s="269">
        <f>费用表【邓姐发】!AR31</f>
        <v>0</v>
      </c>
      <c r="Z32" s="269">
        <f>费用表【邓姐发】!AS31</f>
        <v>0</v>
      </c>
      <c r="AA32" s="269">
        <f>费用表【邓姐发】!AT31</f>
        <v>0</v>
      </c>
      <c r="AB32" s="269">
        <f>费用表【邓姐发】!AN31</f>
        <v>0</v>
      </c>
      <c r="AC32" s="269">
        <f>费用表【邓姐发】!BF31</f>
        <v>0</v>
      </c>
    </row>
    <row r="33" spans="1:29">
      <c r="A33" s="277"/>
      <c r="B33" s="267" t="s">
        <v>142</v>
      </c>
      <c r="C33" s="268">
        <f t="shared" si="4"/>
        <v>13541.2</v>
      </c>
      <c r="D33" s="269">
        <f>费用表【邓姐发】!Y32</f>
        <v>0</v>
      </c>
      <c r="E33" s="269">
        <f>SUM(费用表【邓姐发】!C32:X32)+费用表【邓姐发】!AG32+费用表【邓姐发】!AW32+AB33</f>
        <v>0</v>
      </c>
      <c r="F33" s="269">
        <f>费用表【邓姐发】!AC32+费用表【邓姐发】!AD32+费用表【邓姐发】!AF32</f>
        <v>13541.2</v>
      </c>
      <c r="G33" s="269">
        <f>费用表【邓姐发】!AW32</f>
        <v>0</v>
      </c>
      <c r="H33" s="268">
        <f t="shared" si="0"/>
        <v>0</v>
      </c>
      <c r="I33" s="269">
        <f>费用表【邓姐发】!AX32</f>
        <v>0</v>
      </c>
      <c r="J33" s="269">
        <f>费用表【邓姐发】!AV32</f>
        <v>0</v>
      </c>
      <c r="K33" s="269">
        <f>费用表【邓姐发】!AJ32</f>
        <v>0</v>
      </c>
      <c r="L33" s="268">
        <f t="shared" si="1"/>
        <v>0</v>
      </c>
      <c r="M33" s="269">
        <f>费用表【邓姐发】!AH32</f>
        <v>0</v>
      </c>
      <c r="N33" s="269">
        <f>费用表【邓姐发】!AI32</f>
        <v>0</v>
      </c>
      <c r="O33" s="269">
        <f>费用表【邓姐发】!AY32</f>
        <v>0</v>
      </c>
      <c r="P33" s="269">
        <f>费用表【邓姐发】!AM32</f>
        <v>0</v>
      </c>
      <c r="Q33" s="268">
        <f t="shared" si="2"/>
        <v>0</v>
      </c>
      <c r="R33" s="269">
        <f>费用表【邓姐发】!AL32</f>
        <v>0</v>
      </c>
      <c r="S33" s="269">
        <f>费用表【邓姐发】!AK32</f>
        <v>0</v>
      </c>
      <c r="T33" s="269">
        <f>费用表【邓姐发】!AG32</f>
        <v>0</v>
      </c>
      <c r="U33" s="268">
        <f t="shared" si="3"/>
        <v>0</v>
      </c>
      <c r="V33" s="269">
        <f>费用表【邓姐发】!AO32</f>
        <v>0</v>
      </c>
      <c r="W33" s="269">
        <f>费用表【邓姐发】!AP32</f>
        <v>0</v>
      </c>
      <c r="X33" s="269">
        <f>费用表【邓姐发】!AQ32</f>
        <v>0</v>
      </c>
      <c r="Y33" s="269">
        <f>费用表【邓姐发】!AR32</f>
        <v>0</v>
      </c>
      <c r="Z33" s="269">
        <f>费用表【邓姐发】!AS32</f>
        <v>0</v>
      </c>
      <c r="AA33" s="269">
        <f>费用表【邓姐发】!AT32</f>
        <v>0</v>
      </c>
      <c r="AB33" s="269">
        <f>费用表【邓姐发】!AN32</f>
        <v>0</v>
      </c>
      <c r="AC33" s="269">
        <f>费用表【邓姐发】!BF32</f>
        <v>13541.2</v>
      </c>
    </row>
    <row r="34" spans="1:29">
      <c r="A34" s="278"/>
      <c r="B34" s="272" t="s">
        <v>122</v>
      </c>
      <c r="C34" s="268">
        <f t="shared" si="4"/>
        <v>49194924.57</v>
      </c>
      <c r="D34" s="269">
        <f>费用表【邓姐发】!Y33</f>
        <v>0</v>
      </c>
      <c r="E34" s="269">
        <f>SUM(费用表【邓姐发】!C33:X33)+费用表【邓姐发】!AG33+费用表【邓姐发】!AW33+AB34</f>
        <v>8860533.7</v>
      </c>
      <c r="F34" s="269">
        <f>费用表【邓姐发】!AC33+费用表【邓姐发】!AD33+费用表【邓姐发】!AF33</f>
        <v>25591274.49</v>
      </c>
      <c r="G34" s="269">
        <f>费用表【邓姐发】!AW33</f>
        <v>690408.16</v>
      </c>
      <c r="H34" s="268">
        <f t="shared" si="0"/>
        <v>954475.5</v>
      </c>
      <c r="I34" s="269">
        <f>费用表【邓姐发】!AX33</f>
        <v>288290.8</v>
      </c>
      <c r="J34" s="269">
        <f>费用表【邓姐发】!AV33</f>
        <v>247658.75</v>
      </c>
      <c r="K34" s="269">
        <f>费用表【邓姐发】!AJ33</f>
        <v>418525.95</v>
      </c>
      <c r="L34" s="268">
        <f t="shared" si="1"/>
        <v>1279073.42</v>
      </c>
      <c r="M34" s="269">
        <f>费用表【邓姐发】!AH33</f>
        <v>364946.64</v>
      </c>
      <c r="N34" s="269">
        <f>费用表【邓姐发】!AI33</f>
        <v>357545.96</v>
      </c>
      <c r="O34" s="269">
        <f>费用表【邓姐发】!AY33</f>
        <v>249691.91</v>
      </c>
      <c r="P34" s="269">
        <f>费用表【邓姐发】!AM33</f>
        <v>306888.91</v>
      </c>
      <c r="Q34" s="268">
        <f t="shared" si="2"/>
        <v>451195.27</v>
      </c>
      <c r="R34" s="269">
        <f>费用表【邓姐发】!AL33</f>
        <v>287507.08</v>
      </c>
      <c r="S34" s="269">
        <f>费用表【邓姐发】!AK33</f>
        <v>163688.19</v>
      </c>
      <c r="T34" s="269">
        <f>费用表【邓姐发】!AG33</f>
        <v>349836.95</v>
      </c>
      <c r="U34" s="268">
        <f t="shared" si="3"/>
        <v>12058372.19</v>
      </c>
      <c r="V34" s="269">
        <f>费用表【邓姐发】!AO33</f>
        <v>6017617.33</v>
      </c>
      <c r="W34" s="269">
        <f>费用表【邓姐发】!AP33</f>
        <v>1444212.48</v>
      </c>
      <c r="X34" s="269">
        <f>费用表【邓姐发】!AQ33</f>
        <v>1527313.1</v>
      </c>
      <c r="Y34" s="269">
        <f>费用表【邓姐发】!AR33</f>
        <v>871898.7</v>
      </c>
      <c r="Z34" s="269">
        <f>费用表【邓姐发】!AS33</f>
        <v>1836768.31</v>
      </c>
      <c r="AA34" s="269">
        <f>费用表【邓姐发】!AT33</f>
        <v>360562.27</v>
      </c>
      <c r="AB34" s="269">
        <f>费用表【邓姐发】!AN33</f>
        <v>866226.87</v>
      </c>
      <c r="AC34" s="269">
        <f>费用表【邓姐发】!BF33</f>
        <v>285882.65</v>
      </c>
    </row>
    <row r="35" ht="18.75" customHeight="1" spans="1:29">
      <c r="A35" s="276" t="s">
        <v>143</v>
      </c>
      <c r="B35" s="267" t="s">
        <v>144</v>
      </c>
      <c r="C35" s="268">
        <f t="shared" si="4"/>
        <v>3830329.36</v>
      </c>
      <c r="D35" s="269">
        <f>费用表【邓姐发】!Y34</f>
        <v>0</v>
      </c>
      <c r="E35" s="269">
        <f>SUM(费用表【邓姐发】!C34:X34)+费用表【邓姐发】!AG34+费用表【邓姐发】!AW34+AB35</f>
        <v>1013167.95</v>
      </c>
      <c r="F35" s="269">
        <f>费用表【邓姐发】!AC34+费用表【邓姐发】!AD34+费用表【邓姐发】!AF34</f>
        <v>2639752.21</v>
      </c>
      <c r="G35" s="269">
        <f>费用表【邓姐发】!AW34</f>
        <v>0</v>
      </c>
      <c r="H35" s="268">
        <f t="shared" si="0"/>
        <v>25969.28</v>
      </c>
      <c r="I35" s="269">
        <f>费用表【邓姐发】!AX34</f>
        <v>0</v>
      </c>
      <c r="J35" s="269">
        <f>费用表【邓姐发】!AV34</f>
        <v>12984.64</v>
      </c>
      <c r="K35" s="269">
        <f>费用表【邓姐发】!AJ34</f>
        <v>12984.64</v>
      </c>
      <c r="L35" s="268">
        <f t="shared" si="1"/>
        <v>51938.56</v>
      </c>
      <c r="M35" s="269">
        <f>费用表【邓姐发】!AH34</f>
        <v>12984.64</v>
      </c>
      <c r="N35" s="269">
        <f>费用表【邓姐发】!AI34</f>
        <v>12984.64</v>
      </c>
      <c r="O35" s="269">
        <f>费用表【邓姐发】!AY34</f>
        <v>12984.64</v>
      </c>
      <c r="P35" s="269">
        <f>费用表【邓姐发】!AM34</f>
        <v>12984.64</v>
      </c>
      <c r="Q35" s="268">
        <f t="shared" si="2"/>
        <v>25969.28</v>
      </c>
      <c r="R35" s="269">
        <f>费用表【邓姐发】!AL34</f>
        <v>12984.64</v>
      </c>
      <c r="S35" s="269">
        <f>费用表【邓姐发】!AK34</f>
        <v>12984.64</v>
      </c>
      <c r="T35" s="269">
        <f>费用表【邓姐发】!AG34</f>
        <v>13598.39</v>
      </c>
      <c r="U35" s="268">
        <f t="shared" si="3"/>
        <v>73532.08</v>
      </c>
      <c r="V35" s="269">
        <f>费用表【邓姐发】!AO34</f>
        <v>42650.08</v>
      </c>
      <c r="W35" s="269">
        <f>费用表【邓姐发】!AP34</f>
        <v>27962.55</v>
      </c>
      <c r="X35" s="269">
        <f>费用表【邓姐发】!AQ34</f>
        <v>0</v>
      </c>
      <c r="Y35" s="269">
        <f>费用表【邓姐发】!AR34</f>
        <v>0</v>
      </c>
      <c r="Z35" s="269">
        <f>费用表【邓姐发】!AS34</f>
        <v>1803.87</v>
      </c>
      <c r="AA35" s="269">
        <f>费用表【邓姐发】!AT34</f>
        <v>1115.58</v>
      </c>
      <c r="AB35" s="269">
        <f>费用表【邓姐发】!AN34</f>
        <v>557.82</v>
      </c>
      <c r="AC35" s="269">
        <f>费用表【邓姐发】!BF34</f>
        <v>65917.01</v>
      </c>
    </row>
    <row r="36" spans="1:29">
      <c r="A36" s="277"/>
      <c r="B36" s="267" t="s">
        <v>145</v>
      </c>
      <c r="C36" s="268">
        <f t="shared" si="4"/>
        <v>3934985.89</v>
      </c>
      <c r="D36" s="269">
        <f>费用表【邓姐发】!Y35</f>
        <v>0</v>
      </c>
      <c r="E36" s="269">
        <f>SUM(费用表【邓姐发】!C35:X35)+费用表【邓姐发】!AG35+费用表【邓姐发】!AW35+AB36</f>
        <v>1348366.19</v>
      </c>
      <c r="F36" s="269">
        <f>费用表【邓姐发】!AC35+费用表【邓姐发】!AD35+费用表【邓姐发】!AF35</f>
        <v>2117775.6</v>
      </c>
      <c r="G36" s="269">
        <f>费用表【邓姐发】!AW35</f>
        <v>75225.42</v>
      </c>
      <c r="H36" s="268">
        <f t="shared" si="0"/>
        <v>88294.24</v>
      </c>
      <c r="I36" s="269">
        <f>费用表【邓姐发】!AX35</f>
        <v>21508.28</v>
      </c>
      <c r="J36" s="269">
        <f>费用表【邓姐发】!AV35</f>
        <v>31374.14</v>
      </c>
      <c r="K36" s="269">
        <f>费用表【邓姐发】!AJ35</f>
        <v>35411.82</v>
      </c>
      <c r="L36" s="268">
        <f t="shared" si="1"/>
        <v>101322.32</v>
      </c>
      <c r="M36" s="269">
        <f>费用表【邓姐发】!AH35</f>
        <v>19330.45</v>
      </c>
      <c r="N36" s="269">
        <f>费用表【邓姐发】!AI35</f>
        <v>29993.55</v>
      </c>
      <c r="O36" s="269">
        <f>费用表【邓姐发】!AY35</f>
        <v>27664.74</v>
      </c>
      <c r="P36" s="269">
        <f>费用表【邓姐发】!AM35</f>
        <v>24333.58</v>
      </c>
      <c r="Q36" s="268">
        <f t="shared" si="2"/>
        <v>42350.24</v>
      </c>
      <c r="R36" s="269">
        <f>费用表【邓姐发】!AL35</f>
        <v>19479.73</v>
      </c>
      <c r="S36" s="269">
        <f>费用表【邓姐发】!AK35</f>
        <v>22870.51</v>
      </c>
      <c r="T36" s="269">
        <f>费用表【邓姐发】!AG35</f>
        <v>301569.27</v>
      </c>
      <c r="U36" s="268">
        <f t="shared" si="3"/>
        <v>236877.3</v>
      </c>
      <c r="V36" s="269">
        <f>费用表【邓姐发】!AO35</f>
        <v>82274.41</v>
      </c>
      <c r="W36" s="269">
        <f>费用表【邓姐发】!AP35</f>
        <v>48125.97</v>
      </c>
      <c r="X36" s="269">
        <f>费用表【邓姐发】!AQ35</f>
        <v>50811.23</v>
      </c>
      <c r="Y36" s="269">
        <f>费用表【邓姐发】!AR35</f>
        <v>17537.43</v>
      </c>
      <c r="Z36" s="269">
        <f>费用表【邓姐发】!AS35</f>
        <v>26522.53</v>
      </c>
      <c r="AA36" s="269">
        <f>费用表【邓姐发】!AT35</f>
        <v>11605.73</v>
      </c>
      <c r="AB36" s="269">
        <f>费用表【邓姐发】!AN35</f>
        <v>48674.71</v>
      </c>
      <c r="AC36" s="269">
        <f>费用表【邓姐发】!BF35</f>
        <v>181516.37</v>
      </c>
    </row>
    <row r="37" spans="1:29">
      <c r="A37" s="277"/>
      <c r="B37" s="267" t="s">
        <v>146</v>
      </c>
      <c r="C37" s="268">
        <f t="shared" si="4"/>
        <v>1696154.83</v>
      </c>
      <c r="D37" s="269">
        <f>费用表【邓姐发】!Y36</f>
        <v>0</v>
      </c>
      <c r="E37" s="269">
        <f>SUM(费用表【邓姐发】!C36:X36)+费用表【邓姐发】!AG36+费用表【邓姐发】!AW36+AB37</f>
        <v>1328553.74</v>
      </c>
      <c r="F37" s="269">
        <f>费用表【邓姐发】!AC36+费用表【邓姐发】!AD36+费用表【邓姐发】!AF36</f>
        <v>18544.49</v>
      </c>
      <c r="G37" s="269">
        <f>费用表【邓姐发】!AW36</f>
        <v>0</v>
      </c>
      <c r="H37" s="268">
        <f t="shared" si="0"/>
        <v>0</v>
      </c>
      <c r="I37" s="269">
        <f>费用表【邓姐发】!AX36</f>
        <v>0</v>
      </c>
      <c r="J37" s="269">
        <f>费用表【邓姐发】!AV36</f>
        <v>0</v>
      </c>
      <c r="K37" s="269">
        <f>费用表【邓姐发】!AJ36</f>
        <v>0</v>
      </c>
      <c r="L37" s="268">
        <f t="shared" si="1"/>
        <v>0</v>
      </c>
      <c r="M37" s="269">
        <f>费用表【邓姐发】!AH36</f>
        <v>0</v>
      </c>
      <c r="N37" s="269">
        <f>费用表【邓姐发】!AI36</f>
        <v>0</v>
      </c>
      <c r="O37" s="269">
        <f>费用表【邓姐发】!AY36</f>
        <v>0</v>
      </c>
      <c r="P37" s="269">
        <f>费用表【邓姐发】!AM36</f>
        <v>0</v>
      </c>
      <c r="Q37" s="268">
        <f t="shared" si="2"/>
        <v>0</v>
      </c>
      <c r="R37" s="269">
        <f>费用表【邓姐发】!AL36</f>
        <v>0</v>
      </c>
      <c r="S37" s="269">
        <f>费用表【邓姐发】!AK36</f>
        <v>0</v>
      </c>
      <c r="T37" s="269">
        <f>费用表【邓姐发】!AG36</f>
        <v>0</v>
      </c>
      <c r="U37" s="268">
        <f t="shared" si="3"/>
        <v>349056.6</v>
      </c>
      <c r="V37" s="269">
        <f>费用表【邓姐发】!AO36</f>
        <v>349056.6</v>
      </c>
      <c r="W37" s="269">
        <f>费用表【邓姐发】!AP36</f>
        <v>0</v>
      </c>
      <c r="X37" s="269">
        <f>费用表【邓姐发】!AQ36</f>
        <v>0</v>
      </c>
      <c r="Y37" s="269">
        <f>费用表【邓姐发】!AR36</f>
        <v>0</v>
      </c>
      <c r="Z37" s="269">
        <f>费用表【邓姐发】!AS36</f>
        <v>0</v>
      </c>
      <c r="AA37" s="269">
        <f>费用表【邓姐发】!AT36</f>
        <v>0</v>
      </c>
      <c r="AB37" s="269">
        <f>费用表【邓姐发】!AN36</f>
        <v>0</v>
      </c>
      <c r="AC37" s="269">
        <f>费用表【邓姐发】!BF36</f>
        <v>0</v>
      </c>
    </row>
    <row r="38" spans="1:29">
      <c r="A38" s="277"/>
      <c r="B38" s="267" t="s">
        <v>147</v>
      </c>
      <c r="C38" s="268">
        <f t="shared" si="4"/>
        <v>2298810.16</v>
      </c>
      <c r="D38" s="269">
        <f>费用表【邓姐发】!Y37</f>
        <v>0</v>
      </c>
      <c r="E38" s="269">
        <f>SUM(费用表【邓姐发】!C37:X37)+费用表【邓姐发】!AG37+费用表【邓姐发】!AW37+AB38</f>
        <v>423724.86</v>
      </c>
      <c r="F38" s="269">
        <f>费用表【邓姐发】!AC37+费用表【邓姐发】!AD37+费用表【邓姐发】!AF37</f>
        <v>1849466.48</v>
      </c>
      <c r="G38" s="269">
        <f>费用表【邓姐发】!AW37</f>
        <v>0</v>
      </c>
      <c r="H38" s="268">
        <f t="shared" si="0"/>
        <v>5689.62</v>
      </c>
      <c r="I38" s="269">
        <f>费用表【邓姐发】!AX37</f>
        <v>0</v>
      </c>
      <c r="J38" s="269">
        <f>费用表【邓姐发】!AV37</f>
        <v>3317.46</v>
      </c>
      <c r="K38" s="269">
        <f>费用表【邓姐发】!AJ37</f>
        <v>2372.16</v>
      </c>
      <c r="L38" s="268">
        <f t="shared" si="1"/>
        <v>13269.84</v>
      </c>
      <c r="M38" s="269">
        <f>费用表【邓姐发】!AH37</f>
        <v>3317.46</v>
      </c>
      <c r="N38" s="269">
        <f>费用表【邓姐发】!AI37</f>
        <v>3317.46</v>
      </c>
      <c r="O38" s="269">
        <f>费用表【邓姐发】!AY37</f>
        <v>3317.46</v>
      </c>
      <c r="P38" s="269">
        <f>费用表【邓姐发】!AM37</f>
        <v>3317.46</v>
      </c>
      <c r="Q38" s="268">
        <f t="shared" si="2"/>
        <v>6659.36</v>
      </c>
      <c r="R38" s="269">
        <f>费用表【邓姐发】!AL37</f>
        <v>3341.9</v>
      </c>
      <c r="S38" s="269">
        <f>费用表【邓姐发】!AK37</f>
        <v>3317.46</v>
      </c>
      <c r="T38" s="269">
        <f>费用表【邓姐发】!AG37</f>
        <v>3317.46</v>
      </c>
      <c r="U38" s="268">
        <f t="shared" si="3"/>
        <v>0</v>
      </c>
      <c r="V38" s="269">
        <f>费用表【邓姐发】!AO37</f>
        <v>0</v>
      </c>
      <c r="W38" s="269">
        <f>费用表【邓姐发】!AP37</f>
        <v>0</v>
      </c>
      <c r="X38" s="269">
        <f>费用表【邓姐发】!AQ37</f>
        <v>0</v>
      </c>
      <c r="Y38" s="269">
        <f>费用表【邓姐发】!AR37</f>
        <v>0</v>
      </c>
      <c r="Z38" s="269">
        <f>费用表【邓姐发】!AS37</f>
        <v>0</v>
      </c>
      <c r="AA38" s="269">
        <f>费用表【邓姐发】!AT37</f>
        <v>0</v>
      </c>
      <c r="AB38" s="269">
        <f>费用表【邓姐发】!AN37</f>
        <v>0</v>
      </c>
      <c r="AC38" s="269">
        <f>费用表【邓姐发】!BF37</f>
        <v>33989.43</v>
      </c>
    </row>
    <row r="39" spans="1:29">
      <c r="A39" s="277"/>
      <c r="B39" s="267" t="s">
        <v>148</v>
      </c>
      <c r="C39" s="268">
        <f t="shared" si="4"/>
        <v>202797</v>
      </c>
      <c r="D39" s="269">
        <f>费用表【邓姐发】!Y38</f>
        <v>0</v>
      </c>
      <c r="E39" s="269">
        <f>SUM(费用表【邓姐发】!C38:X38)+费用表【邓姐发】!AG38+费用表【邓姐发】!AW38+AB39</f>
        <v>202797</v>
      </c>
      <c r="F39" s="269">
        <f>费用表【邓姐发】!AC38+费用表【邓姐发】!AD38+费用表【邓姐发】!AF38</f>
        <v>0</v>
      </c>
      <c r="G39" s="269">
        <f>费用表【邓姐发】!AW38</f>
        <v>0</v>
      </c>
      <c r="H39" s="268">
        <f t="shared" si="0"/>
        <v>0</v>
      </c>
      <c r="I39" s="269">
        <f>费用表【邓姐发】!AX38</f>
        <v>0</v>
      </c>
      <c r="J39" s="269">
        <f>费用表【邓姐发】!AV38</f>
        <v>0</v>
      </c>
      <c r="K39" s="269">
        <f>费用表【邓姐发】!AJ38</f>
        <v>0</v>
      </c>
      <c r="L39" s="268">
        <f t="shared" si="1"/>
        <v>0</v>
      </c>
      <c r="M39" s="269">
        <f>费用表【邓姐发】!AH38</f>
        <v>0</v>
      </c>
      <c r="N39" s="269">
        <f>费用表【邓姐发】!AI38</f>
        <v>0</v>
      </c>
      <c r="O39" s="269">
        <f>费用表【邓姐发】!AY38</f>
        <v>0</v>
      </c>
      <c r="P39" s="269">
        <f>费用表【邓姐发】!AM38</f>
        <v>0</v>
      </c>
      <c r="Q39" s="268">
        <f t="shared" si="2"/>
        <v>0</v>
      </c>
      <c r="R39" s="269">
        <f>费用表【邓姐发】!AL38</f>
        <v>0</v>
      </c>
      <c r="S39" s="269">
        <f>费用表【邓姐发】!AK38</f>
        <v>0</v>
      </c>
      <c r="T39" s="269">
        <f>费用表【邓姐发】!AG38</f>
        <v>0</v>
      </c>
      <c r="U39" s="268">
        <f t="shared" si="3"/>
        <v>0</v>
      </c>
      <c r="V39" s="269">
        <f>费用表【邓姐发】!AO38</f>
        <v>0</v>
      </c>
      <c r="W39" s="269">
        <f>费用表【邓姐发】!AP38</f>
        <v>0</v>
      </c>
      <c r="X39" s="269">
        <f>费用表【邓姐发】!AQ38</f>
        <v>0</v>
      </c>
      <c r="Y39" s="269">
        <f>费用表【邓姐发】!AR38</f>
        <v>0</v>
      </c>
      <c r="Z39" s="269">
        <f>费用表【邓姐发】!AS38</f>
        <v>0</v>
      </c>
      <c r="AA39" s="269">
        <f>费用表【邓姐发】!AT38</f>
        <v>0</v>
      </c>
      <c r="AB39" s="269">
        <f>费用表【邓姐发】!AN38</f>
        <v>0</v>
      </c>
      <c r="AC39" s="269">
        <f>费用表【邓姐发】!BF38</f>
        <v>0</v>
      </c>
    </row>
    <row r="40" spans="1:29">
      <c r="A40" s="277"/>
      <c r="B40" s="267" t="s">
        <v>149</v>
      </c>
      <c r="C40" s="268">
        <f t="shared" si="4"/>
        <v>491103.54</v>
      </c>
      <c r="D40" s="269">
        <f>费用表【邓姐发】!Y39</f>
        <v>0</v>
      </c>
      <c r="E40" s="269">
        <f>SUM(费用表【邓姐发】!C39:X39)+费用表【邓姐发】!AG39+费用表【邓姐发】!AW39+AB40</f>
        <v>203916.37</v>
      </c>
      <c r="F40" s="269">
        <f>费用表【邓姐发】!AC39+费用表【邓姐发】!AD39+费用表【邓姐发】!AF39</f>
        <v>277241.36</v>
      </c>
      <c r="G40" s="269">
        <f>费用表【邓姐发】!AW39</f>
        <v>0</v>
      </c>
      <c r="H40" s="268">
        <f t="shared" si="0"/>
        <v>0</v>
      </c>
      <c r="I40" s="269">
        <f>费用表【邓姐发】!AX39</f>
        <v>0</v>
      </c>
      <c r="J40" s="269">
        <f>费用表【邓姐发】!AV39</f>
        <v>0</v>
      </c>
      <c r="K40" s="269">
        <f>费用表【邓姐发】!AJ39</f>
        <v>0</v>
      </c>
      <c r="L40" s="268">
        <f t="shared" si="1"/>
        <v>8375.81</v>
      </c>
      <c r="M40" s="269">
        <f>费用表【邓姐发】!AH39</f>
        <v>3168.72</v>
      </c>
      <c r="N40" s="269">
        <f>费用表【邓姐发】!AI39</f>
        <v>3168.72</v>
      </c>
      <c r="O40" s="269">
        <f>费用表【邓姐发】!AY39</f>
        <v>0</v>
      </c>
      <c r="P40" s="269">
        <f>费用表【邓姐发】!AM39</f>
        <v>2038.37</v>
      </c>
      <c r="Q40" s="268">
        <f t="shared" si="2"/>
        <v>50</v>
      </c>
      <c r="R40" s="269">
        <f>费用表【邓姐发】!AL39</f>
        <v>0</v>
      </c>
      <c r="S40" s="269">
        <f>费用表【邓姐发】!AK39</f>
        <v>50</v>
      </c>
      <c r="T40" s="269">
        <f>费用表【邓姐发】!AG39</f>
        <v>0</v>
      </c>
      <c r="U40" s="268">
        <f t="shared" si="3"/>
        <v>1520</v>
      </c>
      <c r="V40" s="269">
        <f>费用表【邓姐发】!AO39</f>
        <v>0</v>
      </c>
      <c r="W40" s="269">
        <f>费用表【邓姐发】!AP39</f>
        <v>0</v>
      </c>
      <c r="X40" s="269">
        <f>费用表【邓姐发】!AQ39</f>
        <v>1040</v>
      </c>
      <c r="Y40" s="269">
        <f>费用表【邓姐发】!AR39</f>
        <v>480</v>
      </c>
      <c r="Z40" s="269">
        <f>费用表【邓姐发】!AS39</f>
        <v>0</v>
      </c>
      <c r="AA40" s="269">
        <f>费用表【邓姐发】!AT39</f>
        <v>0</v>
      </c>
      <c r="AB40" s="269">
        <f>费用表【邓姐发】!AN39</f>
        <v>0</v>
      </c>
      <c r="AC40" s="269">
        <f>费用表【邓姐发】!BF39</f>
        <v>8000</v>
      </c>
    </row>
    <row r="41" spans="1:29">
      <c r="A41" s="277"/>
      <c r="B41" s="267" t="s">
        <v>150</v>
      </c>
      <c r="C41" s="268">
        <f t="shared" si="4"/>
        <v>1314000</v>
      </c>
      <c r="D41" s="269">
        <f>费用表【邓姐发】!Y40</f>
        <v>0</v>
      </c>
      <c r="E41" s="269">
        <f>SUM(费用表【邓姐发】!C40:X40)+费用表【邓姐发】!AG40+费用表【邓姐发】!AW40+AB41</f>
        <v>628000</v>
      </c>
      <c r="F41" s="269">
        <f>费用表【邓姐发】!AC40+费用表【邓姐发】!AD40+费用表【邓姐发】!AF40</f>
        <v>636000</v>
      </c>
      <c r="G41" s="269">
        <f>费用表【邓姐发】!AW40</f>
        <v>0</v>
      </c>
      <c r="H41" s="268">
        <f t="shared" si="0"/>
        <v>0</v>
      </c>
      <c r="I41" s="269">
        <f>费用表【邓姐发】!AX40</f>
        <v>0</v>
      </c>
      <c r="J41" s="269">
        <f>费用表【邓姐发】!AV40</f>
        <v>0</v>
      </c>
      <c r="K41" s="269">
        <f>费用表【邓姐发】!AJ40</f>
        <v>0</v>
      </c>
      <c r="L41" s="268">
        <f t="shared" si="1"/>
        <v>50000</v>
      </c>
      <c r="M41" s="269">
        <f>费用表【邓姐发】!AH40</f>
        <v>0</v>
      </c>
      <c r="N41" s="269">
        <f>费用表【邓姐发】!AI40</f>
        <v>50000</v>
      </c>
      <c r="O41" s="269">
        <f>费用表【邓姐发】!AY40</f>
        <v>0</v>
      </c>
      <c r="P41" s="269">
        <f>费用表【邓姐发】!AM40</f>
        <v>0</v>
      </c>
      <c r="Q41" s="268">
        <f t="shared" si="2"/>
        <v>0</v>
      </c>
      <c r="R41" s="269">
        <f>费用表【邓姐发】!AL40</f>
        <v>0</v>
      </c>
      <c r="S41" s="269">
        <f>费用表【邓姐发】!AK40</f>
        <v>0</v>
      </c>
      <c r="T41" s="269">
        <f>费用表【邓姐发】!AG40</f>
        <v>8000</v>
      </c>
      <c r="U41" s="268">
        <f t="shared" si="3"/>
        <v>0</v>
      </c>
      <c r="V41" s="269">
        <f>费用表【邓姐发】!AO40</f>
        <v>0</v>
      </c>
      <c r="W41" s="269">
        <f>费用表【邓姐发】!AP40</f>
        <v>0</v>
      </c>
      <c r="X41" s="269">
        <f>费用表【邓姐发】!AQ40</f>
        <v>0</v>
      </c>
      <c r="Y41" s="269">
        <f>费用表【邓姐发】!AR40</f>
        <v>0</v>
      </c>
      <c r="Z41" s="269">
        <f>费用表【邓姐发】!AS40</f>
        <v>0</v>
      </c>
      <c r="AA41" s="269">
        <f>费用表【邓姐发】!AT40</f>
        <v>0</v>
      </c>
      <c r="AB41" s="269">
        <f>费用表【邓姐发】!AN40</f>
        <v>0</v>
      </c>
      <c r="AC41" s="269">
        <f>费用表【邓姐发】!BF40</f>
        <v>0</v>
      </c>
    </row>
    <row r="42" spans="1:29">
      <c r="A42" s="277"/>
      <c r="B42" s="267" t="s">
        <v>151</v>
      </c>
      <c r="C42" s="268">
        <f t="shared" si="4"/>
        <v>1697874.33</v>
      </c>
      <c r="D42" s="269">
        <f>费用表【邓姐发】!Y41</f>
        <v>0</v>
      </c>
      <c r="E42" s="269">
        <f>SUM(费用表【邓姐发】!C41:X41)+费用表【邓姐发】!AG41+费用表【邓姐发】!AW41+AB42</f>
        <v>515846.12</v>
      </c>
      <c r="F42" s="269">
        <f>费用表【邓姐发】!AC41+费用表【邓姐发】!AD41+费用表【邓姐发】!AF41</f>
        <v>283267.15</v>
      </c>
      <c r="G42" s="269">
        <f>费用表【邓姐发】!AW41</f>
        <v>47169.81</v>
      </c>
      <c r="H42" s="268">
        <f t="shared" si="0"/>
        <v>0</v>
      </c>
      <c r="I42" s="269">
        <f>费用表【邓姐发】!AX41</f>
        <v>0</v>
      </c>
      <c r="J42" s="269">
        <f>费用表【邓姐发】!AV41</f>
        <v>0</v>
      </c>
      <c r="K42" s="269">
        <f>费用表【邓姐发】!AJ41</f>
        <v>0</v>
      </c>
      <c r="L42" s="268">
        <f t="shared" si="1"/>
        <v>701822.68</v>
      </c>
      <c r="M42" s="269">
        <f>费用表【邓姐发】!AH41</f>
        <v>0</v>
      </c>
      <c r="N42" s="269">
        <f>费用表【邓姐发】!AI41</f>
        <v>701822.68</v>
      </c>
      <c r="O42" s="269">
        <f>费用表【邓姐发】!AY41</f>
        <v>0</v>
      </c>
      <c r="P42" s="269">
        <f>费用表【邓姐发】!AM41</f>
        <v>0</v>
      </c>
      <c r="Q42" s="268">
        <f t="shared" si="2"/>
        <v>81807.41</v>
      </c>
      <c r="R42" s="269">
        <f>费用表【邓姐发】!AL41</f>
        <v>81807.41</v>
      </c>
      <c r="S42" s="269">
        <f>费用表【邓姐发】!AK41</f>
        <v>0</v>
      </c>
      <c r="T42" s="269">
        <f>费用表【邓姐发】!AG41</f>
        <v>0</v>
      </c>
      <c r="U42" s="268">
        <f t="shared" si="3"/>
        <v>115130.97</v>
      </c>
      <c r="V42" s="269">
        <f>费用表【邓姐发】!AO41</f>
        <v>115130.97</v>
      </c>
      <c r="W42" s="269">
        <f>费用表【邓姐发】!AP41</f>
        <v>0</v>
      </c>
      <c r="X42" s="269">
        <f>费用表【邓姐发】!AQ41</f>
        <v>0</v>
      </c>
      <c r="Y42" s="269">
        <f>费用表【邓姐发】!AR41</f>
        <v>0</v>
      </c>
      <c r="Z42" s="269">
        <f>费用表【邓姐发】!AS41</f>
        <v>0</v>
      </c>
      <c r="AA42" s="269">
        <f>费用表【邓姐发】!AT41</f>
        <v>0</v>
      </c>
      <c r="AB42" s="269">
        <f>费用表【邓姐发】!AN41</f>
        <v>0</v>
      </c>
      <c r="AC42" s="269">
        <f>费用表【邓姐发】!BF41</f>
        <v>0</v>
      </c>
    </row>
    <row r="43" spans="1:29">
      <c r="A43" s="277"/>
      <c r="B43" s="267" t="s">
        <v>152</v>
      </c>
      <c r="C43" s="268">
        <f t="shared" si="4"/>
        <v>0</v>
      </c>
      <c r="D43" s="269">
        <f>费用表【邓姐发】!Y42</f>
        <v>0</v>
      </c>
      <c r="E43" s="269">
        <f>SUM(费用表【邓姐发】!C42:X42)+费用表【邓姐发】!AG42+费用表【邓姐发】!AW42+AB43</f>
        <v>0</v>
      </c>
      <c r="F43" s="269">
        <f>费用表【邓姐发】!AC42+费用表【邓姐发】!AD42+费用表【邓姐发】!AF42</f>
        <v>0</v>
      </c>
      <c r="G43" s="269">
        <f>费用表【邓姐发】!AW42</f>
        <v>0</v>
      </c>
      <c r="H43" s="268">
        <f t="shared" si="0"/>
        <v>0</v>
      </c>
      <c r="I43" s="269">
        <f>费用表【邓姐发】!AX42</f>
        <v>0</v>
      </c>
      <c r="J43" s="269">
        <f>费用表【邓姐发】!AV42</f>
        <v>0</v>
      </c>
      <c r="K43" s="269">
        <f>费用表【邓姐发】!AJ42</f>
        <v>0</v>
      </c>
      <c r="L43" s="268">
        <f t="shared" si="1"/>
        <v>0</v>
      </c>
      <c r="M43" s="269">
        <f>费用表【邓姐发】!AH42</f>
        <v>0</v>
      </c>
      <c r="N43" s="269">
        <f>费用表【邓姐发】!AI42</f>
        <v>0</v>
      </c>
      <c r="O43" s="269">
        <f>费用表【邓姐发】!AY42</f>
        <v>0</v>
      </c>
      <c r="P43" s="269">
        <f>费用表【邓姐发】!AM42</f>
        <v>0</v>
      </c>
      <c r="Q43" s="268">
        <f t="shared" si="2"/>
        <v>0</v>
      </c>
      <c r="R43" s="269">
        <f>费用表【邓姐发】!AL42</f>
        <v>0</v>
      </c>
      <c r="S43" s="269">
        <f>费用表【邓姐发】!AK42</f>
        <v>0</v>
      </c>
      <c r="T43" s="269">
        <f>费用表【邓姐发】!AG42</f>
        <v>0</v>
      </c>
      <c r="U43" s="268">
        <f t="shared" si="3"/>
        <v>0</v>
      </c>
      <c r="V43" s="269">
        <f>费用表【邓姐发】!AO42</f>
        <v>0</v>
      </c>
      <c r="W43" s="269">
        <f>费用表【邓姐发】!AP42</f>
        <v>0</v>
      </c>
      <c r="X43" s="269">
        <f>费用表【邓姐发】!AQ42</f>
        <v>0</v>
      </c>
      <c r="Y43" s="269">
        <f>费用表【邓姐发】!AR42</f>
        <v>0</v>
      </c>
      <c r="Z43" s="269">
        <f>费用表【邓姐发】!AS42</f>
        <v>0</v>
      </c>
      <c r="AA43" s="269">
        <f>费用表【邓姐发】!AT42</f>
        <v>0</v>
      </c>
      <c r="AB43" s="269">
        <f>费用表【邓姐发】!AN42</f>
        <v>0</v>
      </c>
      <c r="AC43" s="269">
        <f>费用表【邓姐发】!BF42</f>
        <v>0</v>
      </c>
    </row>
    <row r="44" spans="1:29">
      <c r="A44" s="277"/>
      <c r="B44" s="267" t="s">
        <v>153</v>
      </c>
      <c r="C44" s="268">
        <f t="shared" si="4"/>
        <v>15944598.99</v>
      </c>
      <c r="D44" s="269">
        <f>费用表【邓姐发】!Y43</f>
        <v>0</v>
      </c>
      <c r="E44" s="269">
        <f>SUM(费用表【邓姐发】!C43:X43)+费用表【邓姐发】!AG43+费用表【邓姐发】!AW43+AB44</f>
        <v>6614749.98</v>
      </c>
      <c r="F44" s="269">
        <f>费用表【邓姐发】!AC43+费用表【邓姐发】!AD43+费用表【邓姐发】!AF43</f>
        <v>9006828.86</v>
      </c>
      <c r="G44" s="269">
        <f>费用表【邓姐发】!AW43</f>
        <v>0</v>
      </c>
      <c r="H44" s="268">
        <f t="shared" si="0"/>
        <v>112086.19</v>
      </c>
      <c r="I44" s="269">
        <f>费用表【邓姐发】!AX43</f>
        <v>19875.29</v>
      </c>
      <c r="J44" s="269">
        <f>费用表【邓姐发】!AV43</f>
        <v>72335.61</v>
      </c>
      <c r="K44" s="269">
        <f>费用表【邓姐发】!AJ43</f>
        <v>19875.29</v>
      </c>
      <c r="L44" s="268">
        <f t="shared" si="1"/>
        <v>101838.28</v>
      </c>
      <c r="M44" s="269">
        <f>费用表【邓姐发】!AH43</f>
        <v>29563.85</v>
      </c>
      <c r="N44" s="269">
        <f>费用表【邓姐发】!AI43</f>
        <v>32523.85</v>
      </c>
      <c r="O44" s="269">
        <f>费用表【邓姐发】!AY43</f>
        <v>19875.29</v>
      </c>
      <c r="P44" s="269">
        <f>费用表【邓姐发】!AM43</f>
        <v>19875.29</v>
      </c>
      <c r="Q44" s="268">
        <f t="shared" si="2"/>
        <v>109095.68</v>
      </c>
      <c r="R44" s="269">
        <f>费用表【邓姐发】!AL43</f>
        <v>0</v>
      </c>
      <c r="S44" s="269">
        <f>费用表【邓姐发】!AK43</f>
        <v>109095.68</v>
      </c>
      <c r="T44" s="269">
        <f>费用表【邓姐发】!AG43</f>
        <v>196338.35</v>
      </c>
      <c r="U44" s="268">
        <f t="shared" si="3"/>
        <v>0</v>
      </c>
      <c r="V44" s="269">
        <f>费用表【邓姐发】!AO43</f>
        <v>0</v>
      </c>
      <c r="W44" s="269">
        <f>费用表【邓姐发】!AP43</f>
        <v>0</v>
      </c>
      <c r="X44" s="269">
        <f>费用表【邓姐发】!AQ43</f>
        <v>0</v>
      </c>
      <c r="Y44" s="269">
        <f>费用表【邓姐发】!AR43</f>
        <v>0</v>
      </c>
      <c r="Z44" s="269">
        <f>费用表【邓姐发】!AS43</f>
        <v>0</v>
      </c>
      <c r="AA44" s="269">
        <f>费用表【邓姐发】!AT43</f>
        <v>0</v>
      </c>
      <c r="AB44" s="269">
        <f>费用表【邓姐发】!AN43</f>
        <v>0</v>
      </c>
      <c r="AC44" s="269">
        <f>费用表【邓姐发】!BF43</f>
        <v>0</v>
      </c>
    </row>
    <row r="45" spans="1:29">
      <c r="A45" s="277"/>
      <c r="B45" s="279" t="s">
        <v>154</v>
      </c>
      <c r="C45" s="268">
        <f t="shared" si="4"/>
        <v>5520238.58</v>
      </c>
      <c r="D45" s="269">
        <f>费用表【邓姐发】!Y44</f>
        <v>0</v>
      </c>
      <c r="E45" s="269">
        <f>SUM(费用表【邓姐发】!C44:X44)+费用表【邓姐发】!AG44+费用表【邓姐发】!AW44+AB45</f>
        <v>1219840.6</v>
      </c>
      <c r="F45" s="269">
        <f>费用表【邓姐发】!AC44+费用表【邓姐发】!AD44+费用表【邓姐发】!AF44</f>
        <v>3590143.96</v>
      </c>
      <c r="G45" s="269">
        <f>费用表【邓姐发】!AW44</f>
        <v>0</v>
      </c>
      <c r="H45" s="268">
        <f t="shared" si="0"/>
        <v>353979.83</v>
      </c>
      <c r="I45" s="269">
        <f>费用表【邓姐发】!AX44</f>
        <v>61248.28</v>
      </c>
      <c r="J45" s="269">
        <f>费用表【邓姐发】!AV44</f>
        <v>261979.88</v>
      </c>
      <c r="K45" s="269">
        <f>费用表【邓姐发】!AJ44</f>
        <v>30751.67</v>
      </c>
      <c r="L45" s="268">
        <f t="shared" si="1"/>
        <v>282151.02</v>
      </c>
      <c r="M45" s="269">
        <f>费用表【邓姐发】!AH44</f>
        <v>91146.16</v>
      </c>
      <c r="N45" s="269">
        <f>费用表【邓姐发】!AI44</f>
        <v>91146.16</v>
      </c>
      <c r="O45" s="269">
        <f>费用表【邓姐发】!AY44</f>
        <v>66921.16</v>
      </c>
      <c r="P45" s="269">
        <f>费用表【邓姐发】!AM44</f>
        <v>32937.54</v>
      </c>
      <c r="Q45" s="268">
        <f t="shared" si="2"/>
        <v>73236.38</v>
      </c>
      <c r="R45" s="269">
        <f>费用表【邓姐发】!AL44</f>
        <v>43605.95</v>
      </c>
      <c r="S45" s="269">
        <f>费用表【邓姐发】!AK44</f>
        <v>29630.43</v>
      </c>
      <c r="T45" s="269">
        <f>费用表【邓姐发】!AG44</f>
        <v>25</v>
      </c>
      <c r="U45" s="268">
        <f t="shared" si="3"/>
        <v>886.79</v>
      </c>
      <c r="V45" s="269">
        <f>费用表【邓姐发】!AO44</f>
        <v>0</v>
      </c>
      <c r="W45" s="269">
        <f>费用表【邓姐发】!AP44</f>
        <v>0</v>
      </c>
      <c r="X45" s="269">
        <f>费用表【邓姐发】!AQ44</f>
        <v>886.79</v>
      </c>
      <c r="Y45" s="269">
        <f>费用表【邓姐发】!AR44</f>
        <v>0</v>
      </c>
      <c r="Z45" s="269">
        <f>费用表【邓姐发】!AS44</f>
        <v>0</v>
      </c>
      <c r="AA45" s="269">
        <f>费用表【邓姐发】!AT44</f>
        <v>0</v>
      </c>
      <c r="AB45" s="269">
        <f>费用表【邓姐发】!AN44</f>
        <v>2000</v>
      </c>
      <c r="AC45" s="269">
        <f>费用表【邓姐发】!BF44</f>
        <v>943.4</v>
      </c>
    </row>
    <row r="46" customHeight="1" spans="1:29">
      <c r="A46" s="277"/>
      <c r="B46" s="267" t="s">
        <v>155</v>
      </c>
      <c r="C46" s="268">
        <f t="shared" si="4"/>
        <v>49333592.82</v>
      </c>
      <c r="D46" s="269">
        <f>费用表【邓姐发】!Y45</f>
        <v>0</v>
      </c>
      <c r="E46" s="269">
        <f>SUM(费用表【邓姐发】!C45:X45)+费用表【邓姐发】!AG45+费用表【邓姐发】!AW45+AB46</f>
        <v>11186820.23</v>
      </c>
      <c r="F46" s="269">
        <f>费用表【邓姐发】!AC45+费用表【邓姐发】!AD45+费用表【邓姐发】!AF45</f>
        <v>30880109</v>
      </c>
      <c r="G46" s="269">
        <f>费用表【邓姐发】!AW45</f>
        <v>0</v>
      </c>
      <c r="H46" s="268">
        <f t="shared" si="0"/>
        <v>1626452.31</v>
      </c>
      <c r="I46" s="269">
        <f>费用表【邓姐发】!AX45</f>
        <v>0</v>
      </c>
      <c r="J46" s="269">
        <f>费用表【邓姐发】!AV45</f>
        <v>608670.15</v>
      </c>
      <c r="K46" s="269">
        <f>费用表【邓姐发】!AJ45</f>
        <v>1017782.16</v>
      </c>
      <c r="L46" s="268">
        <f t="shared" si="1"/>
        <v>2627449.9</v>
      </c>
      <c r="M46" s="269">
        <f>费用表【邓姐发】!AH45</f>
        <v>760946.5</v>
      </c>
      <c r="N46" s="269">
        <f>费用表【邓姐发】!AI45</f>
        <v>760946.5</v>
      </c>
      <c r="O46" s="269">
        <f>费用表【邓姐发】!AY45</f>
        <v>663421.2</v>
      </c>
      <c r="P46" s="269">
        <f>费用表【邓姐发】!AM45</f>
        <v>442135.7</v>
      </c>
      <c r="Q46" s="268">
        <f t="shared" si="2"/>
        <v>1095671.26</v>
      </c>
      <c r="R46" s="269">
        <f>费用表【邓姐发】!AL45</f>
        <v>547835.63</v>
      </c>
      <c r="S46" s="269">
        <f>费用表【邓姐发】!AK45</f>
        <v>547835.63</v>
      </c>
      <c r="T46" s="269">
        <f>费用表【邓姐发】!AG45</f>
        <v>8068677.57</v>
      </c>
      <c r="U46" s="268">
        <f t="shared" si="3"/>
        <v>1917090.12</v>
      </c>
      <c r="V46" s="269">
        <f>费用表【邓姐发】!AO45</f>
        <v>646505.79</v>
      </c>
      <c r="W46" s="269">
        <f>费用表【邓姐发】!AP45</f>
        <v>269565.89</v>
      </c>
      <c r="X46" s="269">
        <f>费用表【邓姐发】!AQ45</f>
        <v>0</v>
      </c>
      <c r="Y46" s="269">
        <f>费用表【邓姐发】!AR45</f>
        <v>0</v>
      </c>
      <c r="Z46" s="269">
        <f>费用表【邓姐发】!AS45</f>
        <v>618502.92</v>
      </c>
      <c r="AA46" s="269">
        <f>费用表【邓姐发】!AT45</f>
        <v>382515.52</v>
      </c>
      <c r="AB46" s="269">
        <f>费用表【邓姐发】!AN45</f>
        <v>191257.75</v>
      </c>
      <c r="AC46" s="269">
        <f>费用表【邓姐发】!BF45</f>
        <v>427023.07</v>
      </c>
    </row>
    <row r="47" spans="1:29">
      <c r="A47" s="277"/>
      <c r="B47" s="267" t="s">
        <v>156</v>
      </c>
      <c r="C47" s="268">
        <f t="shared" si="4"/>
        <v>16674698.24</v>
      </c>
      <c r="D47" s="269">
        <f>费用表【邓姐发】!Y46</f>
        <v>0</v>
      </c>
      <c r="E47" s="269">
        <f>SUM(费用表【邓姐发】!C46:X46)+费用表【邓姐发】!AG46+费用表【邓姐发】!AW46+AB47</f>
        <v>12449788.43</v>
      </c>
      <c r="F47" s="269">
        <f>费用表【邓姐发】!AC46+费用表【邓姐发】!AD46+费用表【邓姐发】!AF46</f>
        <v>4015439.19</v>
      </c>
      <c r="G47" s="269">
        <f>费用表【邓姐发】!AW46</f>
        <v>0</v>
      </c>
      <c r="H47" s="268">
        <f t="shared" si="0"/>
        <v>71320.91</v>
      </c>
      <c r="I47" s="269">
        <f>费用表【邓姐发】!AX46</f>
        <v>0</v>
      </c>
      <c r="J47" s="269">
        <f>费用表【邓姐发】!AV46</f>
        <v>14755.78</v>
      </c>
      <c r="K47" s="269">
        <f>费用表【邓姐发】!AJ46</f>
        <v>56565.13</v>
      </c>
      <c r="L47" s="268">
        <f t="shared" si="1"/>
        <v>104090.93</v>
      </c>
      <c r="M47" s="269">
        <f>费用表【邓姐发】!AH46</f>
        <v>33801.54</v>
      </c>
      <c r="N47" s="269">
        <f>费用表【邓姐发】!AI46</f>
        <v>26047.26</v>
      </c>
      <c r="O47" s="269">
        <f>费用表【邓姐发】!AY46</f>
        <v>13518.9</v>
      </c>
      <c r="P47" s="269">
        <f>费用表【邓姐发】!AM46</f>
        <v>30723.23</v>
      </c>
      <c r="Q47" s="268">
        <f t="shared" si="2"/>
        <v>34058.78</v>
      </c>
      <c r="R47" s="269">
        <f>费用表【邓姐发】!AL46</f>
        <v>10677.43</v>
      </c>
      <c r="S47" s="269">
        <f>费用表【邓姐发】!AK46</f>
        <v>23381.35</v>
      </c>
      <c r="T47" s="269">
        <f>费用表【邓姐发】!AG46</f>
        <v>511769.03</v>
      </c>
      <c r="U47" s="268">
        <f t="shared" si="3"/>
        <v>0</v>
      </c>
      <c r="V47" s="269">
        <f>费用表【邓姐发】!AO46</f>
        <v>0</v>
      </c>
      <c r="W47" s="269">
        <f>费用表【邓姐发】!AP46</f>
        <v>0</v>
      </c>
      <c r="X47" s="269">
        <f>费用表【邓姐发】!AQ46</f>
        <v>0</v>
      </c>
      <c r="Y47" s="269">
        <f>费用表【邓姐发】!AR46</f>
        <v>0</v>
      </c>
      <c r="Z47" s="269">
        <f>费用表【邓姐发】!AS46</f>
        <v>0</v>
      </c>
      <c r="AA47" s="269">
        <f>费用表【邓姐发】!AT46</f>
        <v>0</v>
      </c>
      <c r="AB47" s="269">
        <f>费用表【邓姐发】!AN46</f>
        <v>0</v>
      </c>
      <c r="AC47" s="269">
        <f>费用表【邓姐发】!BF46</f>
        <v>0</v>
      </c>
    </row>
    <row r="48" spans="1:29">
      <c r="A48" s="277"/>
      <c r="B48" s="267" t="s">
        <v>157</v>
      </c>
      <c r="C48" s="268">
        <f t="shared" si="4"/>
        <v>13200558.28</v>
      </c>
      <c r="D48" s="269">
        <f>费用表【邓姐发】!Y47</f>
        <v>0</v>
      </c>
      <c r="E48" s="269">
        <f>SUM(费用表【邓姐发】!C47:X47)+费用表【邓姐发】!AG47+费用表【邓姐发】!AW47+AB48</f>
        <v>12481756.96</v>
      </c>
      <c r="F48" s="269">
        <f>费用表【邓姐发】!AC47+费用表【邓姐发】!AD47+费用表【邓姐发】!AF47</f>
        <v>584858.4</v>
      </c>
      <c r="G48" s="269">
        <f>费用表【邓姐发】!AW47</f>
        <v>0</v>
      </c>
      <c r="H48" s="268">
        <f t="shared" si="0"/>
        <v>0</v>
      </c>
      <c r="I48" s="269">
        <f>费用表【邓姐发】!AX47</f>
        <v>0</v>
      </c>
      <c r="J48" s="269">
        <f>费用表【邓姐发】!AV47</f>
        <v>0</v>
      </c>
      <c r="K48" s="269">
        <f>费用表【邓姐发】!AJ47</f>
        <v>0</v>
      </c>
      <c r="L48" s="268">
        <f t="shared" si="1"/>
        <v>133942.92</v>
      </c>
      <c r="M48" s="269">
        <f>费用表【邓姐发】!AH47</f>
        <v>133942.92</v>
      </c>
      <c r="N48" s="269">
        <f>费用表【邓姐发】!AI47</f>
        <v>0</v>
      </c>
      <c r="O48" s="269">
        <f>费用表【邓姐发】!AY47</f>
        <v>0</v>
      </c>
      <c r="P48" s="269">
        <f>费用表【邓姐发】!AM47</f>
        <v>0</v>
      </c>
      <c r="Q48" s="268">
        <f t="shared" si="2"/>
        <v>0</v>
      </c>
      <c r="R48" s="269">
        <f>费用表【邓姐发】!AL47</f>
        <v>0</v>
      </c>
      <c r="S48" s="269">
        <f>费用表【邓姐发】!AK47</f>
        <v>0</v>
      </c>
      <c r="T48" s="269">
        <f>费用表【邓姐发】!AG47</f>
        <v>0</v>
      </c>
      <c r="U48" s="268">
        <f t="shared" si="3"/>
        <v>0</v>
      </c>
      <c r="V48" s="269">
        <f>费用表【邓姐发】!AO47</f>
        <v>0</v>
      </c>
      <c r="W48" s="269">
        <f>费用表【邓姐发】!AP47</f>
        <v>0</v>
      </c>
      <c r="X48" s="269">
        <f>费用表【邓姐发】!AQ47</f>
        <v>0</v>
      </c>
      <c r="Y48" s="269">
        <f>费用表【邓姐发】!AR47</f>
        <v>0</v>
      </c>
      <c r="Z48" s="269">
        <f>费用表【邓姐发】!AS47</f>
        <v>0</v>
      </c>
      <c r="AA48" s="269">
        <f>费用表【邓姐发】!AT47</f>
        <v>0</v>
      </c>
      <c r="AB48" s="269">
        <f>费用表【邓姐发】!AN47</f>
        <v>0</v>
      </c>
      <c r="AC48" s="269">
        <f>费用表【邓姐发】!BF47</f>
        <v>7547.28</v>
      </c>
    </row>
    <row r="49" spans="1:29">
      <c r="A49" s="277"/>
      <c r="B49" s="267" t="s">
        <v>158</v>
      </c>
      <c r="C49" s="268">
        <f t="shared" si="4"/>
        <v>9769286.04</v>
      </c>
      <c r="D49" s="269">
        <f>费用表【邓姐发】!Y48</f>
        <v>0</v>
      </c>
      <c r="E49" s="269">
        <f>SUM(费用表【邓姐发】!C48:X48)+费用表【邓姐发】!AG48+费用表【邓姐发】!AW48+AB49</f>
        <v>3375242.42</v>
      </c>
      <c r="F49" s="269">
        <f>费用表【邓姐发】!AC48+费用表【邓姐发】!AD48+费用表【邓姐发】!AF48</f>
        <v>5327460.93</v>
      </c>
      <c r="G49" s="269">
        <f>费用表【邓姐发】!AW48</f>
        <v>12334.2</v>
      </c>
      <c r="H49" s="268">
        <f t="shared" si="0"/>
        <v>289408.56</v>
      </c>
      <c r="I49" s="269">
        <f>费用表【邓姐发】!AX48</f>
        <v>0</v>
      </c>
      <c r="J49" s="269">
        <f>费用表【邓姐发】!AV48</f>
        <v>126201.74</v>
      </c>
      <c r="K49" s="269">
        <f>费用表【邓姐发】!AJ48</f>
        <v>163206.82</v>
      </c>
      <c r="L49" s="268">
        <f t="shared" si="1"/>
        <v>508728.49</v>
      </c>
      <c r="M49" s="269">
        <f>费用表【邓姐发】!AH48</f>
        <v>137588.83</v>
      </c>
      <c r="N49" s="269">
        <f>费用表【邓姐发】!AI48</f>
        <v>138821.68</v>
      </c>
      <c r="O49" s="269">
        <f>费用表【邓姐发】!AY48</f>
        <v>129530.51</v>
      </c>
      <c r="P49" s="269">
        <f>费用表【邓姐发】!AM48</f>
        <v>102787.47</v>
      </c>
      <c r="Q49" s="268">
        <f t="shared" si="2"/>
        <v>228002.08</v>
      </c>
      <c r="R49" s="269">
        <f>费用表【邓姐发】!AL48</f>
        <v>114001.04</v>
      </c>
      <c r="S49" s="269">
        <f>费用表【邓姐发】!AK48</f>
        <v>114001.04</v>
      </c>
      <c r="T49" s="269">
        <f>费用表【邓姐发】!AG48</f>
        <v>1019289.91</v>
      </c>
      <c r="U49" s="268">
        <f t="shared" si="3"/>
        <v>40443.56</v>
      </c>
      <c r="V49" s="269">
        <f>费用表【邓姐发】!AO48</f>
        <v>7635.4</v>
      </c>
      <c r="W49" s="269">
        <f>费用表【邓姐发】!AP48</f>
        <v>17005.24</v>
      </c>
      <c r="X49" s="269">
        <f>费用表【邓姐发】!AQ48</f>
        <v>0</v>
      </c>
      <c r="Y49" s="269">
        <f>费用表【邓姐发】!AR48</f>
        <v>0</v>
      </c>
      <c r="Z49" s="269">
        <f>费用表【邓姐发】!AS48</f>
        <v>8396.76</v>
      </c>
      <c r="AA49" s="269">
        <f>费用表【邓姐发】!AT48</f>
        <v>7406.16</v>
      </c>
      <c r="AB49" s="269">
        <f>费用表【邓姐发】!AN48</f>
        <v>3254.24</v>
      </c>
      <c r="AC49" s="269">
        <f>费用表【邓姐发】!BF48</f>
        <v>0</v>
      </c>
    </row>
    <row r="50" spans="1:29">
      <c r="A50" s="277"/>
      <c r="B50" s="267" t="s">
        <v>159</v>
      </c>
      <c r="C50" s="268">
        <f t="shared" si="4"/>
        <v>844073.28</v>
      </c>
      <c r="D50" s="269">
        <f>费用表【邓姐发】!Y49</f>
        <v>0</v>
      </c>
      <c r="E50" s="269">
        <f>SUM(费用表【邓姐发】!C49:X49)+费用表【邓姐发】!AG49+费用表【邓姐发】!AW49+AB50</f>
        <v>129716.99</v>
      </c>
      <c r="F50" s="269">
        <f>费用表【邓姐发】!AC49+费用表【邓姐发】!AD49+费用表【邓姐发】!AF49</f>
        <v>420016.87</v>
      </c>
      <c r="G50" s="269">
        <f>费用表【邓姐发】!AW49</f>
        <v>0</v>
      </c>
      <c r="H50" s="268">
        <f t="shared" si="0"/>
        <v>0</v>
      </c>
      <c r="I50" s="269">
        <f>费用表【邓姐发】!AX49</f>
        <v>0</v>
      </c>
      <c r="J50" s="269">
        <f>费用表【邓姐发】!AV49</f>
        <v>0</v>
      </c>
      <c r="K50" s="269">
        <f>费用表【邓姐发】!AJ49</f>
        <v>0</v>
      </c>
      <c r="L50" s="268">
        <f t="shared" si="1"/>
        <v>377.36</v>
      </c>
      <c r="M50" s="269">
        <f>费用表【邓姐发】!AH49</f>
        <v>0</v>
      </c>
      <c r="N50" s="269">
        <f>费用表【邓姐发】!AI49</f>
        <v>0</v>
      </c>
      <c r="O50" s="269">
        <f>费用表【邓姐发】!AY49</f>
        <v>377.36</v>
      </c>
      <c r="P50" s="269">
        <f>费用表【邓姐发】!AM49</f>
        <v>0</v>
      </c>
      <c r="Q50" s="268">
        <f t="shared" si="2"/>
        <v>293962.06</v>
      </c>
      <c r="R50" s="269">
        <f>费用表【邓姐发】!AL49</f>
        <v>0</v>
      </c>
      <c r="S50" s="269">
        <f>费用表【邓姐发】!AK49</f>
        <v>293962.06</v>
      </c>
      <c r="T50" s="269">
        <f>费用表【邓姐发】!AG49</f>
        <v>0</v>
      </c>
      <c r="U50" s="268">
        <f t="shared" si="3"/>
        <v>0</v>
      </c>
      <c r="V50" s="269">
        <f>费用表【邓姐发】!AO49</f>
        <v>0</v>
      </c>
      <c r="W50" s="269">
        <f>费用表【邓姐发】!AP49</f>
        <v>0</v>
      </c>
      <c r="X50" s="269">
        <f>费用表【邓姐发】!AQ49</f>
        <v>0</v>
      </c>
      <c r="Y50" s="269">
        <f>费用表【邓姐发】!AR49</f>
        <v>0</v>
      </c>
      <c r="Z50" s="269">
        <f>费用表【邓姐发】!AS49</f>
        <v>0</v>
      </c>
      <c r="AA50" s="269">
        <f>费用表【邓姐发】!AT49</f>
        <v>0</v>
      </c>
      <c r="AB50" s="269">
        <f>费用表【邓姐发】!AN49</f>
        <v>0</v>
      </c>
      <c r="AC50" s="269">
        <f>费用表【邓姐发】!BF49</f>
        <v>0</v>
      </c>
    </row>
    <row r="51" spans="1:29">
      <c r="A51" s="278"/>
      <c r="B51" s="280" t="s">
        <v>122</v>
      </c>
      <c r="C51" s="268">
        <f t="shared" si="4"/>
        <v>126753101.34</v>
      </c>
      <c r="D51" s="269">
        <f>费用表【邓姐发】!Y50</f>
        <v>0</v>
      </c>
      <c r="E51" s="269">
        <f>SUM(费用表【邓姐发】!C50:X50)+费用表【邓姐发】!AG50+费用表【邓姐发】!AW50+AB51</f>
        <v>53122287.84</v>
      </c>
      <c r="F51" s="269">
        <f>费用表【邓姐发】!AC50+费用表【邓姐发】!AD50+费用表【邓姐发】!AF50</f>
        <v>61646904.5</v>
      </c>
      <c r="G51" s="269">
        <f>费用表【邓姐发】!AW50</f>
        <v>134729.43</v>
      </c>
      <c r="H51" s="268">
        <f t="shared" si="0"/>
        <v>2573200.94</v>
      </c>
      <c r="I51" s="269">
        <f>费用表【邓姐发】!AX50</f>
        <v>102631.85</v>
      </c>
      <c r="J51" s="269">
        <f>费用表【邓姐发】!AV50</f>
        <v>1131619.4</v>
      </c>
      <c r="K51" s="269">
        <f>费用表【邓姐发】!AJ50</f>
        <v>1338949.69</v>
      </c>
      <c r="L51" s="268">
        <f t="shared" si="1"/>
        <v>4685308.11</v>
      </c>
      <c r="M51" s="269">
        <f>费用表【邓姐发】!AH50</f>
        <v>1225791.07</v>
      </c>
      <c r="N51" s="269">
        <f>费用表【邓姐发】!AI50</f>
        <v>1850772.5</v>
      </c>
      <c r="O51" s="269">
        <f>费用表【邓姐发】!AY50</f>
        <v>937611.26</v>
      </c>
      <c r="P51" s="269">
        <f>费用表【邓姐发】!AM50</f>
        <v>671133.28</v>
      </c>
      <c r="Q51" s="268">
        <f t="shared" si="2"/>
        <v>1990862.53</v>
      </c>
      <c r="R51" s="269">
        <f>费用表【邓姐发】!AL50</f>
        <v>833733.73</v>
      </c>
      <c r="S51" s="269">
        <f>费用表【邓姐发】!AK50</f>
        <v>1157128.8</v>
      </c>
      <c r="T51" s="269">
        <f>费用表【邓姐发】!AG50</f>
        <v>10122584.98</v>
      </c>
      <c r="U51" s="268">
        <f t="shared" si="3"/>
        <v>2734537.42</v>
      </c>
      <c r="V51" s="269">
        <f>费用表【邓姐发】!AO50</f>
        <v>1243253.25</v>
      </c>
      <c r="W51" s="269">
        <f>费用表【邓姐发】!AP50</f>
        <v>362659.65</v>
      </c>
      <c r="X51" s="269">
        <f>费用表【邓姐发】!AQ50</f>
        <v>52738.02</v>
      </c>
      <c r="Y51" s="269">
        <f>费用表【邓姐发】!AR50</f>
        <v>18017.43</v>
      </c>
      <c r="Z51" s="269">
        <f>费用表【邓姐发】!AS50</f>
        <v>655226.08</v>
      </c>
      <c r="AA51" s="269">
        <f>费用表【邓姐发】!AT50</f>
        <v>402642.99</v>
      </c>
      <c r="AB51" s="269">
        <f>费用表【邓姐发】!AN50</f>
        <v>245744.52</v>
      </c>
      <c r="AC51" s="269">
        <f>费用表【邓姐发】!BF50</f>
        <v>724936.56</v>
      </c>
    </row>
    <row r="52" ht="14.25" spans="1:29">
      <c r="A52" s="281"/>
      <c r="B52" s="282" t="s">
        <v>2</v>
      </c>
      <c r="C52" s="268">
        <f t="shared" si="4"/>
        <v>716096182.77</v>
      </c>
      <c r="D52" s="268">
        <f>D14+D20+D34+D51</f>
        <v>47596.85</v>
      </c>
      <c r="E52" s="268">
        <f t="shared" ref="E52:AC52" si="5">E14+E20+E34+E51</f>
        <v>248153284.78</v>
      </c>
      <c r="F52" s="268">
        <f t="shared" si="5"/>
        <v>347565933.1</v>
      </c>
      <c r="G52" s="268">
        <f t="shared" si="5"/>
        <v>6607863.63</v>
      </c>
      <c r="H52" s="268">
        <f t="shared" si="5"/>
        <v>8407732.6</v>
      </c>
      <c r="I52" s="268">
        <f t="shared" si="5"/>
        <v>-1728108.34</v>
      </c>
      <c r="J52" s="268">
        <f t="shared" si="5"/>
        <v>3993934.04</v>
      </c>
      <c r="K52" s="268">
        <f t="shared" si="5"/>
        <v>6141906.9</v>
      </c>
      <c r="L52" s="268">
        <f t="shared" si="5"/>
        <v>19097144.58</v>
      </c>
      <c r="M52" s="268">
        <f t="shared" si="5"/>
        <v>5331010.53</v>
      </c>
      <c r="N52" s="268">
        <f t="shared" si="5"/>
        <v>5713331.87</v>
      </c>
      <c r="O52" s="268">
        <f t="shared" si="5"/>
        <v>5711712.68</v>
      </c>
      <c r="P52" s="268">
        <f t="shared" si="5"/>
        <v>2341089.5</v>
      </c>
      <c r="Q52" s="268">
        <f t="shared" si="5"/>
        <v>7138250</v>
      </c>
      <c r="R52" s="268">
        <f t="shared" si="5"/>
        <v>2552437.19</v>
      </c>
      <c r="S52" s="268">
        <f t="shared" si="5"/>
        <v>4585812.81</v>
      </c>
      <c r="T52" s="268">
        <f t="shared" si="5"/>
        <v>13381386.28</v>
      </c>
      <c r="U52" s="268">
        <f t="shared" si="3"/>
        <v>85686240.86</v>
      </c>
      <c r="V52" s="268">
        <f t="shared" si="5"/>
        <v>43651925.17</v>
      </c>
      <c r="W52" s="268">
        <f t="shared" si="5"/>
        <v>14725990.56</v>
      </c>
      <c r="X52" s="268">
        <f t="shared" si="5"/>
        <v>10549485.24</v>
      </c>
      <c r="Y52" s="268">
        <f t="shared" si="5"/>
        <v>3077720.66</v>
      </c>
      <c r="Z52" s="268">
        <f t="shared" si="5"/>
        <v>8837710.25</v>
      </c>
      <c r="AA52" s="268">
        <f t="shared" si="5"/>
        <v>4843408.98</v>
      </c>
      <c r="AB52" s="268">
        <f t="shared" si="5"/>
        <v>7132456.77</v>
      </c>
      <c r="AC52" s="268">
        <f t="shared" si="5"/>
        <v>11455459.15</v>
      </c>
    </row>
    <row r="53" spans="1:29">
      <c r="A53" s="263"/>
      <c r="B53" s="264" t="s">
        <v>56</v>
      </c>
      <c r="C53" s="269">
        <f>C52-利润考核表结果表!B19</f>
        <v>0</v>
      </c>
      <c r="D53" s="269">
        <f>D52-利润考核表结果表!C19</f>
        <v>0</v>
      </c>
      <c r="E53" s="269">
        <f>E52-利润考核表结果表!D19</f>
        <v>0</v>
      </c>
      <c r="F53" s="269">
        <f>F52-利润考核表结果表!E19</f>
        <v>0</v>
      </c>
      <c r="G53" s="269">
        <f>G52-利润考核表结果表!F19</f>
        <v>0</v>
      </c>
      <c r="H53" s="269">
        <f>H52-利润考核表结果表!G19</f>
        <v>0</v>
      </c>
      <c r="I53" s="269">
        <f>I52-利润考核表结果表!H19</f>
        <v>0</v>
      </c>
      <c r="J53" s="269">
        <f>J52-利润考核表结果表!I19</f>
        <v>0</v>
      </c>
      <c r="K53" s="269">
        <f>K52-利润考核表结果表!J19</f>
        <v>0</v>
      </c>
      <c r="L53" s="269">
        <f>L52-利润考核表结果表!K19</f>
        <v>0</v>
      </c>
      <c r="M53" s="269">
        <f>M52-利润考核表结果表!L19</f>
        <v>0</v>
      </c>
      <c r="N53" s="269">
        <f>N52-利润考核表结果表!M19</f>
        <v>0</v>
      </c>
      <c r="O53" s="269">
        <f>O52-利润考核表结果表!N19</f>
        <v>0</v>
      </c>
      <c r="P53" s="269">
        <f>P52-利润考核表结果表!O19</f>
        <v>0</v>
      </c>
      <c r="Q53" s="269">
        <f>Q52-利润考核表结果表!P19</f>
        <v>0</v>
      </c>
      <c r="R53" s="269">
        <f>R52-利润考核表结果表!Q19</f>
        <v>0</v>
      </c>
      <c r="S53" s="269">
        <f>S52-利润考核表结果表!R19</f>
        <v>0</v>
      </c>
      <c r="T53" s="269">
        <f>T52-利润考核表结果表!S19</f>
        <v>0</v>
      </c>
      <c r="U53" s="269">
        <f>U52-利润考核表结果表!T19</f>
        <v>0</v>
      </c>
      <c r="V53" s="269">
        <f>V52-利润考核表结果表!U19</f>
        <v>0</v>
      </c>
      <c r="W53" s="269">
        <f>W52-利润考核表结果表!V19</f>
        <v>0</v>
      </c>
      <c r="X53" s="269">
        <f>X52-利润考核表结果表!W19</f>
        <v>0</v>
      </c>
      <c r="Y53" s="269">
        <f>Y52-利润考核表结果表!X19</f>
        <v>0</v>
      </c>
      <c r="Z53" s="269">
        <f>Z52-利润考核表结果表!Y19</f>
        <v>0</v>
      </c>
      <c r="AA53" s="269">
        <f>AA52-利润考核表结果表!Z19</f>
        <v>0</v>
      </c>
      <c r="AB53" s="269">
        <f>AB52-利润考核表结果表!AA19</f>
        <v>0</v>
      </c>
      <c r="AC53" s="269">
        <f>AC52-利润考核表结果表!AB19</f>
        <v>0</v>
      </c>
    </row>
    <row r="54" ht="14.25" spans="2:5">
      <c r="B54" s="283" t="s">
        <v>160</v>
      </c>
      <c r="C54" s="256">
        <f>C52-费用表【邓姐发】!B52</f>
        <v>0</v>
      </c>
      <c r="E54" s="256">
        <f>SUM(费用表【邓姐发】!C53:V53)+费用表【邓姐发】!AE53+费用表【邓姐发】!AG53+费用表【邓姐发】!AN53</f>
        <v>0</v>
      </c>
    </row>
    <row r="55" spans="1:29">
      <c r="A55" s="263" t="s">
        <v>108</v>
      </c>
      <c r="B55" s="264" t="s">
        <v>109</v>
      </c>
      <c r="C55" s="284" t="str">
        <f>C3</f>
        <v>合计</v>
      </c>
      <c r="D55" s="284" t="str">
        <f t="shared" ref="D55:AC55" si="6">D3</f>
        <v>其他</v>
      </c>
      <c r="E55" s="284" t="s">
        <v>4</v>
      </c>
      <c r="F55" s="284" t="str">
        <f t="shared" si="6"/>
        <v>经纪业务</v>
      </c>
      <c r="G55" s="284" t="str">
        <f t="shared" si="6"/>
        <v>资产管理部</v>
      </c>
      <c r="H55" s="284" t="str">
        <f t="shared" si="6"/>
        <v>权益投资小计</v>
      </c>
      <c r="I55" s="284" t="str">
        <f t="shared" si="6"/>
        <v>权益产品投资部</v>
      </c>
      <c r="J55" s="284" t="str">
        <f t="shared" si="6"/>
        <v>量化产品投资部</v>
      </c>
      <c r="K55" s="284" t="str">
        <f t="shared" si="6"/>
        <v>证券投资部</v>
      </c>
      <c r="L55" s="284" t="str">
        <f t="shared" si="6"/>
        <v>固收投资小计</v>
      </c>
      <c r="M55" s="284" t="str">
        <f t="shared" si="6"/>
        <v>固定收益投资部</v>
      </c>
      <c r="N55" s="284" t="str">
        <f t="shared" si="6"/>
        <v>固定收益市场部</v>
      </c>
      <c r="O55" s="284" t="str">
        <f t="shared" si="6"/>
        <v>固收产品投资部</v>
      </c>
      <c r="P55" s="284" t="str">
        <f t="shared" si="6"/>
        <v>投顾业务部</v>
      </c>
      <c r="Q55" s="284" t="str">
        <f t="shared" si="6"/>
        <v>深分投资小计</v>
      </c>
      <c r="R55" s="284" t="str">
        <f t="shared" si="6"/>
        <v>做市业务部</v>
      </c>
      <c r="S55" s="284" t="str">
        <f t="shared" si="6"/>
        <v>金融衍生品部</v>
      </c>
      <c r="T55" s="284" t="str">
        <f t="shared" si="6"/>
        <v>深圳管理总部</v>
      </c>
      <c r="U55" s="284" t="str">
        <f t="shared" si="6"/>
        <v>投资银行合计</v>
      </c>
      <c r="V55" s="284" t="str">
        <f t="shared" si="6"/>
        <v>投资银行一部</v>
      </c>
      <c r="W55" s="284" t="str">
        <f t="shared" si="6"/>
        <v>投资银行二部</v>
      </c>
      <c r="X55" s="284" t="str">
        <f t="shared" si="6"/>
        <v>投资银行三部</v>
      </c>
      <c r="Y55" s="284" t="str">
        <f t="shared" si="6"/>
        <v>投资银行四部</v>
      </c>
      <c r="Z55" s="284" t="str">
        <f t="shared" si="6"/>
        <v>投资银行北京一部</v>
      </c>
      <c r="AA55" s="284" t="str">
        <f t="shared" si="6"/>
        <v>投资银行北京二部</v>
      </c>
      <c r="AB55" s="284" t="str">
        <f t="shared" si="6"/>
        <v>投资银行管理部</v>
      </c>
      <c r="AC55" s="284" t="str">
        <f t="shared" si="6"/>
        <v>运营支持部</v>
      </c>
    </row>
    <row r="56" customHeight="1" spans="1:29">
      <c r="A56" s="266" t="s">
        <v>111</v>
      </c>
      <c r="B56" s="285" t="s">
        <v>112</v>
      </c>
      <c r="C56" s="268">
        <f>D56+E56+F56+H56+L56+Q56+U56</f>
        <v>-2.3283064365387e-10</v>
      </c>
      <c r="D56" s="286"/>
      <c r="E56" s="286">
        <f>INDEX('用友贴出原始数据-费用表'!$A$5:$AL$271,MATCH($B56&amp;"调整额",'用友贴出原始数据-费用表'!$A$6:$A$348,0)+1,MATCH($E$55,'用友贴出原始数据-费用表'!$B$5:$AL$5,0)+1)+G56+T56+AB56-1419516.3</f>
        <v>-1587617.63</v>
      </c>
      <c r="F56" s="286">
        <f>INDEX('用友贴出原始数据-费用表'!$A$5:$AL$271,MATCH($B56&amp;"调整额",'用友贴出原始数据-费用表'!$A$6:$A$348,0)+1,MATCH($F$55,'用友贴出原始数据-费用表'!$B$5:$AL$5,0)+1)+INDEX('用友贴出原始数据-费用表'!$A$5:$AL$271,MATCH($B56&amp;"调整额",'用友贴出原始数据-费用表'!$A$6:$A$348,0)+1,MATCH("广东分公司",'用友贴出原始数据-费用表'!$B$5:$AL$5,0)+1)</f>
        <v>0</v>
      </c>
      <c r="G56" s="286">
        <f>INDEX('用友贴出原始数据-费用表'!$A$5:$AL$271,MATCH($B56&amp;"调整额",'用友贴出原始数据-费用表'!$A$6:$A$348,0)+1,MATCH($G$55,'用友贴出原始数据-费用表'!$B$5:$AL$5,0)+1)</f>
        <v>0</v>
      </c>
      <c r="H56" s="286">
        <f>SUM(I56:K56)</f>
        <v>0</v>
      </c>
      <c r="I56" s="286">
        <f>INDEX('用友贴出原始数据-费用表'!$A$5:$AL$271,MATCH($B56&amp;"调整额",'用友贴出原始数据-费用表'!$A$6:$A$348,0)+1,MATCH($I$55,'用友贴出原始数据-费用表'!$B$5:$AL$5,0)+1)</f>
        <v>0</v>
      </c>
      <c r="J56" s="286">
        <f>INDEX('用友贴出原始数据-费用表'!$A$5:$AL$271,MATCH($B56&amp;"调整额",'用友贴出原始数据-费用表'!$A$6:$A$348,0)+1,MATCH($J$55,'用友贴出原始数据-费用表'!$B$5:$AL$5,0)+1)</f>
        <v>0</v>
      </c>
      <c r="K56" s="286">
        <f>INDEX('用友贴出原始数据-费用表'!$A$5:$AL$271,MATCH($B56&amp;"调整额",'用友贴出原始数据-费用表'!$A$6:$A$348,0)+1,MATCH($K$55,'用友贴出原始数据-费用表'!$B$5:$AL$5,0)+1)</f>
        <v>0</v>
      </c>
      <c r="L56" s="286">
        <f>SUM(M56:P56)</f>
        <v>1587617.63</v>
      </c>
      <c r="M56" s="286">
        <f>INDEX('用友贴出原始数据-费用表'!$A$5:$AL$271,MATCH($B56&amp;"调整额",'用友贴出原始数据-费用表'!$A$6:$A$348,0)+1,MATCH($M$55,'用友贴出原始数据-费用表'!$B$5:$AL$5,0)+1)</f>
        <v>878963.63</v>
      </c>
      <c r="N56" s="286">
        <f>INDEX('用友贴出原始数据-费用表'!$A$5:$AL$271,MATCH($B56&amp;"调整额",'用友贴出原始数据-费用表'!$A$6:$A$348,0)+1,MATCH($N$55,'用友贴出原始数据-费用表'!$B$5:$AL$5,0)+1)</f>
        <v>2547.74</v>
      </c>
      <c r="O56" s="286">
        <f>INDEX('用友贴出原始数据-费用表'!$A$5:$AL$271,MATCH($B56&amp;"调整额",'用友贴出原始数据-费用表'!$A$6:$A$348,0)+1,MATCH($O$55,'用友贴出原始数据-费用表'!$B$5:$AL$5,0)+1)</f>
        <v>231527.57</v>
      </c>
      <c r="P56" s="286">
        <f>INDEX('用友贴出原始数据-费用表'!$A$5:$AL$271,MATCH($B56&amp;"调整额",'用友贴出原始数据-费用表'!$A$6:$A$348,0)+1,MATCH($P$55,'用友贴出原始数据-费用表'!$B$5:$AL$5,0)+1)</f>
        <v>474578.69</v>
      </c>
      <c r="Q56" s="286">
        <f>R56+S56</f>
        <v>0</v>
      </c>
      <c r="R56" s="286">
        <f>INDEX('用友贴出原始数据-费用表'!$A$5:$AL$271,MATCH($B56&amp;"调整额",'用友贴出原始数据-费用表'!$A$6:$A$348,0)+1,MATCH($R$55,'用友贴出原始数据-费用表'!$B$5:$AL$5,0)+1)</f>
        <v>0</v>
      </c>
      <c r="S56" s="286">
        <f>INDEX('用友贴出原始数据-费用表'!$A$5:$AL$271,MATCH($B56&amp;"调整额",'用友贴出原始数据-费用表'!$A$6:$A$348,0)+1,MATCH($S$55,'用友贴出原始数据-费用表'!$B$5:$AL$5,0)+1)</f>
        <v>0</v>
      </c>
      <c r="T56" s="286">
        <f>INDEX('用友贴出原始数据-费用表'!$A$5:$AL$271,MATCH($B56&amp;"调整额",'用友贴出原始数据-费用表'!$A$6:$A$348,0)+1,MATCH($T$55,'用友贴出原始数据-费用表'!$B$5:$AL$5,0)+1)</f>
        <v>-168101.33</v>
      </c>
      <c r="U56" s="286">
        <f>V56+W56+X56+Y56+Z56+AA56</f>
        <v>0</v>
      </c>
      <c r="V56" s="286">
        <f>INDEX('用友贴出原始数据-费用表'!$A$5:$AL$271,MATCH($B56&amp;"调整额",'用友贴出原始数据-费用表'!$A$6:$A$348,0)+1,MATCH($V$55,'用友贴出原始数据-费用表'!$B$5:$AL$5,0)+1)</f>
        <v>0</v>
      </c>
      <c r="W56" s="286">
        <f>INDEX('用友贴出原始数据-费用表'!$A$5:$AL$271,MATCH($B56&amp;"调整额",'用友贴出原始数据-费用表'!$A$6:$A$348,0)+1,MATCH($W$55,'用友贴出原始数据-费用表'!$B$5:$AL$5,0)+1)</f>
        <v>0</v>
      </c>
      <c r="X56" s="286">
        <f>INDEX('用友贴出原始数据-费用表'!$A$5:$AL$271,MATCH($B56&amp;"调整额",'用友贴出原始数据-费用表'!$A$6:$A$348,0)+1,MATCH($X$55,'用友贴出原始数据-费用表'!$B$5:$AL$5,0)+1)</f>
        <v>0</v>
      </c>
      <c r="Y56" s="286">
        <f>INDEX('用友贴出原始数据-费用表'!$A$5:$AL$271,MATCH($B56&amp;"调整额",'用友贴出原始数据-费用表'!$A$6:$A$348,0)+1,MATCH($Y$55,'用友贴出原始数据-费用表'!$B$5:$AL$5,0)+1)</f>
        <v>0</v>
      </c>
      <c r="Z56" s="286">
        <f>INDEX('用友贴出原始数据-费用表'!$A$5:$AL$271,MATCH($B56&amp;"调整额",'用友贴出原始数据-费用表'!$A$6:$A$348,0)+1,MATCH($Z$55,'用友贴出原始数据-费用表'!$B$5:$AL$5,0)+1)</f>
        <v>0</v>
      </c>
      <c r="AA56" s="286">
        <f>INDEX('用友贴出原始数据-费用表'!$A$5:$AL$271,MATCH($B56&amp;"调整额",'用友贴出原始数据-费用表'!$A$6:$A$348,0)+1,MATCH($AA$55,'用友贴出原始数据-费用表'!$B$5:$AL$5,0)+1)</f>
        <v>0</v>
      </c>
      <c r="AB56" s="286">
        <f>INDEX('用友贴出原始数据-费用表'!$A$5:$AL$271,MATCH($B56&amp;"调整额",'用友贴出原始数据-费用表'!$A$6:$A$348,0)+1,MATCH($AB$55,'用友贴出原始数据-费用表'!$B$5:$AL$5,0)+1)</f>
        <v>0</v>
      </c>
      <c r="AC56" s="286">
        <f>INDEX('用友贴出原始数据-费用表'!$A$5:$AL$271,MATCH($B56&amp;"调整额",'用友贴出原始数据-费用表'!$A$6:$A$348,0)+1,MATCH($AC$55,'用友贴出原始数据-费用表'!$B$5:$AL$5,0)+1)</f>
        <v>0</v>
      </c>
    </row>
    <row r="57" spans="1:29">
      <c r="A57" s="270"/>
      <c r="B57" s="285" t="s">
        <v>113</v>
      </c>
      <c r="C57" s="287">
        <f t="shared" ref="C57:C103" si="7">D57+E57+F57+H57+L57+Q57+U57</f>
        <v>0</v>
      </c>
      <c r="D57" s="286">
        <v>0</v>
      </c>
      <c r="E57" s="286">
        <f>INDEX('用友贴出原始数据-费用表'!$A$5:$AL$271,MATCH($B57&amp;"调整额",'用友贴出原始数据-费用表'!$A$6:$A$348,0)+1,MATCH($E$55,'用友贴出原始数据-费用表'!$B$5:$AL$5,0)+1)+G57+T57+AB57</f>
        <v>0</v>
      </c>
      <c r="F57" s="286">
        <f>INDEX('用友贴出原始数据-费用表'!$A$5:$AL$271,MATCH($B57&amp;"调整额",'用友贴出原始数据-费用表'!$A$6:$A$348,0)+1,MATCH($F$55,'用友贴出原始数据-费用表'!$B$5:$AL$5,0)+1)</f>
        <v>0</v>
      </c>
      <c r="G57" s="286">
        <f>INDEX('用友贴出原始数据-费用表'!$A$5:$AL$271,MATCH($B57&amp;"调整额",'用友贴出原始数据-费用表'!$A$6:$A$348,0)+1,MATCH($G$55,'用友贴出原始数据-费用表'!$B$5:$AL$5,0)+1)</f>
        <v>0</v>
      </c>
      <c r="H57" s="286">
        <f t="shared" ref="H57:H102" si="8">SUM(I57:K57)</f>
        <v>0</v>
      </c>
      <c r="I57" s="286">
        <f>INDEX('用友贴出原始数据-费用表'!$A$5:$AL$271,MATCH($B57&amp;"调整额",'用友贴出原始数据-费用表'!$A$6:$A$348,0)+1,MATCH($I$55,'用友贴出原始数据-费用表'!$B$5:$AL$5,0)+1)</f>
        <v>0</v>
      </c>
      <c r="J57" s="286">
        <f>INDEX('用友贴出原始数据-费用表'!$A$5:$AL$271,MATCH($B57&amp;"调整额",'用友贴出原始数据-费用表'!$A$6:$A$348,0)+1,MATCH($J$55,'用友贴出原始数据-费用表'!$B$5:$AL$5,0)+1)</f>
        <v>0</v>
      </c>
      <c r="K57" s="286">
        <f>INDEX('用友贴出原始数据-费用表'!$A$5:$AL$271,MATCH($B57&amp;"调整额",'用友贴出原始数据-费用表'!$A$6:$A$348,0)+1,MATCH($K$55,'用友贴出原始数据-费用表'!$B$5:$AL$5,0)+1)</f>
        <v>0</v>
      </c>
      <c r="L57" s="286">
        <f t="shared" ref="L57:L102" si="9">SUM(M57:P57)</f>
        <v>0</v>
      </c>
      <c r="M57" s="286">
        <f>INDEX('用友贴出原始数据-费用表'!$A$5:$AL$271,MATCH($B57&amp;"调整额",'用友贴出原始数据-费用表'!$A$6:$A$348,0)+1,MATCH($M$55,'用友贴出原始数据-费用表'!$B$5:$AL$5,0)+1)</f>
        <v>0</v>
      </c>
      <c r="N57" s="286">
        <f>INDEX('用友贴出原始数据-费用表'!$A$5:$AL$271,MATCH($B57&amp;"调整额",'用友贴出原始数据-费用表'!$A$6:$A$348,0)+1,MATCH($N$55,'用友贴出原始数据-费用表'!$B$5:$AL$5,0)+1)</f>
        <v>0</v>
      </c>
      <c r="O57" s="286">
        <f>INDEX('用友贴出原始数据-费用表'!$A$5:$AL$271,MATCH($B57&amp;"调整额",'用友贴出原始数据-费用表'!$A$6:$A$348,0)+1,MATCH($O$55,'用友贴出原始数据-费用表'!$B$5:$AL$5,0)+1)</f>
        <v>0</v>
      </c>
      <c r="P57" s="286">
        <f>INDEX('用友贴出原始数据-费用表'!$A$5:$AL$271,MATCH($B57&amp;"调整额",'用友贴出原始数据-费用表'!$A$6:$A$348,0)+1,MATCH($P$55,'用友贴出原始数据-费用表'!$B$5:$AL$5,0)+1)</f>
        <v>0</v>
      </c>
      <c r="Q57" s="286">
        <f t="shared" ref="Q57:Q102" si="10">R57+S57</f>
        <v>0</v>
      </c>
      <c r="R57" s="286">
        <f>INDEX('用友贴出原始数据-费用表'!$A$5:$AL$271,MATCH($B57&amp;"调整额",'用友贴出原始数据-费用表'!$A$6:$A$348,0)+1,MATCH($R$55,'用友贴出原始数据-费用表'!$B$5:$AL$5,0)+1)</f>
        <v>0</v>
      </c>
      <c r="S57" s="286">
        <f>INDEX('用友贴出原始数据-费用表'!$A$5:$AL$271,MATCH($B57&amp;"调整额",'用友贴出原始数据-费用表'!$A$6:$A$348,0)+1,MATCH($S$55,'用友贴出原始数据-费用表'!$B$5:$AL$5,0)+1)</f>
        <v>0</v>
      </c>
      <c r="T57" s="286">
        <f>INDEX('用友贴出原始数据-费用表'!$A$5:$AL$271,MATCH($B57&amp;"调整额",'用友贴出原始数据-费用表'!$A$6:$A$348,0)+1,MATCH($T$55,'用友贴出原始数据-费用表'!$B$5:$AL$5,0)+1)</f>
        <v>0</v>
      </c>
      <c r="U57" s="286">
        <f t="shared" ref="U57:U104" si="11">V57+W57+X57+Y57+Z57+AA57</f>
        <v>0</v>
      </c>
      <c r="V57" s="286">
        <f>INDEX('用友贴出原始数据-费用表'!$A$5:$AL$271,MATCH($B57&amp;"调整额",'用友贴出原始数据-费用表'!$A$6:$A$348,0)+1,MATCH($V$55,'用友贴出原始数据-费用表'!$B$5:$AL$5,0)+1)</f>
        <v>0</v>
      </c>
      <c r="W57" s="286">
        <f>INDEX('用友贴出原始数据-费用表'!$A$5:$AL$271,MATCH($B57&amp;"调整额",'用友贴出原始数据-费用表'!$A$6:$A$348,0)+1,MATCH($W$55,'用友贴出原始数据-费用表'!$B$5:$AL$5,0)+1)</f>
        <v>0</v>
      </c>
      <c r="X57" s="286">
        <f>INDEX('用友贴出原始数据-费用表'!$A$5:$AL$271,MATCH($B57&amp;"调整额",'用友贴出原始数据-费用表'!$A$6:$A$348,0)+1,MATCH($X$55,'用友贴出原始数据-费用表'!$B$5:$AL$5,0)+1)</f>
        <v>0</v>
      </c>
      <c r="Y57" s="286">
        <f>INDEX('用友贴出原始数据-费用表'!$A$5:$AL$271,MATCH($B57&amp;"调整额",'用友贴出原始数据-费用表'!$A$6:$A$348,0)+1,MATCH($Y$55,'用友贴出原始数据-费用表'!$B$5:$AL$5,0)+1)</f>
        <v>0</v>
      </c>
      <c r="Z57" s="286">
        <f>INDEX('用友贴出原始数据-费用表'!$A$5:$AL$271,MATCH($B57&amp;"调整额",'用友贴出原始数据-费用表'!$A$6:$A$348,0)+1,MATCH($Z$55,'用友贴出原始数据-费用表'!$B$5:$AL$5,0)+1)</f>
        <v>0</v>
      </c>
      <c r="AA57" s="286">
        <f>INDEX('用友贴出原始数据-费用表'!$A$5:$AL$271,MATCH($B57&amp;"调整额",'用友贴出原始数据-费用表'!$A$6:$A$348,0)+1,MATCH($AA$55,'用友贴出原始数据-费用表'!$B$5:$AL$5,0)+1)</f>
        <v>0</v>
      </c>
      <c r="AB57" s="286">
        <f>INDEX('用友贴出原始数据-费用表'!$A$5:$AL$271,MATCH($B57&amp;"调整额",'用友贴出原始数据-费用表'!$A$6:$A$348,0)+1,MATCH($AB$55,'用友贴出原始数据-费用表'!$B$5:$AL$5,0)+1)</f>
        <v>0</v>
      </c>
      <c r="AC57" s="286">
        <f>INDEX('用友贴出原始数据-费用表'!$A$5:$AL$271,MATCH($B57&amp;"调整额",'用友贴出原始数据-费用表'!$A$6:$A$348,0)+1,MATCH($AC$55,'用友贴出原始数据-费用表'!$B$5:$AL$5,0)+1)</f>
        <v>0</v>
      </c>
    </row>
    <row r="58" spans="1:29">
      <c r="A58" s="270"/>
      <c r="B58" s="285" t="s">
        <v>114</v>
      </c>
      <c r="C58" s="287">
        <f t="shared" si="7"/>
        <v>0</v>
      </c>
      <c r="D58" s="286">
        <v>0</v>
      </c>
      <c r="E58" s="286">
        <f>INDEX('用友贴出原始数据-费用表'!$A$5:$AL$271,MATCH($B58&amp;"调整额",'用友贴出原始数据-费用表'!$A$6:$A$348,0)+1,MATCH($E$55,'用友贴出原始数据-费用表'!$B$5:$AL$5,0)+1)+G58+T58+AB58</f>
        <v>0</v>
      </c>
      <c r="F58" s="286">
        <f>INDEX('用友贴出原始数据-费用表'!$A$5:$AL$271,MATCH($B58&amp;"调整额",'用友贴出原始数据-费用表'!$A$6:$A$348,0)+1,MATCH($F$55,'用友贴出原始数据-费用表'!$B$5:$AL$5,0)+1)</f>
        <v>0</v>
      </c>
      <c r="G58" s="286">
        <f>INDEX('用友贴出原始数据-费用表'!$A$5:$AL$271,MATCH($B58&amp;"调整额",'用友贴出原始数据-费用表'!$A$6:$A$348,0)+1,MATCH($G$55,'用友贴出原始数据-费用表'!$B$5:$AL$5,0)+1)</f>
        <v>0</v>
      </c>
      <c r="H58" s="286">
        <f t="shared" si="8"/>
        <v>0</v>
      </c>
      <c r="I58" s="286">
        <f>INDEX('用友贴出原始数据-费用表'!$A$5:$AL$271,MATCH($B58&amp;"调整额",'用友贴出原始数据-费用表'!$A$6:$A$348,0)+1,MATCH($I$55,'用友贴出原始数据-费用表'!$B$5:$AL$5,0)+1)</f>
        <v>0</v>
      </c>
      <c r="J58" s="286">
        <f>INDEX('用友贴出原始数据-费用表'!$A$5:$AL$271,MATCH($B58&amp;"调整额",'用友贴出原始数据-费用表'!$A$6:$A$348,0)+1,MATCH($J$55,'用友贴出原始数据-费用表'!$B$5:$AL$5,0)+1)</f>
        <v>0</v>
      </c>
      <c r="K58" s="286">
        <f>INDEX('用友贴出原始数据-费用表'!$A$5:$AL$271,MATCH($B58&amp;"调整额",'用友贴出原始数据-费用表'!$A$6:$A$348,0)+1,MATCH($K$55,'用友贴出原始数据-费用表'!$B$5:$AL$5,0)+1)</f>
        <v>0</v>
      </c>
      <c r="L58" s="286">
        <f t="shared" si="9"/>
        <v>0</v>
      </c>
      <c r="M58" s="286">
        <f>INDEX('用友贴出原始数据-费用表'!$A$5:$AL$271,MATCH($B58&amp;"调整额",'用友贴出原始数据-费用表'!$A$6:$A$348,0)+1,MATCH($M$55,'用友贴出原始数据-费用表'!$B$5:$AL$5,0)+1)</f>
        <v>0</v>
      </c>
      <c r="N58" s="286">
        <f>INDEX('用友贴出原始数据-费用表'!$A$5:$AL$271,MATCH($B58&amp;"调整额",'用友贴出原始数据-费用表'!$A$6:$A$348,0)+1,MATCH($N$55,'用友贴出原始数据-费用表'!$B$5:$AL$5,0)+1)</f>
        <v>0</v>
      </c>
      <c r="O58" s="286">
        <f>INDEX('用友贴出原始数据-费用表'!$A$5:$AL$271,MATCH($B58&amp;"调整额",'用友贴出原始数据-费用表'!$A$6:$A$348,0)+1,MATCH($O$55,'用友贴出原始数据-费用表'!$B$5:$AL$5,0)+1)</f>
        <v>0</v>
      </c>
      <c r="P58" s="286">
        <f>INDEX('用友贴出原始数据-费用表'!$A$5:$AL$271,MATCH($B58&amp;"调整额",'用友贴出原始数据-费用表'!$A$6:$A$348,0)+1,MATCH($P$55,'用友贴出原始数据-费用表'!$B$5:$AL$5,0)+1)</f>
        <v>0</v>
      </c>
      <c r="Q58" s="286">
        <f t="shared" si="10"/>
        <v>0</v>
      </c>
      <c r="R58" s="286">
        <f>INDEX('用友贴出原始数据-费用表'!$A$5:$AL$271,MATCH($B58&amp;"调整额",'用友贴出原始数据-费用表'!$A$6:$A$348,0)+1,MATCH($R$55,'用友贴出原始数据-费用表'!$B$5:$AL$5,0)+1)</f>
        <v>0</v>
      </c>
      <c r="S58" s="286">
        <f>INDEX('用友贴出原始数据-费用表'!$A$5:$AL$271,MATCH($B58&amp;"调整额",'用友贴出原始数据-费用表'!$A$6:$A$348,0)+1,MATCH($S$55,'用友贴出原始数据-费用表'!$B$5:$AL$5,0)+1)</f>
        <v>0</v>
      </c>
      <c r="T58" s="286">
        <f>INDEX('用友贴出原始数据-费用表'!$A$5:$AL$271,MATCH($B58&amp;"调整额",'用友贴出原始数据-费用表'!$A$6:$A$348,0)+1,MATCH($T$55,'用友贴出原始数据-费用表'!$B$5:$AL$5,0)+1)</f>
        <v>0</v>
      </c>
      <c r="U58" s="286">
        <f t="shared" si="11"/>
        <v>0</v>
      </c>
      <c r="V58" s="286">
        <f>INDEX('用友贴出原始数据-费用表'!$A$5:$AL$271,MATCH($B58&amp;"调整额",'用友贴出原始数据-费用表'!$A$6:$A$348,0)+1,MATCH($V$55,'用友贴出原始数据-费用表'!$B$5:$AL$5,0)+1)</f>
        <v>0</v>
      </c>
      <c r="W58" s="286">
        <f>INDEX('用友贴出原始数据-费用表'!$A$5:$AL$271,MATCH($B58&amp;"调整额",'用友贴出原始数据-费用表'!$A$6:$A$348,0)+1,MATCH($W$55,'用友贴出原始数据-费用表'!$B$5:$AL$5,0)+1)</f>
        <v>0</v>
      </c>
      <c r="X58" s="286">
        <f>INDEX('用友贴出原始数据-费用表'!$A$5:$AL$271,MATCH($B58&amp;"调整额",'用友贴出原始数据-费用表'!$A$6:$A$348,0)+1,MATCH($X$55,'用友贴出原始数据-费用表'!$B$5:$AL$5,0)+1)</f>
        <v>0</v>
      </c>
      <c r="Y58" s="286">
        <f>INDEX('用友贴出原始数据-费用表'!$A$5:$AL$271,MATCH($B58&amp;"调整额",'用友贴出原始数据-费用表'!$A$6:$A$348,0)+1,MATCH($Y$55,'用友贴出原始数据-费用表'!$B$5:$AL$5,0)+1)</f>
        <v>0</v>
      </c>
      <c r="Z58" s="286">
        <f>INDEX('用友贴出原始数据-费用表'!$A$5:$AL$271,MATCH($B58&amp;"调整额",'用友贴出原始数据-费用表'!$A$6:$A$348,0)+1,MATCH($Z$55,'用友贴出原始数据-费用表'!$B$5:$AL$5,0)+1)</f>
        <v>0</v>
      </c>
      <c r="AA58" s="286">
        <f>INDEX('用友贴出原始数据-费用表'!$A$5:$AL$271,MATCH($B58&amp;"调整额",'用友贴出原始数据-费用表'!$A$6:$A$348,0)+1,MATCH($AA$55,'用友贴出原始数据-费用表'!$B$5:$AL$5,0)+1)</f>
        <v>0</v>
      </c>
      <c r="AB58" s="286">
        <f>INDEX('用友贴出原始数据-费用表'!$A$5:$AL$271,MATCH($B58&amp;"调整额",'用友贴出原始数据-费用表'!$A$6:$A$348,0)+1,MATCH($AB$55,'用友贴出原始数据-费用表'!$B$5:$AL$5,0)+1)</f>
        <v>0</v>
      </c>
      <c r="AC58" s="286">
        <f>INDEX('用友贴出原始数据-费用表'!$A$5:$AL$271,MATCH($B58&amp;"调整额",'用友贴出原始数据-费用表'!$A$6:$A$348,0)+1,MATCH($AC$55,'用友贴出原始数据-费用表'!$B$5:$AL$5,0)+1)</f>
        <v>0</v>
      </c>
    </row>
    <row r="59" spans="1:29">
      <c r="A59" s="270"/>
      <c r="B59" s="285" t="s">
        <v>115</v>
      </c>
      <c r="C59" s="287">
        <f t="shared" si="7"/>
        <v>0</v>
      </c>
      <c r="D59" s="286">
        <v>-575716</v>
      </c>
      <c r="E59" s="286">
        <f>INDEX('用友贴出原始数据-费用表'!$A$5:$AL$271,MATCH($B59&amp;"调整额",'用友贴出原始数据-费用表'!$A$6:$A$348,0)+1,MATCH($E$55,'用友贴出原始数据-费用表'!$B$5:$AL$5,0)+1)+G59+T59+AB59</f>
        <v>46880</v>
      </c>
      <c r="F59" s="286">
        <f>INDEX('用友贴出原始数据-费用表'!$A$5:$AL$271,MATCH($B59&amp;"调整额",'用友贴出原始数据-费用表'!$A$6:$A$348,0)+1,MATCH($F$55,'用友贴出原始数据-费用表'!$B$5:$AL$5,0)+1)</f>
        <v>43595</v>
      </c>
      <c r="G59" s="286">
        <f>INDEX('用友贴出原始数据-费用表'!$A$5:$AL$271,MATCH($B59&amp;"调整额",'用友贴出原始数据-费用表'!$A$6:$A$348,0)+1,MATCH($G$55,'用友贴出原始数据-费用表'!$B$5:$AL$5,0)+1)</f>
        <v>0</v>
      </c>
      <c r="H59" s="286">
        <f t="shared" si="8"/>
        <v>4378</v>
      </c>
      <c r="I59" s="286">
        <f>INDEX('用友贴出原始数据-费用表'!$A$5:$AL$271,MATCH($B59&amp;"调整额",'用友贴出原始数据-费用表'!$A$6:$A$348,0)+1,MATCH($I$55,'用友贴出原始数据-费用表'!$B$5:$AL$5,0)+1)</f>
        <v>0</v>
      </c>
      <c r="J59" s="286">
        <f>INDEX('用友贴出原始数据-费用表'!$A$5:$AL$271,MATCH($B59&amp;"调整额",'用友贴出原始数据-费用表'!$A$6:$A$348,0)+1,MATCH($J$55,'用友贴出原始数据-费用表'!$B$5:$AL$5,0)+1)</f>
        <v>4378</v>
      </c>
      <c r="K59" s="286">
        <f>INDEX('用友贴出原始数据-费用表'!$A$5:$AL$271,MATCH($B59&amp;"调整额",'用友贴出原始数据-费用表'!$A$6:$A$348,0)+1,MATCH($K$55,'用友贴出原始数据-费用表'!$B$5:$AL$5,0)+1)</f>
        <v>0</v>
      </c>
      <c r="L59" s="286">
        <f t="shared" si="9"/>
        <v>44076</v>
      </c>
      <c r="M59" s="286">
        <f>INDEX('用友贴出原始数据-费用表'!$A$5:$AL$271,MATCH($B59&amp;"调整额",'用友贴出原始数据-费用表'!$A$6:$A$348,0)+1,MATCH($M$55,'用友贴出原始数据-费用表'!$B$5:$AL$5,0)+1)</f>
        <v>9061</v>
      </c>
      <c r="N59" s="286">
        <f>INDEX('用友贴出原始数据-费用表'!$A$5:$AL$271,MATCH($B59&amp;"调整额",'用友贴出原始数据-费用表'!$A$6:$A$348,0)+1,MATCH($N$55,'用友贴出原始数据-费用表'!$B$5:$AL$5,0)+1)</f>
        <v>18583</v>
      </c>
      <c r="O59" s="286">
        <f>INDEX('用友贴出原始数据-费用表'!$A$5:$AL$271,MATCH($B59&amp;"调整额",'用友贴出原始数据-费用表'!$A$6:$A$348,0)+1,MATCH($O$55,'用友贴出原始数据-费用表'!$B$5:$AL$5,0)+1)</f>
        <v>10500</v>
      </c>
      <c r="P59" s="286">
        <f>INDEX('用友贴出原始数据-费用表'!$A$5:$AL$271,MATCH($B59&amp;"调整额",'用友贴出原始数据-费用表'!$A$6:$A$348,0)+1,MATCH($P$55,'用友贴出原始数据-费用表'!$B$5:$AL$5,0)+1)</f>
        <v>5932</v>
      </c>
      <c r="Q59" s="286">
        <f t="shared" si="10"/>
        <v>10500</v>
      </c>
      <c r="R59" s="286">
        <f>INDEX('用友贴出原始数据-费用表'!$A$5:$AL$271,MATCH($B59&amp;"调整额",'用友贴出原始数据-费用表'!$A$6:$A$348,0)+1,MATCH($R$55,'用友贴出原始数据-费用表'!$B$5:$AL$5,0)+1)</f>
        <v>0</v>
      </c>
      <c r="S59" s="286">
        <f>INDEX('用友贴出原始数据-费用表'!$A$5:$AL$271,MATCH($B59&amp;"调整额",'用友贴出原始数据-费用表'!$A$6:$A$348,0)+1,MATCH($S$55,'用友贴出原始数据-费用表'!$B$5:$AL$5,0)+1)</f>
        <v>10500</v>
      </c>
      <c r="T59" s="286">
        <f>INDEX('用友贴出原始数据-费用表'!$A$5:$AL$271,MATCH($B59&amp;"调整额",'用友贴出原始数据-费用表'!$A$6:$A$348,0)+1,MATCH($T$55,'用友贴出原始数据-费用表'!$B$5:$AL$5,0)+1)</f>
        <v>0</v>
      </c>
      <c r="U59" s="286">
        <f t="shared" si="11"/>
        <v>426287</v>
      </c>
      <c r="V59" s="286">
        <f>INDEX('用友贴出原始数据-费用表'!$A$5:$AL$271,MATCH($B59&amp;"调整额",'用友贴出原始数据-费用表'!$A$6:$A$348,0)+1,MATCH($V$55,'用友贴出原始数据-费用表'!$B$5:$AL$5,0)+1)</f>
        <v>299504</v>
      </c>
      <c r="W59" s="286">
        <f>INDEX('用友贴出原始数据-费用表'!$A$5:$AL$271,MATCH($B59&amp;"调整额",'用友贴出原始数据-费用表'!$A$6:$A$348,0)+1,MATCH($W$55,'用友贴出原始数据-费用表'!$B$5:$AL$5,0)+1)</f>
        <v>10803</v>
      </c>
      <c r="X59" s="286">
        <f>INDEX('用友贴出原始数据-费用表'!$A$5:$AL$271,MATCH($B59&amp;"调整额",'用友贴出原始数据-费用表'!$A$6:$A$348,0)+1,MATCH($X$55,'用友贴出原始数据-费用表'!$B$5:$AL$5,0)+1)</f>
        <v>29801</v>
      </c>
      <c r="Y59" s="286">
        <f>INDEX('用友贴出原始数据-费用表'!$A$5:$AL$271,MATCH($B59&amp;"调整额",'用友贴出原始数据-费用表'!$A$6:$A$348,0)+1,MATCH($Y$55,'用友贴出原始数据-费用表'!$B$5:$AL$5,0)+1)</f>
        <v>43749</v>
      </c>
      <c r="Z59" s="286">
        <f>INDEX('用友贴出原始数据-费用表'!$A$5:$AL$271,MATCH($B59&amp;"调整额",'用友贴出原始数据-费用表'!$A$6:$A$348,0)+1,MATCH($Z$55,'用友贴出原始数据-费用表'!$B$5:$AL$5,0)+1)</f>
        <v>24245</v>
      </c>
      <c r="AA59" s="286">
        <f>INDEX('用友贴出原始数据-费用表'!$A$5:$AL$271,MATCH($B59&amp;"调整额",'用友贴出原始数据-费用表'!$A$6:$A$348,0)+1,MATCH($AA$55,'用友贴出原始数据-费用表'!$B$5:$AL$5,0)+1)</f>
        <v>18185</v>
      </c>
      <c r="AB59" s="286">
        <f>INDEX('用友贴出原始数据-费用表'!$A$5:$AL$271,MATCH($B59&amp;"调整额",'用友贴出原始数据-费用表'!$A$6:$A$348,0)+1,MATCH($AB$55,'用友贴出原始数据-费用表'!$B$5:$AL$5,0)+1)</f>
        <v>46880</v>
      </c>
      <c r="AC59" s="286">
        <f>INDEX('用友贴出原始数据-费用表'!$A$5:$AL$271,MATCH($B59&amp;"调整额",'用友贴出原始数据-费用表'!$A$6:$A$348,0)+1,MATCH($AC$55,'用友贴出原始数据-费用表'!$B$5:$AL$5,0)+1)</f>
        <v>0</v>
      </c>
    </row>
    <row r="60" spans="1:29">
      <c r="A60" s="270"/>
      <c r="B60" s="285" t="s">
        <v>116</v>
      </c>
      <c r="C60" s="287">
        <f t="shared" si="7"/>
        <v>0</v>
      </c>
      <c r="D60" s="286">
        <v>0</v>
      </c>
      <c r="E60" s="286">
        <f>INDEX('用友贴出原始数据-费用表'!$A$5:$AL$271,MATCH($B60&amp;"调整额",'用友贴出原始数据-费用表'!$A$6:$A$348,0)+1,MATCH($E$55,'用友贴出原始数据-费用表'!$B$5:$AL$5,0)+1)+G60+T60+AB60</f>
        <v>0</v>
      </c>
      <c r="F60" s="286">
        <f>INDEX('用友贴出原始数据-费用表'!$A$5:$AL$271,MATCH($B60&amp;"调整额",'用友贴出原始数据-费用表'!$A$6:$A$348,0)+1,MATCH($F$55,'用友贴出原始数据-费用表'!$B$5:$AL$5,0)+1)</f>
        <v>0</v>
      </c>
      <c r="G60" s="286">
        <f>INDEX('用友贴出原始数据-费用表'!$A$5:$AL$271,MATCH($B60&amp;"调整额",'用友贴出原始数据-费用表'!$A$6:$A$348,0)+1,MATCH($G$55,'用友贴出原始数据-费用表'!$B$5:$AL$5,0)+1)</f>
        <v>0</v>
      </c>
      <c r="H60" s="286">
        <f t="shared" si="8"/>
        <v>0</v>
      </c>
      <c r="I60" s="286">
        <f>INDEX('用友贴出原始数据-费用表'!$A$5:$AL$271,MATCH($B60&amp;"调整额",'用友贴出原始数据-费用表'!$A$6:$A$348,0)+1,MATCH($I$55,'用友贴出原始数据-费用表'!$B$5:$AL$5,0)+1)</f>
        <v>0</v>
      </c>
      <c r="J60" s="286">
        <f>INDEX('用友贴出原始数据-费用表'!$A$5:$AL$271,MATCH($B60&amp;"调整额",'用友贴出原始数据-费用表'!$A$6:$A$348,0)+1,MATCH($J$55,'用友贴出原始数据-费用表'!$B$5:$AL$5,0)+1)</f>
        <v>0</v>
      </c>
      <c r="K60" s="286">
        <f>INDEX('用友贴出原始数据-费用表'!$A$5:$AL$271,MATCH($B60&amp;"调整额",'用友贴出原始数据-费用表'!$A$6:$A$348,0)+1,MATCH($K$55,'用友贴出原始数据-费用表'!$B$5:$AL$5,0)+1)</f>
        <v>0</v>
      </c>
      <c r="L60" s="286">
        <f t="shared" si="9"/>
        <v>0</v>
      </c>
      <c r="M60" s="286">
        <f>INDEX('用友贴出原始数据-费用表'!$A$5:$AL$271,MATCH($B60&amp;"调整额",'用友贴出原始数据-费用表'!$A$6:$A$348,0)+1,MATCH($M$55,'用友贴出原始数据-费用表'!$B$5:$AL$5,0)+1)</f>
        <v>0</v>
      </c>
      <c r="N60" s="286">
        <f>INDEX('用友贴出原始数据-费用表'!$A$5:$AL$271,MATCH($B60&amp;"调整额",'用友贴出原始数据-费用表'!$A$6:$A$348,0)+1,MATCH($N$55,'用友贴出原始数据-费用表'!$B$5:$AL$5,0)+1)</f>
        <v>0</v>
      </c>
      <c r="O60" s="286">
        <f>INDEX('用友贴出原始数据-费用表'!$A$5:$AL$271,MATCH($B60&amp;"调整额",'用友贴出原始数据-费用表'!$A$6:$A$348,0)+1,MATCH($O$55,'用友贴出原始数据-费用表'!$B$5:$AL$5,0)+1)</f>
        <v>0</v>
      </c>
      <c r="P60" s="286">
        <f>INDEX('用友贴出原始数据-费用表'!$A$5:$AL$271,MATCH($B60&amp;"调整额",'用友贴出原始数据-费用表'!$A$6:$A$348,0)+1,MATCH($P$55,'用友贴出原始数据-费用表'!$B$5:$AL$5,0)+1)</f>
        <v>0</v>
      </c>
      <c r="Q60" s="286">
        <f t="shared" si="10"/>
        <v>0</v>
      </c>
      <c r="R60" s="286">
        <f>INDEX('用友贴出原始数据-费用表'!$A$5:$AL$271,MATCH($B60&amp;"调整额",'用友贴出原始数据-费用表'!$A$6:$A$348,0)+1,MATCH($R$55,'用友贴出原始数据-费用表'!$B$5:$AL$5,0)+1)</f>
        <v>0</v>
      </c>
      <c r="S60" s="286">
        <f>INDEX('用友贴出原始数据-费用表'!$A$5:$AL$271,MATCH($B60&amp;"调整额",'用友贴出原始数据-费用表'!$A$6:$A$348,0)+1,MATCH($S$55,'用友贴出原始数据-费用表'!$B$5:$AL$5,0)+1)</f>
        <v>0</v>
      </c>
      <c r="T60" s="286">
        <f>INDEX('用友贴出原始数据-费用表'!$A$5:$AL$271,MATCH($B60&amp;"调整额",'用友贴出原始数据-费用表'!$A$6:$A$348,0)+1,MATCH($T$55,'用友贴出原始数据-费用表'!$B$5:$AL$5,0)+1)</f>
        <v>0</v>
      </c>
      <c r="U60" s="286">
        <f t="shared" si="11"/>
        <v>0</v>
      </c>
      <c r="V60" s="286">
        <f>INDEX('用友贴出原始数据-费用表'!$A$5:$AL$271,MATCH($B60&amp;"调整额",'用友贴出原始数据-费用表'!$A$6:$A$348,0)+1,MATCH($V$55,'用友贴出原始数据-费用表'!$B$5:$AL$5,0)+1)</f>
        <v>0</v>
      </c>
      <c r="W60" s="286">
        <f>INDEX('用友贴出原始数据-费用表'!$A$5:$AL$271,MATCH($B60&amp;"调整额",'用友贴出原始数据-费用表'!$A$6:$A$348,0)+1,MATCH($W$55,'用友贴出原始数据-费用表'!$B$5:$AL$5,0)+1)</f>
        <v>0</v>
      </c>
      <c r="X60" s="286">
        <f>INDEX('用友贴出原始数据-费用表'!$A$5:$AL$271,MATCH($B60&amp;"调整额",'用友贴出原始数据-费用表'!$A$6:$A$348,0)+1,MATCH($X$55,'用友贴出原始数据-费用表'!$B$5:$AL$5,0)+1)</f>
        <v>0</v>
      </c>
      <c r="Y60" s="286">
        <f>INDEX('用友贴出原始数据-费用表'!$A$5:$AL$271,MATCH($B60&amp;"调整额",'用友贴出原始数据-费用表'!$A$6:$A$348,0)+1,MATCH($Y$55,'用友贴出原始数据-费用表'!$B$5:$AL$5,0)+1)</f>
        <v>0</v>
      </c>
      <c r="Z60" s="286">
        <f>INDEX('用友贴出原始数据-费用表'!$A$5:$AL$271,MATCH($B60&amp;"调整额",'用友贴出原始数据-费用表'!$A$6:$A$348,0)+1,MATCH($Z$55,'用友贴出原始数据-费用表'!$B$5:$AL$5,0)+1)</f>
        <v>0</v>
      </c>
      <c r="AA60" s="286">
        <f>INDEX('用友贴出原始数据-费用表'!$A$5:$AL$271,MATCH($B60&amp;"调整额",'用友贴出原始数据-费用表'!$A$6:$A$348,0)+1,MATCH($AA$55,'用友贴出原始数据-费用表'!$B$5:$AL$5,0)+1)</f>
        <v>0</v>
      </c>
      <c r="AB60" s="286">
        <f>INDEX('用友贴出原始数据-费用表'!$A$5:$AL$271,MATCH($B60&amp;"调整额",'用友贴出原始数据-费用表'!$A$6:$A$348,0)+1,MATCH($AB$55,'用友贴出原始数据-费用表'!$B$5:$AL$5,0)+1)</f>
        <v>0</v>
      </c>
      <c r="AC60" s="286">
        <f>INDEX('用友贴出原始数据-费用表'!$A$5:$AL$271,MATCH($B60&amp;"调整额",'用友贴出原始数据-费用表'!$A$6:$A$348,0)+1,MATCH($AC$55,'用友贴出原始数据-费用表'!$B$5:$AL$5,0)+1)</f>
        <v>0</v>
      </c>
    </row>
    <row r="61" spans="1:29">
      <c r="A61" s="270"/>
      <c r="B61" s="285" t="s">
        <v>117</v>
      </c>
      <c r="C61" s="287">
        <f t="shared" si="7"/>
        <v>0</v>
      </c>
      <c r="D61" s="286">
        <v>0</v>
      </c>
      <c r="E61" s="286">
        <f>INDEX('用友贴出原始数据-费用表'!$A$5:$AL$271,MATCH($B61&amp;"调整额",'用友贴出原始数据-费用表'!$A$6:$A$348,0)+1,MATCH($E$55,'用友贴出原始数据-费用表'!$B$5:$AL$5,0)+1)+G61+T61+AB61</f>
        <v>0</v>
      </c>
      <c r="F61" s="286">
        <f>INDEX('用友贴出原始数据-费用表'!$A$5:$AL$271,MATCH($B61&amp;"调整额",'用友贴出原始数据-费用表'!$A$6:$A$348,0)+1,MATCH($F$55,'用友贴出原始数据-费用表'!$B$5:$AL$5,0)+1)</f>
        <v>0</v>
      </c>
      <c r="G61" s="286">
        <f>INDEX('用友贴出原始数据-费用表'!$A$5:$AL$271,MATCH($B61&amp;"调整额",'用友贴出原始数据-费用表'!$A$6:$A$348,0)+1,MATCH($G$55,'用友贴出原始数据-费用表'!$B$5:$AL$5,0)+1)</f>
        <v>0</v>
      </c>
      <c r="H61" s="286">
        <f t="shared" si="8"/>
        <v>0</v>
      </c>
      <c r="I61" s="286">
        <f>INDEX('用友贴出原始数据-费用表'!$A$5:$AL$271,MATCH($B61&amp;"调整额",'用友贴出原始数据-费用表'!$A$6:$A$348,0)+1,MATCH($I$55,'用友贴出原始数据-费用表'!$B$5:$AL$5,0)+1)</f>
        <v>0</v>
      </c>
      <c r="J61" s="286">
        <f>INDEX('用友贴出原始数据-费用表'!$A$5:$AL$271,MATCH($B61&amp;"调整额",'用友贴出原始数据-费用表'!$A$6:$A$348,0)+1,MATCH($J$55,'用友贴出原始数据-费用表'!$B$5:$AL$5,0)+1)</f>
        <v>0</v>
      </c>
      <c r="K61" s="286">
        <f>INDEX('用友贴出原始数据-费用表'!$A$5:$AL$271,MATCH($B61&amp;"调整额",'用友贴出原始数据-费用表'!$A$6:$A$348,0)+1,MATCH($K$55,'用友贴出原始数据-费用表'!$B$5:$AL$5,0)+1)</f>
        <v>0</v>
      </c>
      <c r="L61" s="286">
        <f t="shared" si="9"/>
        <v>0</v>
      </c>
      <c r="M61" s="286">
        <f>INDEX('用友贴出原始数据-费用表'!$A$5:$AL$271,MATCH($B61&amp;"调整额",'用友贴出原始数据-费用表'!$A$6:$A$348,0)+1,MATCH($M$55,'用友贴出原始数据-费用表'!$B$5:$AL$5,0)+1)</f>
        <v>0</v>
      </c>
      <c r="N61" s="286">
        <f>INDEX('用友贴出原始数据-费用表'!$A$5:$AL$271,MATCH($B61&amp;"调整额",'用友贴出原始数据-费用表'!$A$6:$A$348,0)+1,MATCH($N$55,'用友贴出原始数据-费用表'!$B$5:$AL$5,0)+1)</f>
        <v>0</v>
      </c>
      <c r="O61" s="286">
        <f>INDEX('用友贴出原始数据-费用表'!$A$5:$AL$271,MATCH($B61&amp;"调整额",'用友贴出原始数据-费用表'!$A$6:$A$348,0)+1,MATCH($O$55,'用友贴出原始数据-费用表'!$B$5:$AL$5,0)+1)</f>
        <v>0</v>
      </c>
      <c r="P61" s="286">
        <f>INDEX('用友贴出原始数据-费用表'!$A$5:$AL$271,MATCH($B61&amp;"调整额",'用友贴出原始数据-费用表'!$A$6:$A$348,0)+1,MATCH($P$55,'用友贴出原始数据-费用表'!$B$5:$AL$5,0)+1)</f>
        <v>0</v>
      </c>
      <c r="Q61" s="286">
        <f t="shared" si="10"/>
        <v>0</v>
      </c>
      <c r="R61" s="286">
        <f>INDEX('用友贴出原始数据-费用表'!$A$5:$AL$271,MATCH($B61&amp;"调整额",'用友贴出原始数据-费用表'!$A$6:$A$348,0)+1,MATCH($R$55,'用友贴出原始数据-费用表'!$B$5:$AL$5,0)+1)</f>
        <v>0</v>
      </c>
      <c r="S61" s="286">
        <f>INDEX('用友贴出原始数据-费用表'!$A$5:$AL$271,MATCH($B61&amp;"调整额",'用友贴出原始数据-费用表'!$A$6:$A$348,0)+1,MATCH($S$55,'用友贴出原始数据-费用表'!$B$5:$AL$5,0)+1)</f>
        <v>0</v>
      </c>
      <c r="T61" s="286">
        <f>INDEX('用友贴出原始数据-费用表'!$A$5:$AL$271,MATCH($B61&amp;"调整额",'用友贴出原始数据-费用表'!$A$6:$A$348,0)+1,MATCH($T$55,'用友贴出原始数据-费用表'!$B$5:$AL$5,0)+1)</f>
        <v>0</v>
      </c>
      <c r="U61" s="286">
        <f t="shared" si="11"/>
        <v>0</v>
      </c>
      <c r="V61" s="286">
        <f>INDEX('用友贴出原始数据-费用表'!$A$5:$AL$271,MATCH($B61&amp;"调整额",'用友贴出原始数据-费用表'!$A$6:$A$348,0)+1,MATCH($V$55,'用友贴出原始数据-费用表'!$B$5:$AL$5,0)+1)</f>
        <v>0</v>
      </c>
      <c r="W61" s="286">
        <f>INDEX('用友贴出原始数据-费用表'!$A$5:$AL$271,MATCH($B61&amp;"调整额",'用友贴出原始数据-费用表'!$A$6:$A$348,0)+1,MATCH($W$55,'用友贴出原始数据-费用表'!$B$5:$AL$5,0)+1)</f>
        <v>0</v>
      </c>
      <c r="X61" s="286">
        <f>INDEX('用友贴出原始数据-费用表'!$A$5:$AL$271,MATCH($B61&amp;"调整额",'用友贴出原始数据-费用表'!$A$6:$A$348,0)+1,MATCH($X$55,'用友贴出原始数据-费用表'!$B$5:$AL$5,0)+1)</f>
        <v>0</v>
      </c>
      <c r="Y61" s="286">
        <f>INDEX('用友贴出原始数据-费用表'!$A$5:$AL$271,MATCH($B61&amp;"调整额",'用友贴出原始数据-费用表'!$A$6:$A$348,0)+1,MATCH($Y$55,'用友贴出原始数据-费用表'!$B$5:$AL$5,0)+1)</f>
        <v>0</v>
      </c>
      <c r="Z61" s="286">
        <f>INDEX('用友贴出原始数据-费用表'!$A$5:$AL$271,MATCH($B61&amp;"调整额",'用友贴出原始数据-费用表'!$A$6:$A$348,0)+1,MATCH($Z$55,'用友贴出原始数据-费用表'!$B$5:$AL$5,0)+1)</f>
        <v>0</v>
      </c>
      <c r="AA61" s="286">
        <f>INDEX('用友贴出原始数据-费用表'!$A$5:$AL$271,MATCH($B61&amp;"调整额",'用友贴出原始数据-费用表'!$A$6:$A$348,0)+1,MATCH($AA$55,'用友贴出原始数据-费用表'!$B$5:$AL$5,0)+1)</f>
        <v>0</v>
      </c>
      <c r="AB61" s="286">
        <f>INDEX('用友贴出原始数据-费用表'!$A$5:$AL$271,MATCH($B61&amp;"调整额",'用友贴出原始数据-费用表'!$A$6:$A$348,0)+1,MATCH($AB$55,'用友贴出原始数据-费用表'!$B$5:$AL$5,0)+1)</f>
        <v>0</v>
      </c>
      <c r="AC61" s="286">
        <f>INDEX('用友贴出原始数据-费用表'!$A$5:$AL$271,MATCH($B61&amp;"调整额",'用友贴出原始数据-费用表'!$A$6:$A$348,0)+1,MATCH($AC$55,'用友贴出原始数据-费用表'!$B$5:$AL$5,0)+1)</f>
        <v>0</v>
      </c>
    </row>
    <row r="62" spans="1:29">
      <c r="A62" s="270"/>
      <c r="B62" s="285" t="s">
        <v>118</v>
      </c>
      <c r="C62" s="287">
        <f t="shared" si="7"/>
        <v>0</v>
      </c>
      <c r="D62" s="286">
        <v>0</v>
      </c>
      <c r="E62" s="286">
        <f>INDEX('用友贴出原始数据-费用表'!$A$5:$AL$271,MATCH($B62&amp;"调整额",'用友贴出原始数据-费用表'!$A$6:$A$348,0)+1,MATCH($E$55,'用友贴出原始数据-费用表'!$B$5:$AL$5,0)+1)+G62+T62+AB62</f>
        <v>0</v>
      </c>
      <c r="F62" s="286">
        <f>INDEX('用友贴出原始数据-费用表'!$A$5:$AL$271,MATCH($B62&amp;"调整额",'用友贴出原始数据-费用表'!$A$6:$A$348,0)+1,MATCH($F$55,'用友贴出原始数据-费用表'!$B$5:$AL$5,0)+1)</f>
        <v>0</v>
      </c>
      <c r="G62" s="286">
        <f>INDEX('用友贴出原始数据-费用表'!$A$5:$AL$271,MATCH($B62&amp;"调整额",'用友贴出原始数据-费用表'!$A$6:$A$348,0)+1,MATCH($G$55,'用友贴出原始数据-费用表'!$B$5:$AL$5,0)+1)</f>
        <v>0</v>
      </c>
      <c r="H62" s="286">
        <f t="shared" si="8"/>
        <v>0</v>
      </c>
      <c r="I62" s="286">
        <f>INDEX('用友贴出原始数据-费用表'!$A$5:$AL$271,MATCH($B62&amp;"调整额",'用友贴出原始数据-费用表'!$A$6:$A$348,0)+1,MATCH($I$55,'用友贴出原始数据-费用表'!$B$5:$AL$5,0)+1)</f>
        <v>0</v>
      </c>
      <c r="J62" s="286">
        <f>INDEX('用友贴出原始数据-费用表'!$A$5:$AL$271,MATCH($B62&amp;"调整额",'用友贴出原始数据-费用表'!$A$6:$A$348,0)+1,MATCH($J$55,'用友贴出原始数据-费用表'!$B$5:$AL$5,0)+1)</f>
        <v>0</v>
      </c>
      <c r="K62" s="286">
        <f>INDEX('用友贴出原始数据-费用表'!$A$5:$AL$271,MATCH($B62&amp;"调整额",'用友贴出原始数据-费用表'!$A$6:$A$348,0)+1,MATCH($K$55,'用友贴出原始数据-费用表'!$B$5:$AL$5,0)+1)</f>
        <v>0</v>
      </c>
      <c r="L62" s="286">
        <f t="shared" si="9"/>
        <v>0</v>
      </c>
      <c r="M62" s="286">
        <f>INDEX('用友贴出原始数据-费用表'!$A$5:$AL$271,MATCH($B62&amp;"调整额",'用友贴出原始数据-费用表'!$A$6:$A$348,0)+1,MATCH($M$55,'用友贴出原始数据-费用表'!$B$5:$AL$5,0)+1)</f>
        <v>0</v>
      </c>
      <c r="N62" s="286">
        <f>INDEX('用友贴出原始数据-费用表'!$A$5:$AL$271,MATCH($B62&amp;"调整额",'用友贴出原始数据-费用表'!$A$6:$A$348,0)+1,MATCH($N$55,'用友贴出原始数据-费用表'!$B$5:$AL$5,0)+1)</f>
        <v>0</v>
      </c>
      <c r="O62" s="286">
        <f>INDEX('用友贴出原始数据-费用表'!$A$5:$AL$271,MATCH($B62&amp;"调整额",'用友贴出原始数据-费用表'!$A$6:$A$348,0)+1,MATCH($O$55,'用友贴出原始数据-费用表'!$B$5:$AL$5,0)+1)</f>
        <v>0</v>
      </c>
      <c r="P62" s="286">
        <f>INDEX('用友贴出原始数据-费用表'!$A$5:$AL$271,MATCH($B62&amp;"调整额",'用友贴出原始数据-费用表'!$A$6:$A$348,0)+1,MATCH($P$55,'用友贴出原始数据-费用表'!$B$5:$AL$5,0)+1)</f>
        <v>0</v>
      </c>
      <c r="Q62" s="286">
        <f t="shared" si="10"/>
        <v>0</v>
      </c>
      <c r="R62" s="286">
        <f>INDEX('用友贴出原始数据-费用表'!$A$5:$AL$271,MATCH($B62&amp;"调整额",'用友贴出原始数据-费用表'!$A$6:$A$348,0)+1,MATCH($R$55,'用友贴出原始数据-费用表'!$B$5:$AL$5,0)+1)</f>
        <v>0</v>
      </c>
      <c r="S62" s="286">
        <f>INDEX('用友贴出原始数据-费用表'!$A$5:$AL$271,MATCH($B62&amp;"调整额",'用友贴出原始数据-费用表'!$A$6:$A$348,0)+1,MATCH($S$55,'用友贴出原始数据-费用表'!$B$5:$AL$5,0)+1)</f>
        <v>0</v>
      </c>
      <c r="T62" s="286">
        <f>INDEX('用友贴出原始数据-费用表'!$A$5:$AL$271,MATCH($B62&amp;"调整额",'用友贴出原始数据-费用表'!$A$6:$A$348,0)+1,MATCH($T$55,'用友贴出原始数据-费用表'!$B$5:$AL$5,0)+1)</f>
        <v>0</v>
      </c>
      <c r="U62" s="286">
        <f t="shared" si="11"/>
        <v>0</v>
      </c>
      <c r="V62" s="286">
        <f>INDEX('用友贴出原始数据-费用表'!$A$5:$AL$271,MATCH($B62&amp;"调整额",'用友贴出原始数据-费用表'!$A$6:$A$348,0)+1,MATCH($V$55,'用友贴出原始数据-费用表'!$B$5:$AL$5,0)+1)</f>
        <v>0</v>
      </c>
      <c r="W62" s="286">
        <f>INDEX('用友贴出原始数据-费用表'!$A$5:$AL$271,MATCH($B62&amp;"调整额",'用友贴出原始数据-费用表'!$A$6:$A$348,0)+1,MATCH($W$55,'用友贴出原始数据-费用表'!$B$5:$AL$5,0)+1)</f>
        <v>0</v>
      </c>
      <c r="X62" s="286">
        <f>INDEX('用友贴出原始数据-费用表'!$A$5:$AL$271,MATCH($B62&amp;"调整额",'用友贴出原始数据-费用表'!$A$6:$A$348,0)+1,MATCH($X$55,'用友贴出原始数据-费用表'!$B$5:$AL$5,0)+1)</f>
        <v>0</v>
      </c>
      <c r="Y62" s="286">
        <f>INDEX('用友贴出原始数据-费用表'!$A$5:$AL$271,MATCH($B62&amp;"调整额",'用友贴出原始数据-费用表'!$A$6:$A$348,0)+1,MATCH($Y$55,'用友贴出原始数据-费用表'!$B$5:$AL$5,0)+1)</f>
        <v>0</v>
      </c>
      <c r="Z62" s="286">
        <f>INDEX('用友贴出原始数据-费用表'!$A$5:$AL$271,MATCH($B62&amp;"调整额",'用友贴出原始数据-费用表'!$A$6:$A$348,0)+1,MATCH($Z$55,'用友贴出原始数据-费用表'!$B$5:$AL$5,0)+1)</f>
        <v>0</v>
      </c>
      <c r="AA62" s="286">
        <f>INDEX('用友贴出原始数据-费用表'!$A$5:$AL$271,MATCH($B62&amp;"调整额",'用友贴出原始数据-费用表'!$A$6:$A$348,0)+1,MATCH($AA$55,'用友贴出原始数据-费用表'!$B$5:$AL$5,0)+1)</f>
        <v>0</v>
      </c>
      <c r="AB62" s="286">
        <f>INDEX('用友贴出原始数据-费用表'!$A$5:$AL$271,MATCH($B62&amp;"调整额",'用友贴出原始数据-费用表'!$A$6:$A$348,0)+1,MATCH($AB$55,'用友贴出原始数据-费用表'!$B$5:$AL$5,0)+1)</f>
        <v>0</v>
      </c>
      <c r="AC62" s="286">
        <f>INDEX('用友贴出原始数据-费用表'!$A$5:$AL$271,MATCH($B62&amp;"调整额",'用友贴出原始数据-费用表'!$A$6:$A$348,0)+1,MATCH($AC$55,'用友贴出原始数据-费用表'!$B$5:$AL$5,0)+1)</f>
        <v>0</v>
      </c>
    </row>
    <row r="63" spans="1:29">
      <c r="A63" s="270"/>
      <c r="B63" s="285" t="s">
        <v>119</v>
      </c>
      <c r="C63" s="287">
        <f t="shared" si="7"/>
        <v>0</v>
      </c>
      <c r="D63" s="286">
        <v>0</v>
      </c>
      <c r="E63" s="286">
        <f>INDEX('用友贴出原始数据-费用表'!$A$5:$AL$271,MATCH($B63&amp;"调整额",'用友贴出原始数据-费用表'!$A$6:$A$348,0)+1,MATCH($E$55,'用友贴出原始数据-费用表'!$B$5:$AL$5,0)+1)+G63+T63+AB63</f>
        <v>0</v>
      </c>
      <c r="F63" s="286">
        <f>INDEX('用友贴出原始数据-费用表'!$A$5:$AL$271,MATCH($B63&amp;"调整额",'用友贴出原始数据-费用表'!$A$6:$A$348,0)+1,MATCH($F$55,'用友贴出原始数据-费用表'!$B$5:$AL$5,0)+1)</f>
        <v>0</v>
      </c>
      <c r="G63" s="286">
        <f>INDEX('用友贴出原始数据-费用表'!$A$5:$AL$271,MATCH($B63&amp;"调整额",'用友贴出原始数据-费用表'!$A$6:$A$348,0)+1,MATCH($G$55,'用友贴出原始数据-费用表'!$B$5:$AL$5,0)+1)</f>
        <v>0</v>
      </c>
      <c r="H63" s="286">
        <f t="shared" si="8"/>
        <v>0</v>
      </c>
      <c r="I63" s="286">
        <f>INDEX('用友贴出原始数据-费用表'!$A$5:$AL$271,MATCH($B63&amp;"调整额",'用友贴出原始数据-费用表'!$A$6:$A$348,0)+1,MATCH($I$55,'用友贴出原始数据-费用表'!$B$5:$AL$5,0)+1)</f>
        <v>0</v>
      </c>
      <c r="J63" s="286">
        <f>INDEX('用友贴出原始数据-费用表'!$A$5:$AL$271,MATCH($B63&amp;"调整额",'用友贴出原始数据-费用表'!$A$6:$A$348,0)+1,MATCH($J$55,'用友贴出原始数据-费用表'!$B$5:$AL$5,0)+1)</f>
        <v>0</v>
      </c>
      <c r="K63" s="286">
        <f>INDEX('用友贴出原始数据-费用表'!$A$5:$AL$271,MATCH($B63&amp;"调整额",'用友贴出原始数据-费用表'!$A$6:$A$348,0)+1,MATCH($K$55,'用友贴出原始数据-费用表'!$B$5:$AL$5,0)+1)</f>
        <v>0</v>
      </c>
      <c r="L63" s="286">
        <f t="shared" si="9"/>
        <v>0</v>
      </c>
      <c r="M63" s="286">
        <f>INDEX('用友贴出原始数据-费用表'!$A$5:$AL$271,MATCH($B63&amp;"调整额",'用友贴出原始数据-费用表'!$A$6:$A$348,0)+1,MATCH($M$55,'用友贴出原始数据-费用表'!$B$5:$AL$5,0)+1)</f>
        <v>0</v>
      </c>
      <c r="N63" s="286">
        <f>INDEX('用友贴出原始数据-费用表'!$A$5:$AL$271,MATCH($B63&amp;"调整额",'用友贴出原始数据-费用表'!$A$6:$A$348,0)+1,MATCH($N$55,'用友贴出原始数据-费用表'!$B$5:$AL$5,0)+1)</f>
        <v>0</v>
      </c>
      <c r="O63" s="286">
        <f>INDEX('用友贴出原始数据-费用表'!$A$5:$AL$271,MATCH($B63&amp;"调整额",'用友贴出原始数据-费用表'!$A$6:$A$348,0)+1,MATCH($O$55,'用友贴出原始数据-费用表'!$B$5:$AL$5,0)+1)</f>
        <v>0</v>
      </c>
      <c r="P63" s="286">
        <f>INDEX('用友贴出原始数据-费用表'!$A$5:$AL$271,MATCH($B63&amp;"调整额",'用友贴出原始数据-费用表'!$A$6:$A$348,0)+1,MATCH($P$55,'用友贴出原始数据-费用表'!$B$5:$AL$5,0)+1)</f>
        <v>0</v>
      </c>
      <c r="Q63" s="286">
        <f t="shared" si="10"/>
        <v>0</v>
      </c>
      <c r="R63" s="286">
        <f>INDEX('用友贴出原始数据-费用表'!$A$5:$AL$271,MATCH($B63&amp;"调整额",'用友贴出原始数据-费用表'!$A$6:$A$348,0)+1,MATCH($R$55,'用友贴出原始数据-费用表'!$B$5:$AL$5,0)+1)</f>
        <v>0</v>
      </c>
      <c r="S63" s="286">
        <f>INDEX('用友贴出原始数据-费用表'!$A$5:$AL$271,MATCH($B63&amp;"调整额",'用友贴出原始数据-费用表'!$A$6:$A$348,0)+1,MATCH($S$55,'用友贴出原始数据-费用表'!$B$5:$AL$5,0)+1)</f>
        <v>0</v>
      </c>
      <c r="T63" s="286">
        <f>INDEX('用友贴出原始数据-费用表'!$A$5:$AL$271,MATCH($B63&amp;"调整额",'用友贴出原始数据-费用表'!$A$6:$A$348,0)+1,MATCH($T$55,'用友贴出原始数据-费用表'!$B$5:$AL$5,0)+1)</f>
        <v>0</v>
      </c>
      <c r="U63" s="286">
        <f t="shared" si="11"/>
        <v>0</v>
      </c>
      <c r="V63" s="286">
        <f>INDEX('用友贴出原始数据-费用表'!$A$5:$AL$271,MATCH($B63&amp;"调整额",'用友贴出原始数据-费用表'!$A$6:$A$348,0)+1,MATCH($V$55,'用友贴出原始数据-费用表'!$B$5:$AL$5,0)+1)</f>
        <v>0</v>
      </c>
      <c r="W63" s="286">
        <f>INDEX('用友贴出原始数据-费用表'!$A$5:$AL$271,MATCH($B63&amp;"调整额",'用友贴出原始数据-费用表'!$A$6:$A$348,0)+1,MATCH($W$55,'用友贴出原始数据-费用表'!$B$5:$AL$5,0)+1)</f>
        <v>0</v>
      </c>
      <c r="X63" s="286">
        <f>INDEX('用友贴出原始数据-费用表'!$A$5:$AL$271,MATCH($B63&amp;"调整额",'用友贴出原始数据-费用表'!$A$6:$A$348,0)+1,MATCH($X$55,'用友贴出原始数据-费用表'!$B$5:$AL$5,0)+1)</f>
        <v>0</v>
      </c>
      <c r="Y63" s="286">
        <f>INDEX('用友贴出原始数据-费用表'!$A$5:$AL$271,MATCH($B63&amp;"调整额",'用友贴出原始数据-费用表'!$A$6:$A$348,0)+1,MATCH($Y$55,'用友贴出原始数据-费用表'!$B$5:$AL$5,0)+1)</f>
        <v>0</v>
      </c>
      <c r="Z63" s="286">
        <f>INDEX('用友贴出原始数据-费用表'!$A$5:$AL$271,MATCH($B63&amp;"调整额",'用友贴出原始数据-费用表'!$A$6:$A$348,0)+1,MATCH($Z$55,'用友贴出原始数据-费用表'!$B$5:$AL$5,0)+1)</f>
        <v>0</v>
      </c>
      <c r="AA63" s="286">
        <f>INDEX('用友贴出原始数据-费用表'!$A$5:$AL$271,MATCH($B63&amp;"调整额",'用友贴出原始数据-费用表'!$A$6:$A$348,0)+1,MATCH($AA$55,'用友贴出原始数据-费用表'!$B$5:$AL$5,0)+1)</f>
        <v>0</v>
      </c>
      <c r="AB63" s="286">
        <f>INDEX('用友贴出原始数据-费用表'!$A$5:$AL$271,MATCH($B63&amp;"调整额",'用友贴出原始数据-费用表'!$A$6:$A$348,0)+1,MATCH($AB$55,'用友贴出原始数据-费用表'!$B$5:$AL$5,0)+1)</f>
        <v>0</v>
      </c>
      <c r="AC63" s="286">
        <f>INDEX('用友贴出原始数据-费用表'!$A$5:$AL$271,MATCH($B63&amp;"调整额",'用友贴出原始数据-费用表'!$A$6:$A$348,0)+1,MATCH($AC$55,'用友贴出原始数据-费用表'!$B$5:$AL$5,0)+1)</f>
        <v>0</v>
      </c>
    </row>
    <row r="64" spans="1:29">
      <c r="A64" s="270"/>
      <c r="B64" s="285" t="s">
        <v>120</v>
      </c>
      <c r="C64" s="287">
        <f t="shared" si="7"/>
        <v>0</v>
      </c>
      <c r="D64" s="286">
        <v>0</v>
      </c>
      <c r="E64" s="286">
        <f>INDEX('用友贴出原始数据-费用表'!$A$5:$AL$271,MATCH($B64&amp;"调整额",'用友贴出原始数据-费用表'!$A$6:$A$348,0)+1,MATCH($E$55,'用友贴出原始数据-费用表'!$B$5:$AL$5,0)+1)+G64+T64+AB64</f>
        <v>0</v>
      </c>
      <c r="F64" s="286">
        <f>INDEX('用友贴出原始数据-费用表'!$A$5:$AL$271,MATCH($B64&amp;"调整额",'用友贴出原始数据-费用表'!$A$6:$A$348,0)+1,MATCH($F$55,'用友贴出原始数据-费用表'!$B$5:$AL$5,0)+1)</f>
        <v>0</v>
      </c>
      <c r="G64" s="286">
        <f>INDEX('用友贴出原始数据-费用表'!$A$5:$AL$271,MATCH($B64&amp;"调整额",'用友贴出原始数据-费用表'!$A$6:$A$348,0)+1,MATCH($G$55,'用友贴出原始数据-费用表'!$B$5:$AL$5,0)+1)</f>
        <v>0</v>
      </c>
      <c r="H64" s="286">
        <f t="shared" si="8"/>
        <v>0</v>
      </c>
      <c r="I64" s="286">
        <f>INDEX('用友贴出原始数据-费用表'!$A$5:$AL$271,MATCH($B64&amp;"调整额",'用友贴出原始数据-费用表'!$A$6:$A$348,0)+1,MATCH($I$55,'用友贴出原始数据-费用表'!$B$5:$AL$5,0)+1)</f>
        <v>0</v>
      </c>
      <c r="J64" s="286">
        <f>INDEX('用友贴出原始数据-费用表'!$A$5:$AL$271,MATCH($B64&amp;"调整额",'用友贴出原始数据-费用表'!$A$6:$A$348,0)+1,MATCH($J$55,'用友贴出原始数据-费用表'!$B$5:$AL$5,0)+1)</f>
        <v>0</v>
      </c>
      <c r="K64" s="286">
        <f>INDEX('用友贴出原始数据-费用表'!$A$5:$AL$271,MATCH($B64&amp;"调整额",'用友贴出原始数据-费用表'!$A$6:$A$348,0)+1,MATCH($K$55,'用友贴出原始数据-费用表'!$B$5:$AL$5,0)+1)</f>
        <v>0</v>
      </c>
      <c r="L64" s="286">
        <f t="shared" si="9"/>
        <v>0</v>
      </c>
      <c r="M64" s="286">
        <f>INDEX('用友贴出原始数据-费用表'!$A$5:$AL$271,MATCH($B64&amp;"调整额",'用友贴出原始数据-费用表'!$A$6:$A$348,0)+1,MATCH($M$55,'用友贴出原始数据-费用表'!$B$5:$AL$5,0)+1)</f>
        <v>0</v>
      </c>
      <c r="N64" s="286">
        <f>INDEX('用友贴出原始数据-费用表'!$A$5:$AL$271,MATCH($B64&amp;"调整额",'用友贴出原始数据-费用表'!$A$6:$A$348,0)+1,MATCH($N$55,'用友贴出原始数据-费用表'!$B$5:$AL$5,0)+1)</f>
        <v>0</v>
      </c>
      <c r="O64" s="286">
        <f>INDEX('用友贴出原始数据-费用表'!$A$5:$AL$271,MATCH($B64&amp;"调整额",'用友贴出原始数据-费用表'!$A$6:$A$348,0)+1,MATCH($O$55,'用友贴出原始数据-费用表'!$B$5:$AL$5,0)+1)</f>
        <v>0</v>
      </c>
      <c r="P64" s="286">
        <f>INDEX('用友贴出原始数据-费用表'!$A$5:$AL$271,MATCH($B64&amp;"调整额",'用友贴出原始数据-费用表'!$A$6:$A$348,0)+1,MATCH($P$55,'用友贴出原始数据-费用表'!$B$5:$AL$5,0)+1)</f>
        <v>0</v>
      </c>
      <c r="Q64" s="286">
        <f t="shared" si="10"/>
        <v>0</v>
      </c>
      <c r="R64" s="286">
        <f>INDEX('用友贴出原始数据-费用表'!$A$5:$AL$271,MATCH($B64&amp;"调整额",'用友贴出原始数据-费用表'!$A$6:$A$348,0)+1,MATCH($R$55,'用友贴出原始数据-费用表'!$B$5:$AL$5,0)+1)</f>
        <v>0</v>
      </c>
      <c r="S64" s="286">
        <f>INDEX('用友贴出原始数据-费用表'!$A$5:$AL$271,MATCH($B64&amp;"调整额",'用友贴出原始数据-费用表'!$A$6:$A$348,0)+1,MATCH($S$55,'用友贴出原始数据-费用表'!$B$5:$AL$5,0)+1)</f>
        <v>0</v>
      </c>
      <c r="T64" s="286">
        <f>INDEX('用友贴出原始数据-费用表'!$A$5:$AL$271,MATCH($B64&amp;"调整额",'用友贴出原始数据-费用表'!$A$6:$A$348,0)+1,MATCH($T$55,'用友贴出原始数据-费用表'!$B$5:$AL$5,0)+1)</f>
        <v>0</v>
      </c>
      <c r="U64" s="286">
        <f t="shared" si="11"/>
        <v>0</v>
      </c>
      <c r="V64" s="286">
        <f>INDEX('用友贴出原始数据-费用表'!$A$5:$AL$271,MATCH($B64&amp;"调整额",'用友贴出原始数据-费用表'!$A$6:$A$348,0)+1,MATCH($V$55,'用友贴出原始数据-费用表'!$B$5:$AL$5,0)+1)</f>
        <v>0</v>
      </c>
      <c r="W64" s="286">
        <f>INDEX('用友贴出原始数据-费用表'!$A$5:$AL$271,MATCH($B64&amp;"调整额",'用友贴出原始数据-费用表'!$A$6:$A$348,0)+1,MATCH($W$55,'用友贴出原始数据-费用表'!$B$5:$AL$5,0)+1)</f>
        <v>0</v>
      </c>
      <c r="X64" s="286">
        <f>INDEX('用友贴出原始数据-费用表'!$A$5:$AL$271,MATCH($B64&amp;"调整额",'用友贴出原始数据-费用表'!$A$6:$A$348,0)+1,MATCH($X$55,'用友贴出原始数据-费用表'!$B$5:$AL$5,0)+1)</f>
        <v>0</v>
      </c>
      <c r="Y64" s="286">
        <f>INDEX('用友贴出原始数据-费用表'!$A$5:$AL$271,MATCH($B64&amp;"调整额",'用友贴出原始数据-费用表'!$A$6:$A$348,0)+1,MATCH($Y$55,'用友贴出原始数据-费用表'!$B$5:$AL$5,0)+1)</f>
        <v>0</v>
      </c>
      <c r="Z64" s="286">
        <f>INDEX('用友贴出原始数据-费用表'!$A$5:$AL$271,MATCH($B64&amp;"调整额",'用友贴出原始数据-费用表'!$A$6:$A$348,0)+1,MATCH($Z$55,'用友贴出原始数据-费用表'!$B$5:$AL$5,0)+1)</f>
        <v>0</v>
      </c>
      <c r="AA64" s="286">
        <f>INDEX('用友贴出原始数据-费用表'!$A$5:$AL$271,MATCH($B64&amp;"调整额",'用友贴出原始数据-费用表'!$A$6:$A$348,0)+1,MATCH($AA$55,'用友贴出原始数据-费用表'!$B$5:$AL$5,0)+1)</f>
        <v>0</v>
      </c>
      <c r="AB64" s="286">
        <f>INDEX('用友贴出原始数据-费用表'!$A$5:$AL$271,MATCH($B64&amp;"调整额",'用友贴出原始数据-费用表'!$A$6:$A$348,0)+1,MATCH($AB$55,'用友贴出原始数据-费用表'!$B$5:$AL$5,0)+1)</f>
        <v>0</v>
      </c>
      <c r="AC64" s="286">
        <f>INDEX('用友贴出原始数据-费用表'!$A$5:$AL$271,MATCH($B64&amp;"调整额",'用友贴出原始数据-费用表'!$A$6:$A$348,0)+1,MATCH($AC$55,'用友贴出原始数据-费用表'!$B$5:$AL$5,0)+1)</f>
        <v>0</v>
      </c>
    </row>
    <row r="65" spans="1:29">
      <c r="A65" s="270"/>
      <c r="B65" s="285" t="s">
        <v>121</v>
      </c>
      <c r="C65" s="287">
        <f t="shared" si="7"/>
        <v>0</v>
      </c>
      <c r="D65" s="286">
        <v>0</v>
      </c>
      <c r="E65" s="286">
        <f>INDEX('用友贴出原始数据-费用表'!$A$5:$AL$271,MATCH($B65&amp;"调整额",'用友贴出原始数据-费用表'!$A$6:$A$348,0)+1,MATCH($E$55,'用友贴出原始数据-费用表'!$B$5:$AL$5,0)+1)+G65+T65+AB65</f>
        <v>0</v>
      </c>
      <c r="F65" s="286">
        <f>INDEX('用友贴出原始数据-费用表'!$A$5:$AL$271,MATCH($B65&amp;"调整额",'用友贴出原始数据-费用表'!$A$6:$A$348,0)+1,MATCH($F$55,'用友贴出原始数据-费用表'!$B$5:$AL$5,0)+1)</f>
        <v>0</v>
      </c>
      <c r="G65" s="286">
        <f>INDEX('用友贴出原始数据-费用表'!$A$5:$AL$271,MATCH($B65&amp;"调整额",'用友贴出原始数据-费用表'!$A$6:$A$348,0)+1,MATCH($G$55,'用友贴出原始数据-费用表'!$B$5:$AL$5,0)+1)</f>
        <v>0</v>
      </c>
      <c r="H65" s="286">
        <f t="shared" si="8"/>
        <v>0</v>
      </c>
      <c r="I65" s="286">
        <f>INDEX('用友贴出原始数据-费用表'!$A$5:$AL$271,MATCH($B65&amp;"调整额",'用友贴出原始数据-费用表'!$A$6:$A$348,0)+1,MATCH($I$55,'用友贴出原始数据-费用表'!$B$5:$AL$5,0)+1)</f>
        <v>0</v>
      </c>
      <c r="J65" s="286">
        <f>INDEX('用友贴出原始数据-费用表'!$A$5:$AL$271,MATCH($B65&amp;"调整额",'用友贴出原始数据-费用表'!$A$6:$A$348,0)+1,MATCH($J$55,'用友贴出原始数据-费用表'!$B$5:$AL$5,0)+1)</f>
        <v>0</v>
      </c>
      <c r="K65" s="286">
        <f>INDEX('用友贴出原始数据-费用表'!$A$5:$AL$271,MATCH($B65&amp;"调整额",'用友贴出原始数据-费用表'!$A$6:$A$348,0)+1,MATCH($K$55,'用友贴出原始数据-费用表'!$B$5:$AL$5,0)+1)</f>
        <v>0</v>
      </c>
      <c r="L65" s="286">
        <f t="shared" si="9"/>
        <v>0</v>
      </c>
      <c r="M65" s="286">
        <f>INDEX('用友贴出原始数据-费用表'!$A$5:$AL$271,MATCH($B65&amp;"调整额",'用友贴出原始数据-费用表'!$A$6:$A$348,0)+1,MATCH($M$55,'用友贴出原始数据-费用表'!$B$5:$AL$5,0)+1)</f>
        <v>0</v>
      </c>
      <c r="N65" s="286">
        <f>INDEX('用友贴出原始数据-费用表'!$A$5:$AL$271,MATCH($B65&amp;"调整额",'用友贴出原始数据-费用表'!$A$6:$A$348,0)+1,MATCH($N$55,'用友贴出原始数据-费用表'!$B$5:$AL$5,0)+1)</f>
        <v>0</v>
      </c>
      <c r="O65" s="286">
        <f>INDEX('用友贴出原始数据-费用表'!$A$5:$AL$271,MATCH($B65&amp;"调整额",'用友贴出原始数据-费用表'!$A$6:$A$348,0)+1,MATCH($O$55,'用友贴出原始数据-费用表'!$B$5:$AL$5,0)+1)</f>
        <v>0</v>
      </c>
      <c r="P65" s="286">
        <f>INDEX('用友贴出原始数据-费用表'!$A$5:$AL$271,MATCH($B65&amp;"调整额",'用友贴出原始数据-费用表'!$A$6:$A$348,0)+1,MATCH($P$55,'用友贴出原始数据-费用表'!$B$5:$AL$5,0)+1)</f>
        <v>0</v>
      </c>
      <c r="Q65" s="286">
        <f t="shared" si="10"/>
        <v>0</v>
      </c>
      <c r="R65" s="286">
        <f>INDEX('用友贴出原始数据-费用表'!$A$5:$AL$271,MATCH($B65&amp;"调整额",'用友贴出原始数据-费用表'!$A$6:$A$348,0)+1,MATCH($R$55,'用友贴出原始数据-费用表'!$B$5:$AL$5,0)+1)</f>
        <v>0</v>
      </c>
      <c r="S65" s="286">
        <f>INDEX('用友贴出原始数据-费用表'!$A$5:$AL$271,MATCH($B65&amp;"调整额",'用友贴出原始数据-费用表'!$A$6:$A$348,0)+1,MATCH($S$55,'用友贴出原始数据-费用表'!$B$5:$AL$5,0)+1)</f>
        <v>0</v>
      </c>
      <c r="T65" s="286">
        <f>INDEX('用友贴出原始数据-费用表'!$A$5:$AL$271,MATCH($B65&amp;"调整额",'用友贴出原始数据-费用表'!$A$6:$A$348,0)+1,MATCH($T$55,'用友贴出原始数据-费用表'!$B$5:$AL$5,0)+1)</f>
        <v>0</v>
      </c>
      <c r="U65" s="286">
        <f t="shared" si="11"/>
        <v>0</v>
      </c>
      <c r="V65" s="286">
        <f>INDEX('用友贴出原始数据-费用表'!$A$5:$AL$271,MATCH($B65&amp;"调整额",'用友贴出原始数据-费用表'!$A$6:$A$348,0)+1,MATCH($V$55,'用友贴出原始数据-费用表'!$B$5:$AL$5,0)+1)</f>
        <v>0</v>
      </c>
      <c r="W65" s="286">
        <f>INDEX('用友贴出原始数据-费用表'!$A$5:$AL$271,MATCH($B65&amp;"调整额",'用友贴出原始数据-费用表'!$A$6:$A$348,0)+1,MATCH($W$55,'用友贴出原始数据-费用表'!$B$5:$AL$5,0)+1)</f>
        <v>0</v>
      </c>
      <c r="X65" s="286">
        <f>INDEX('用友贴出原始数据-费用表'!$A$5:$AL$271,MATCH($B65&amp;"调整额",'用友贴出原始数据-费用表'!$A$6:$A$348,0)+1,MATCH($X$55,'用友贴出原始数据-费用表'!$B$5:$AL$5,0)+1)</f>
        <v>0</v>
      </c>
      <c r="Y65" s="286">
        <f>INDEX('用友贴出原始数据-费用表'!$A$5:$AL$271,MATCH($B65&amp;"调整额",'用友贴出原始数据-费用表'!$A$6:$A$348,0)+1,MATCH($Y$55,'用友贴出原始数据-费用表'!$B$5:$AL$5,0)+1)</f>
        <v>0</v>
      </c>
      <c r="Z65" s="286">
        <f>INDEX('用友贴出原始数据-费用表'!$A$5:$AL$271,MATCH($B65&amp;"调整额",'用友贴出原始数据-费用表'!$A$6:$A$348,0)+1,MATCH($Z$55,'用友贴出原始数据-费用表'!$B$5:$AL$5,0)+1)</f>
        <v>0</v>
      </c>
      <c r="AA65" s="286">
        <f>INDEX('用友贴出原始数据-费用表'!$A$5:$AL$271,MATCH($B65&amp;"调整额",'用友贴出原始数据-费用表'!$A$6:$A$348,0)+1,MATCH($AA$55,'用友贴出原始数据-费用表'!$B$5:$AL$5,0)+1)</f>
        <v>0</v>
      </c>
      <c r="AB65" s="286">
        <f>INDEX('用友贴出原始数据-费用表'!$A$5:$AL$271,MATCH($B65&amp;"调整额",'用友贴出原始数据-费用表'!$A$6:$A$348,0)+1,MATCH($AB$55,'用友贴出原始数据-费用表'!$B$5:$AL$5,0)+1)</f>
        <v>0</v>
      </c>
      <c r="AC65" s="286">
        <f>INDEX('用友贴出原始数据-费用表'!$A$5:$AL$271,MATCH($B65&amp;"调整额",'用友贴出原始数据-费用表'!$A$6:$A$348,0)+1,MATCH($AC$55,'用友贴出原始数据-费用表'!$B$5:$AL$5,0)+1)</f>
        <v>0</v>
      </c>
    </row>
    <row r="66" customHeight="1" spans="1:29">
      <c r="A66" s="271"/>
      <c r="B66" s="291" t="s">
        <v>122</v>
      </c>
      <c r="C66" s="292">
        <f>SUM(C56:C65)</f>
        <v>-2.3283064365387e-10</v>
      </c>
      <c r="D66" s="292">
        <v>-575716</v>
      </c>
      <c r="E66" s="292">
        <f t="shared" ref="E66:AC66" si="12">SUM(E56:E65)</f>
        <v>-1540737.63</v>
      </c>
      <c r="F66" s="292">
        <f t="shared" si="12"/>
        <v>43595</v>
      </c>
      <c r="G66" s="292">
        <f t="shared" si="12"/>
        <v>0</v>
      </c>
      <c r="H66" s="292">
        <f t="shared" si="12"/>
        <v>4378</v>
      </c>
      <c r="I66" s="292">
        <f t="shared" si="12"/>
        <v>0</v>
      </c>
      <c r="J66" s="292">
        <f t="shared" si="12"/>
        <v>4378</v>
      </c>
      <c r="K66" s="292">
        <f t="shared" si="12"/>
        <v>0</v>
      </c>
      <c r="L66" s="292">
        <f t="shared" si="12"/>
        <v>1631693.63</v>
      </c>
      <c r="M66" s="292">
        <f t="shared" si="12"/>
        <v>888024.63</v>
      </c>
      <c r="N66" s="292">
        <f t="shared" si="12"/>
        <v>21130.74</v>
      </c>
      <c r="O66" s="292">
        <f t="shared" si="12"/>
        <v>242027.57</v>
      </c>
      <c r="P66" s="292">
        <f t="shared" si="12"/>
        <v>480510.69</v>
      </c>
      <c r="Q66" s="292">
        <f t="shared" si="12"/>
        <v>10500</v>
      </c>
      <c r="R66" s="292">
        <f t="shared" si="12"/>
        <v>0</v>
      </c>
      <c r="S66" s="292">
        <f t="shared" si="12"/>
        <v>10500</v>
      </c>
      <c r="T66" s="292">
        <f t="shared" si="12"/>
        <v>-168101.33</v>
      </c>
      <c r="U66" s="292">
        <f t="shared" si="12"/>
        <v>426287</v>
      </c>
      <c r="V66" s="292">
        <f t="shared" si="12"/>
        <v>299504</v>
      </c>
      <c r="W66" s="292">
        <f t="shared" si="12"/>
        <v>10803</v>
      </c>
      <c r="X66" s="292">
        <f t="shared" si="12"/>
        <v>29801</v>
      </c>
      <c r="Y66" s="292">
        <f t="shared" si="12"/>
        <v>43749</v>
      </c>
      <c r="Z66" s="292">
        <f t="shared" si="12"/>
        <v>24245</v>
      </c>
      <c r="AA66" s="292">
        <f t="shared" si="12"/>
        <v>18185</v>
      </c>
      <c r="AB66" s="292">
        <f t="shared" si="12"/>
        <v>46880</v>
      </c>
      <c r="AC66" s="292">
        <f t="shared" si="12"/>
        <v>0</v>
      </c>
    </row>
    <row r="67" customHeight="1" spans="1:29">
      <c r="A67" s="273" t="s">
        <v>123</v>
      </c>
      <c r="B67" s="285" t="s">
        <v>124</v>
      </c>
      <c r="C67" s="287">
        <f t="shared" si="7"/>
        <v>161622.96</v>
      </c>
      <c r="D67" s="286">
        <v>-3026996.06</v>
      </c>
      <c r="E67" s="286">
        <f>INDEX('用友贴出原始数据-费用表'!$A$5:$AL$271,MATCH($B67&amp;"调整额",'用友贴出原始数据-费用表'!$A$6:$A$348,0)+1,MATCH($E$55,'用友贴出原始数据-费用表'!$B$5:$AL$5,0)+1)+G67+T67+AB67</f>
        <v>0</v>
      </c>
      <c r="F67" s="286">
        <f>INDEX('用友贴出原始数据-费用表'!$A$5:$AL$271,MATCH($B67&amp;"调整额",'用友贴出原始数据-费用表'!$A$6:$A$348,0)+1,MATCH($F$55,'用友贴出原始数据-费用表'!$B$5:$AL$5,0)+1)</f>
        <v>12397.62</v>
      </c>
      <c r="G67" s="286">
        <f>INDEX('用友贴出原始数据-费用表'!$A$5:$AL$271,MATCH($B67&amp;"调整额",'用友贴出原始数据-费用表'!$A$6:$A$348,0)+1,MATCH($G$55,'用友贴出原始数据-费用表'!$B$5:$AL$5,0)+1)</f>
        <v>0</v>
      </c>
      <c r="H67" s="286">
        <f t="shared" si="8"/>
        <v>36590.75</v>
      </c>
      <c r="I67" s="286">
        <f>INDEX('用友贴出原始数据-费用表'!$A$5:$AL$271,MATCH($B67&amp;"调整额",'用友贴出原始数据-费用表'!$A$6:$A$348,0)+1,MATCH($I$55,'用友贴出原始数据-费用表'!$B$5:$AL$5,0)+1)</f>
        <v>0</v>
      </c>
      <c r="J67" s="286">
        <f>INDEX('用友贴出原始数据-费用表'!$A$5:$AL$271,MATCH($B67&amp;"调整额",'用友贴出原始数据-费用表'!$A$6:$A$348,0)+1,MATCH($J$55,'用友贴出原始数据-费用表'!$B$5:$AL$5,0)+1)</f>
        <v>36590.75</v>
      </c>
      <c r="K67" s="286">
        <f>INDEX('用友贴出原始数据-费用表'!$A$5:$AL$271,MATCH($B67&amp;"调整额",'用友贴出原始数据-费用表'!$A$6:$A$348,0)+1,MATCH($K$55,'用友贴出原始数据-费用表'!$B$5:$AL$5,0)+1)</f>
        <v>0</v>
      </c>
      <c r="L67" s="286">
        <f t="shared" si="9"/>
        <v>3832612.65</v>
      </c>
      <c r="M67" s="286">
        <f>INDEX('用友贴出原始数据-费用表'!$A$5:$AL$271,MATCH($B67&amp;"调整额",'用友贴出原始数据-费用表'!$A$6:$A$348,0)+1,MATCH($M$55,'用友贴出原始数据-费用表'!$B$5:$AL$5,0)+1)</f>
        <v>0</v>
      </c>
      <c r="N67" s="286">
        <f>INDEX('用友贴出原始数据-费用表'!$A$5:$AL$271,MATCH($B67&amp;"调整额",'用友贴出原始数据-费用表'!$A$6:$A$348,0)+1,MATCH($N$55,'用友贴出原始数据-费用表'!$B$5:$AL$5,0)+1)</f>
        <v>0</v>
      </c>
      <c r="O67" s="286">
        <f>INDEX('用友贴出原始数据-费用表'!$A$5:$AL$271,MATCH($B67&amp;"调整额",'用友贴出原始数据-费用表'!$A$6:$A$348,0)+1,MATCH($O$55,'用友贴出原始数据-费用表'!$B$5:$AL$5,0)+1)</f>
        <v>3832612.65</v>
      </c>
      <c r="P67" s="286">
        <f>INDEX('用友贴出原始数据-费用表'!$A$5:$AL$271,MATCH($B67&amp;"调整额",'用友贴出原始数据-费用表'!$A$6:$A$348,0)+1,MATCH($P$55,'用友贴出原始数据-费用表'!$B$5:$AL$5,0)+1)</f>
        <v>0</v>
      </c>
      <c r="Q67" s="286">
        <f t="shared" si="10"/>
        <v>0</v>
      </c>
      <c r="R67" s="286">
        <f>INDEX('用友贴出原始数据-费用表'!$A$5:$AL$271,MATCH($B67&amp;"调整额",'用友贴出原始数据-费用表'!$A$6:$A$348,0)+1,MATCH($R$55,'用友贴出原始数据-费用表'!$B$5:$AL$5,0)+1)</f>
        <v>0</v>
      </c>
      <c r="S67" s="286">
        <f>INDEX('用友贴出原始数据-费用表'!$A$5:$AL$271,MATCH($B67&amp;"调整额",'用友贴出原始数据-费用表'!$A$6:$A$348,0)+1,MATCH($S$55,'用友贴出原始数据-费用表'!$B$5:$AL$5,0)+1)</f>
        <v>0</v>
      </c>
      <c r="T67" s="286">
        <f>INDEX('用友贴出原始数据-费用表'!$A$5:$AL$271,MATCH($B67&amp;"调整额",'用友贴出原始数据-费用表'!$A$6:$A$348,0)+1,MATCH($T$55,'用友贴出原始数据-费用表'!$B$5:$AL$5,0)+1)</f>
        <v>0</v>
      </c>
      <c r="U67" s="286">
        <f t="shared" si="11"/>
        <v>-692982</v>
      </c>
      <c r="V67" s="286">
        <f>INDEX('用友贴出原始数据-费用表'!$A$5:$AL$271,MATCH($B67&amp;"调整额",'用友贴出原始数据-费用表'!$A$6:$A$348,0)+1,MATCH($V$55,'用友贴出原始数据-费用表'!$B$5:$AL$5,0)+1)</f>
        <v>0</v>
      </c>
      <c r="W67" s="286">
        <f>INDEX('用友贴出原始数据-费用表'!$A$5:$AL$271,MATCH($B67&amp;"调整额",'用友贴出原始数据-费用表'!$A$6:$A$348,0)+1,MATCH($W$55,'用友贴出原始数据-费用表'!$B$5:$AL$5,0)+1)</f>
        <v>0</v>
      </c>
      <c r="X67" s="286">
        <f>INDEX('用友贴出原始数据-费用表'!$A$5:$AL$271,MATCH($B67&amp;"调整额",'用友贴出原始数据-费用表'!$A$6:$A$348,0)+1,MATCH($X$55,'用友贴出原始数据-费用表'!$B$5:$AL$5,0)+1)</f>
        <v>-692982</v>
      </c>
      <c r="Y67" s="286">
        <f>INDEX('用友贴出原始数据-费用表'!$A$5:$AL$271,MATCH($B67&amp;"调整额",'用友贴出原始数据-费用表'!$A$6:$A$348,0)+1,MATCH($Y$55,'用友贴出原始数据-费用表'!$B$5:$AL$5,0)+1)</f>
        <v>0</v>
      </c>
      <c r="Z67" s="286">
        <f>INDEX('用友贴出原始数据-费用表'!$A$5:$AL$271,MATCH($B67&amp;"调整额",'用友贴出原始数据-费用表'!$A$6:$A$348,0)+1,MATCH($Z$55,'用友贴出原始数据-费用表'!$B$5:$AL$5,0)+1)</f>
        <v>0</v>
      </c>
      <c r="AA67" s="286">
        <f>INDEX('用友贴出原始数据-费用表'!$A$5:$AL$271,MATCH($B67&amp;"调整额",'用友贴出原始数据-费用表'!$A$6:$A$348,0)+1,MATCH($AA$55,'用友贴出原始数据-费用表'!$B$5:$AL$5,0)+1)</f>
        <v>0</v>
      </c>
      <c r="AB67" s="286">
        <f>INDEX('用友贴出原始数据-费用表'!$A$5:$AL$271,MATCH($B67&amp;"调整额",'用友贴出原始数据-费用表'!$A$6:$A$348,0)+1,MATCH($AB$55,'用友贴出原始数据-费用表'!$B$5:$AL$5,0)+1)</f>
        <v>0</v>
      </c>
      <c r="AC67" s="286">
        <f>INDEX('用友贴出原始数据-费用表'!$A$5:$AL$271,MATCH($B67&amp;"调整额",'用友贴出原始数据-费用表'!$A$6:$A$348,0)+1,MATCH($AC$55,'用友贴出原始数据-费用表'!$B$5:$AL$5,0)+1)</f>
        <v>0</v>
      </c>
    </row>
    <row r="68" spans="1:29">
      <c r="A68" s="274"/>
      <c r="B68" s="285" t="s">
        <v>125</v>
      </c>
      <c r="C68" s="287">
        <f t="shared" si="7"/>
        <v>-1.10958353616297e-10</v>
      </c>
      <c r="D68" s="286">
        <v>3018867.92</v>
      </c>
      <c r="E68" s="286">
        <f>INDEX('用友贴出原始数据-费用表'!$A$5:$AL$271,MATCH($B68&amp;"调整额",'用友贴出原始数据-费用表'!$A$6:$A$348,0)+1,MATCH($E$55,'用友贴出原始数据-费用表'!$B$5:$AL$5,0)+1)+G68+T68+AB68</f>
        <v>0</v>
      </c>
      <c r="F68" s="286">
        <f>INDEX('用友贴出原始数据-费用表'!$A$5:$AL$271,MATCH($B68&amp;"调整额",'用友贴出原始数据-费用表'!$A$6:$A$348,0)+1,MATCH($F$55,'用友贴出原始数据-费用表'!$B$5:$AL$5,0)+1)</f>
        <v>-3031265.54</v>
      </c>
      <c r="G68" s="286">
        <f>INDEX('用友贴出原始数据-费用表'!$A$5:$AL$271,MATCH($B68&amp;"调整额",'用友贴出原始数据-费用表'!$A$6:$A$348,0)+1,MATCH($G$55,'用友贴出原始数据-费用表'!$B$5:$AL$5,0)+1)</f>
        <v>0</v>
      </c>
      <c r="H68" s="286">
        <f t="shared" si="8"/>
        <v>0</v>
      </c>
      <c r="I68" s="286">
        <f>INDEX('用友贴出原始数据-费用表'!$A$5:$AL$271,MATCH($B68&amp;"调整额",'用友贴出原始数据-费用表'!$A$6:$A$348,0)+1,MATCH($I$55,'用友贴出原始数据-费用表'!$B$5:$AL$5,0)+1)</f>
        <v>0</v>
      </c>
      <c r="J68" s="286">
        <f>INDEX('用友贴出原始数据-费用表'!$A$5:$AL$271,MATCH($B68&amp;"调整额",'用友贴出原始数据-费用表'!$A$6:$A$348,0)+1,MATCH($J$55,'用友贴出原始数据-费用表'!$B$5:$AL$5,0)+1)</f>
        <v>0</v>
      </c>
      <c r="K68" s="286">
        <f>INDEX('用友贴出原始数据-费用表'!$A$5:$AL$271,MATCH($B68&amp;"调整额",'用友贴出原始数据-费用表'!$A$6:$A$348,0)+1,MATCH($K$55,'用友贴出原始数据-费用表'!$B$5:$AL$5,0)+1)</f>
        <v>0</v>
      </c>
      <c r="L68" s="286">
        <f t="shared" si="9"/>
        <v>12397.62</v>
      </c>
      <c r="M68" s="286">
        <f>INDEX('用友贴出原始数据-费用表'!$A$5:$AL$271,MATCH($B68&amp;"调整额",'用友贴出原始数据-费用表'!$A$6:$A$348,0)+1,MATCH($M$55,'用友贴出原始数据-费用表'!$B$5:$AL$5,0)+1)</f>
        <v>0</v>
      </c>
      <c r="N68" s="286">
        <f>INDEX('用友贴出原始数据-费用表'!$A$5:$AL$271,MATCH($B68&amp;"调整额",'用友贴出原始数据-费用表'!$A$6:$A$348,0)+1,MATCH($N$55,'用友贴出原始数据-费用表'!$B$5:$AL$5,0)+1)</f>
        <v>0</v>
      </c>
      <c r="O68" s="286">
        <f>INDEX('用友贴出原始数据-费用表'!$A$5:$AL$271,MATCH($B68&amp;"调整额",'用友贴出原始数据-费用表'!$A$6:$A$348,0)+1,MATCH($O$55,'用友贴出原始数据-费用表'!$B$5:$AL$5,0)+1)</f>
        <v>12397.62</v>
      </c>
      <c r="P68" s="286">
        <f>INDEX('用友贴出原始数据-费用表'!$A$5:$AL$271,MATCH($B68&amp;"调整额",'用友贴出原始数据-费用表'!$A$6:$A$348,0)+1,MATCH($P$55,'用友贴出原始数据-费用表'!$B$5:$AL$5,0)+1)</f>
        <v>0</v>
      </c>
      <c r="Q68" s="286">
        <f t="shared" si="10"/>
        <v>0</v>
      </c>
      <c r="R68" s="286">
        <f>INDEX('用友贴出原始数据-费用表'!$A$5:$AL$271,MATCH($B68&amp;"调整额",'用友贴出原始数据-费用表'!$A$6:$A$348,0)+1,MATCH($R$55,'用友贴出原始数据-费用表'!$B$5:$AL$5,0)+1)</f>
        <v>0</v>
      </c>
      <c r="S68" s="286">
        <f>INDEX('用友贴出原始数据-费用表'!$A$5:$AL$271,MATCH($B68&amp;"调整额",'用友贴出原始数据-费用表'!$A$6:$A$348,0)+1,MATCH($S$55,'用友贴出原始数据-费用表'!$B$5:$AL$5,0)+1)</f>
        <v>0</v>
      </c>
      <c r="T68" s="286">
        <f>INDEX('用友贴出原始数据-费用表'!$A$5:$AL$271,MATCH($B68&amp;"调整额",'用友贴出原始数据-费用表'!$A$6:$A$348,0)+1,MATCH($T$55,'用友贴出原始数据-费用表'!$B$5:$AL$5,0)+1)</f>
        <v>0</v>
      </c>
      <c r="U68" s="286">
        <f t="shared" si="11"/>
        <v>0</v>
      </c>
      <c r="V68" s="286">
        <f>INDEX('用友贴出原始数据-费用表'!$A$5:$AL$271,MATCH($B68&amp;"调整额",'用友贴出原始数据-费用表'!$A$6:$A$348,0)+1,MATCH($V$55,'用友贴出原始数据-费用表'!$B$5:$AL$5,0)+1)</f>
        <v>0</v>
      </c>
      <c r="W68" s="286">
        <f>INDEX('用友贴出原始数据-费用表'!$A$5:$AL$271,MATCH($B68&amp;"调整额",'用友贴出原始数据-费用表'!$A$6:$A$348,0)+1,MATCH($W$55,'用友贴出原始数据-费用表'!$B$5:$AL$5,0)+1)</f>
        <v>0</v>
      </c>
      <c r="X68" s="286">
        <f>INDEX('用友贴出原始数据-费用表'!$A$5:$AL$271,MATCH($B68&amp;"调整额",'用友贴出原始数据-费用表'!$A$6:$A$348,0)+1,MATCH($X$55,'用友贴出原始数据-费用表'!$B$5:$AL$5,0)+1)</f>
        <v>0</v>
      </c>
      <c r="Y68" s="286">
        <f>INDEX('用友贴出原始数据-费用表'!$A$5:$AL$271,MATCH($B68&amp;"调整额",'用友贴出原始数据-费用表'!$A$6:$A$348,0)+1,MATCH($Y$55,'用友贴出原始数据-费用表'!$B$5:$AL$5,0)+1)</f>
        <v>0</v>
      </c>
      <c r="Z68" s="286">
        <f>INDEX('用友贴出原始数据-费用表'!$A$5:$AL$271,MATCH($B68&amp;"调整额",'用友贴出原始数据-费用表'!$A$6:$A$348,0)+1,MATCH($Z$55,'用友贴出原始数据-费用表'!$B$5:$AL$5,0)+1)</f>
        <v>0</v>
      </c>
      <c r="AA68" s="286">
        <f>INDEX('用友贴出原始数据-费用表'!$A$5:$AL$271,MATCH($B68&amp;"调整额",'用友贴出原始数据-费用表'!$A$6:$A$348,0)+1,MATCH($AA$55,'用友贴出原始数据-费用表'!$B$5:$AL$5,0)+1)</f>
        <v>0</v>
      </c>
      <c r="AB68" s="286">
        <f>INDEX('用友贴出原始数据-费用表'!$A$5:$AL$271,MATCH($B68&amp;"调整额",'用友贴出原始数据-费用表'!$A$6:$A$348,0)+1,MATCH($AB$55,'用友贴出原始数据-费用表'!$B$5:$AL$5,0)+1)</f>
        <v>0</v>
      </c>
      <c r="AC68" s="286">
        <f>INDEX('用友贴出原始数据-费用表'!$A$5:$AL$271,MATCH($B68&amp;"调整额",'用友贴出原始数据-费用表'!$A$6:$A$348,0)+1,MATCH($AC$55,'用友贴出原始数据-费用表'!$B$5:$AL$5,0)+1)</f>
        <v>0</v>
      </c>
    </row>
    <row r="69" spans="1:29">
      <c r="A69" s="274"/>
      <c r="B69" s="285" t="s">
        <v>126</v>
      </c>
      <c r="C69" s="287">
        <f t="shared" si="7"/>
        <v>-882.845900000022</v>
      </c>
      <c r="D69" s="286">
        <v>-1159123.5454</v>
      </c>
      <c r="E69" s="286">
        <f>INDEX('用友贴出原始数据-费用表'!$A$5:$AL$271,MATCH($B69&amp;"调整额",'用友贴出原始数据-费用表'!$A$6:$A$348,0)+1,MATCH($E$55,'用友贴出原始数据-费用表'!$B$5:$AL$5,0)+1)+G69+T69+AB69</f>
        <v>476225.3763</v>
      </c>
      <c r="F69" s="286">
        <f>INDEX('用友贴出原始数据-费用表'!$A$5:$AL$271,MATCH($B69&amp;"调整额",'用友贴出原始数据-费用表'!$A$6:$A$348,0)+1,MATCH($F$55,'用友贴出原始数据-费用表'!$B$5:$AL$5,0)+1)</f>
        <v>477024.055</v>
      </c>
      <c r="G69" s="286">
        <f>INDEX('用友贴出原始数据-费用表'!$A$5:$AL$271,MATCH($B69&amp;"调整额",'用友贴出原始数据-费用表'!$A$6:$A$348,0)+1,MATCH($G$55,'用友贴出原始数据-费用表'!$B$5:$AL$5,0)+1)</f>
        <v>97939.9692</v>
      </c>
      <c r="H69" s="286">
        <f t="shared" si="8"/>
        <v>-239944.94985</v>
      </c>
      <c r="I69" s="286">
        <f>INDEX('用友贴出原始数据-费用表'!$A$5:$AL$271,MATCH($B69&amp;"调整额",'用友贴出原始数据-费用表'!$A$6:$A$348,0)+1,MATCH($I$55,'用友贴出原始数据-费用表'!$B$5:$AL$5,0)+1)</f>
        <v>-70032.54705</v>
      </c>
      <c r="J69" s="286">
        <f>INDEX('用友贴出原始数据-费用表'!$A$5:$AL$271,MATCH($B69&amp;"调整额",'用友贴出原始数据-费用表'!$A$6:$A$348,0)+1,MATCH($J$55,'用友贴出原始数据-费用表'!$B$5:$AL$5,0)+1)</f>
        <v>-13748.484</v>
      </c>
      <c r="K69" s="286">
        <f>INDEX('用友贴出原始数据-费用表'!$A$5:$AL$271,MATCH($B69&amp;"调整额",'用友贴出原始数据-费用表'!$A$6:$A$348,0)+1,MATCH($K$55,'用友贴出原始数据-费用表'!$B$5:$AL$5,0)+1)</f>
        <v>-156163.9188</v>
      </c>
      <c r="L69" s="286">
        <f t="shared" si="9"/>
        <v>-281676.01935</v>
      </c>
      <c r="M69" s="286">
        <f>INDEX('用友贴出原始数据-费用表'!$A$5:$AL$271,MATCH($B69&amp;"调整额",'用友贴出原始数据-费用表'!$A$6:$A$348,0)+1,MATCH($M$55,'用友贴出原始数据-费用表'!$B$5:$AL$5,0)+1)</f>
        <v>-416305.4622</v>
      </c>
      <c r="N69" s="286">
        <f>INDEX('用友贴出原始数据-费用表'!$A$5:$AL$271,MATCH($B69&amp;"调整额",'用友贴出原始数据-费用表'!$A$6:$A$348,0)+1,MATCH($N$55,'用友贴出原始数据-费用表'!$B$5:$AL$5,0)+1)</f>
        <v>171014.28795</v>
      </c>
      <c r="O69" s="286">
        <f>INDEX('用友贴出原始数据-费用表'!$A$5:$AL$271,MATCH($B69&amp;"调整额",'用友贴出原始数据-费用表'!$A$6:$A$348,0)+1,MATCH($O$55,'用友贴出原始数据-费用表'!$B$5:$AL$5,0)+1)</f>
        <v>-101358.84075</v>
      </c>
      <c r="P69" s="286">
        <f>INDEX('用友贴出原始数据-费用表'!$A$5:$AL$271,MATCH($B69&amp;"调整额",'用友贴出原始数据-费用表'!$A$6:$A$348,0)+1,MATCH($P$55,'用友贴出原始数据-费用表'!$B$5:$AL$5,0)+1)</f>
        <v>64973.99565</v>
      </c>
      <c r="Q69" s="286">
        <f t="shared" si="10"/>
        <v>709319.67165</v>
      </c>
      <c r="R69" s="286">
        <f>INDEX('用友贴出原始数据-费用表'!$A$5:$AL$271,MATCH($B69&amp;"调整额",'用友贴出原始数据-费用表'!$A$6:$A$348,0)+1,MATCH($R$55,'用友贴出原始数据-费用表'!$B$5:$AL$5,0)+1)</f>
        <v>756132</v>
      </c>
      <c r="S69" s="286">
        <f>INDEX('用友贴出原始数据-费用表'!$A$5:$AL$271,MATCH($B69&amp;"调整额",'用友贴出原始数据-费用表'!$A$6:$A$348,0)+1,MATCH($S$55,'用友贴出原始数据-费用表'!$B$5:$AL$5,0)+1)</f>
        <v>-46812.32835</v>
      </c>
      <c r="T69" s="286">
        <f>INDEX('用友贴出原始数据-费用表'!$A$5:$AL$271,MATCH($B69&amp;"调整额",'用友贴出原始数据-费用表'!$A$6:$A$348,0)+1,MATCH($T$55,'用友贴出原始数据-费用表'!$B$5:$AL$5,0)+1)</f>
        <v>0</v>
      </c>
      <c r="U69" s="286">
        <f t="shared" si="11"/>
        <v>17292.56575</v>
      </c>
      <c r="V69" s="286">
        <f>INDEX('用友贴出原始数据-费用表'!$A$5:$AL$271,MATCH($B69&amp;"调整额",'用友贴出原始数据-费用表'!$A$6:$A$348,0)+1,MATCH($V$55,'用友贴出原始数据-费用表'!$B$5:$AL$5,0)+1)</f>
        <v>20648.7861</v>
      </c>
      <c r="W69" s="286">
        <f>INDEX('用友贴出原始数据-费用表'!$A$5:$AL$271,MATCH($B69&amp;"调整额",'用友贴出原始数据-费用表'!$A$6:$A$348,0)+1,MATCH($W$55,'用友贴出原始数据-费用表'!$B$5:$AL$5,0)+1)</f>
        <v>-600</v>
      </c>
      <c r="X69" s="286">
        <f>INDEX('用友贴出原始数据-费用表'!$A$5:$AL$271,MATCH($B69&amp;"调整额",'用友贴出原始数据-费用表'!$A$6:$A$348,0)+1,MATCH($X$55,'用友贴出原始数据-费用表'!$B$5:$AL$5,0)+1)</f>
        <v>6497.77965</v>
      </c>
      <c r="Y69" s="286">
        <f>INDEX('用友贴出原始数据-费用表'!$A$5:$AL$271,MATCH($B69&amp;"调整额",'用友贴出原始数据-费用表'!$A$6:$A$348,0)+1,MATCH($Y$55,'用友贴出原始数据-费用表'!$B$5:$AL$5,0)+1)</f>
        <v>-9254</v>
      </c>
      <c r="Z69" s="286">
        <f>INDEX('用友贴出原始数据-费用表'!$A$5:$AL$271,MATCH($B69&amp;"调整额",'用友贴出原始数据-费用表'!$A$6:$A$348,0)+1,MATCH($Z$55,'用友贴出原始数据-费用表'!$B$5:$AL$5,0)+1)</f>
        <v>0</v>
      </c>
      <c r="AA69" s="286">
        <f>INDEX('用友贴出原始数据-费用表'!$A$5:$AL$271,MATCH($B69&amp;"调整额",'用友贴出原始数据-费用表'!$A$6:$A$348,0)+1,MATCH($AA$55,'用友贴出原始数据-费用表'!$B$5:$AL$5,0)+1)</f>
        <v>0</v>
      </c>
      <c r="AB69" s="286">
        <f>INDEX('用友贴出原始数据-费用表'!$A$5:$AL$271,MATCH($B69&amp;"调整额",'用友贴出原始数据-费用表'!$A$6:$A$348,0)+1,MATCH($AB$55,'用友贴出原始数据-费用表'!$B$5:$AL$5,0)+1)</f>
        <v>0</v>
      </c>
      <c r="AC69" s="286">
        <f>INDEX('用友贴出原始数据-费用表'!$A$5:$AL$271,MATCH($B69&amp;"调整额",'用友贴出原始数据-费用表'!$A$6:$A$348,0)+1,MATCH($AC$55,'用友贴出原始数据-费用表'!$B$5:$AL$5,0)+1)</f>
        <v>0</v>
      </c>
    </row>
    <row r="70" spans="1:29">
      <c r="A70" s="274"/>
      <c r="B70" s="285" t="s">
        <v>127</v>
      </c>
      <c r="C70" s="287">
        <f t="shared" si="7"/>
        <v>0</v>
      </c>
      <c r="D70" s="286">
        <v>0</v>
      </c>
      <c r="E70" s="286">
        <f>INDEX('用友贴出原始数据-费用表'!$A$5:$AL$271,MATCH($B70&amp;"调整额",'用友贴出原始数据-费用表'!$A$6:$A$348,0)+1,MATCH($E$55,'用友贴出原始数据-费用表'!$B$5:$AL$5,0)+1)+G70+T70+AB70</f>
        <v>0</v>
      </c>
      <c r="F70" s="286">
        <f>INDEX('用友贴出原始数据-费用表'!$A$5:$AL$271,MATCH($B70&amp;"调整额",'用友贴出原始数据-费用表'!$A$6:$A$348,0)+1,MATCH($F$55,'用友贴出原始数据-费用表'!$B$5:$AL$5,0)+1)</f>
        <v>0</v>
      </c>
      <c r="G70" s="286">
        <f>INDEX('用友贴出原始数据-费用表'!$A$5:$AL$271,MATCH($B70&amp;"调整额",'用友贴出原始数据-费用表'!$A$6:$A$348,0)+1,MATCH($G$55,'用友贴出原始数据-费用表'!$B$5:$AL$5,0)+1)</f>
        <v>0</v>
      </c>
      <c r="H70" s="286">
        <f t="shared" si="8"/>
        <v>0</v>
      </c>
      <c r="I70" s="286">
        <f>INDEX('用友贴出原始数据-费用表'!$A$5:$AL$271,MATCH($B70&amp;"调整额",'用友贴出原始数据-费用表'!$A$6:$A$348,0)+1,MATCH($I$55,'用友贴出原始数据-费用表'!$B$5:$AL$5,0)+1)</f>
        <v>0</v>
      </c>
      <c r="J70" s="286">
        <f>INDEX('用友贴出原始数据-费用表'!$A$5:$AL$271,MATCH($B70&amp;"调整额",'用友贴出原始数据-费用表'!$A$6:$A$348,0)+1,MATCH($J$55,'用友贴出原始数据-费用表'!$B$5:$AL$5,0)+1)</f>
        <v>0</v>
      </c>
      <c r="K70" s="286">
        <f>INDEX('用友贴出原始数据-费用表'!$A$5:$AL$271,MATCH($B70&amp;"调整额",'用友贴出原始数据-费用表'!$A$6:$A$348,0)+1,MATCH($K$55,'用友贴出原始数据-费用表'!$B$5:$AL$5,0)+1)</f>
        <v>0</v>
      </c>
      <c r="L70" s="286">
        <f t="shared" si="9"/>
        <v>0</v>
      </c>
      <c r="M70" s="286">
        <f>INDEX('用友贴出原始数据-费用表'!$A$5:$AL$271,MATCH($B70&amp;"调整额",'用友贴出原始数据-费用表'!$A$6:$A$348,0)+1,MATCH($M$55,'用友贴出原始数据-费用表'!$B$5:$AL$5,0)+1)</f>
        <v>0</v>
      </c>
      <c r="N70" s="286">
        <f>INDEX('用友贴出原始数据-费用表'!$A$5:$AL$271,MATCH($B70&amp;"调整额",'用友贴出原始数据-费用表'!$A$6:$A$348,0)+1,MATCH($N$55,'用友贴出原始数据-费用表'!$B$5:$AL$5,0)+1)</f>
        <v>0</v>
      </c>
      <c r="O70" s="286">
        <f>INDEX('用友贴出原始数据-费用表'!$A$5:$AL$271,MATCH($B70&amp;"调整额",'用友贴出原始数据-费用表'!$A$6:$A$348,0)+1,MATCH($O$55,'用友贴出原始数据-费用表'!$B$5:$AL$5,0)+1)</f>
        <v>0</v>
      </c>
      <c r="P70" s="286">
        <f>INDEX('用友贴出原始数据-费用表'!$A$5:$AL$271,MATCH($B70&amp;"调整额",'用友贴出原始数据-费用表'!$A$6:$A$348,0)+1,MATCH($P$55,'用友贴出原始数据-费用表'!$B$5:$AL$5,0)+1)</f>
        <v>0</v>
      </c>
      <c r="Q70" s="286">
        <f t="shared" si="10"/>
        <v>0</v>
      </c>
      <c r="R70" s="286">
        <f>INDEX('用友贴出原始数据-费用表'!$A$5:$AL$271,MATCH($B70&amp;"调整额",'用友贴出原始数据-费用表'!$A$6:$A$348,0)+1,MATCH($R$55,'用友贴出原始数据-费用表'!$B$5:$AL$5,0)+1)</f>
        <v>0</v>
      </c>
      <c r="S70" s="286">
        <f>INDEX('用友贴出原始数据-费用表'!$A$5:$AL$271,MATCH($B70&amp;"调整额",'用友贴出原始数据-费用表'!$A$6:$A$348,0)+1,MATCH($S$55,'用友贴出原始数据-费用表'!$B$5:$AL$5,0)+1)</f>
        <v>0</v>
      </c>
      <c r="T70" s="286">
        <f>INDEX('用友贴出原始数据-费用表'!$A$5:$AL$271,MATCH($B70&amp;"调整额",'用友贴出原始数据-费用表'!$A$6:$A$348,0)+1,MATCH($T$55,'用友贴出原始数据-费用表'!$B$5:$AL$5,0)+1)</f>
        <v>0</v>
      </c>
      <c r="U70" s="286">
        <f t="shared" si="11"/>
        <v>0</v>
      </c>
      <c r="V70" s="286">
        <f>INDEX('用友贴出原始数据-费用表'!$A$5:$AL$271,MATCH($B70&amp;"调整额",'用友贴出原始数据-费用表'!$A$6:$A$348,0)+1,MATCH($V$55,'用友贴出原始数据-费用表'!$B$5:$AL$5,0)+1)</f>
        <v>0</v>
      </c>
      <c r="W70" s="286">
        <f>INDEX('用友贴出原始数据-费用表'!$A$5:$AL$271,MATCH($B70&amp;"调整额",'用友贴出原始数据-费用表'!$A$6:$A$348,0)+1,MATCH($W$55,'用友贴出原始数据-费用表'!$B$5:$AL$5,0)+1)</f>
        <v>0</v>
      </c>
      <c r="X70" s="286">
        <f>INDEX('用友贴出原始数据-费用表'!$A$5:$AL$271,MATCH($B70&amp;"调整额",'用友贴出原始数据-费用表'!$A$6:$A$348,0)+1,MATCH($X$55,'用友贴出原始数据-费用表'!$B$5:$AL$5,0)+1)</f>
        <v>0</v>
      </c>
      <c r="Y70" s="286">
        <f>INDEX('用友贴出原始数据-费用表'!$A$5:$AL$271,MATCH($B70&amp;"调整额",'用友贴出原始数据-费用表'!$A$6:$A$348,0)+1,MATCH($Y$55,'用友贴出原始数据-费用表'!$B$5:$AL$5,0)+1)</f>
        <v>0</v>
      </c>
      <c r="Z70" s="286">
        <f>INDEX('用友贴出原始数据-费用表'!$A$5:$AL$271,MATCH($B70&amp;"调整额",'用友贴出原始数据-费用表'!$A$6:$A$348,0)+1,MATCH($Z$55,'用友贴出原始数据-费用表'!$B$5:$AL$5,0)+1)</f>
        <v>0</v>
      </c>
      <c r="AA70" s="286">
        <f>INDEX('用友贴出原始数据-费用表'!$A$5:$AL$271,MATCH($B70&amp;"调整额",'用友贴出原始数据-费用表'!$A$6:$A$348,0)+1,MATCH($AA$55,'用友贴出原始数据-费用表'!$B$5:$AL$5,0)+1)</f>
        <v>0</v>
      </c>
      <c r="AB70" s="286">
        <f>INDEX('用友贴出原始数据-费用表'!$A$5:$AL$271,MATCH($B70&amp;"调整额",'用友贴出原始数据-费用表'!$A$6:$A$348,0)+1,MATCH($AB$55,'用友贴出原始数据-费用表'!$B$5:$AL$5,0)+1)</f>
        <v>0</v>
      </c>
      <c r="AC70" s="286">
        <f>INDEX('用友贴出原始数据-费用表'!$A$5:$AL$271,MATCH($B70&amp;"调整额",'用友贴出原始数据-费用表'!$A$6:$A$348,0)+1,MATCH($AC$55,'用友贴出原始数据-费用表'!$B$5:$AL$5,0)+1)</f>
        <v>0</v>
      </c>
    </row>
    <row r="71" customHeight="1" spans="1:29">
      <c r="A71" s="274"/>
      <c r="B71" s="285" t="s">
        <v>128</v>
      </c>
      <c r="C71" s="287">
        <f t="shared" si="7"/>
        <v>5.82076609134674e-11</v>
      </c>
      <c r="D71" s="286">
        <v>0</v>
      </c>
      <c r="E71" s="286">
        <f>INDEX('用友贴出原始数据-费用表'!$A$5:$AL$271,MATCH($B71&amp;"调整额",'用友贴出原始数据-费用表'!$A$6:$A$348,0)+1,MATCH($E$55,'用友贴出原始数据-费用表'!$B$5:$AL$5,0)+1)+G71+T71+AB71</f>
        <v>-581605.98</v>
      </c>
      <c r="F71" s="286">
        <f>INDEX('用友贴出原始数据-费用表'!$A$5:$AL$271,MATCH($B71&amp;"调整额",'用友贴出原始数据-费用表'!$A$6:$A$348,0)+1,MATCH($F$55,'用友贴出原始数据-费用表'!$B$5:$AL$5,0)+1)</f>
        <v>0</v>
      </c>
      <c r="G71" s="286">
        <f>INDEX('用友贴出原始数据-费用表'!$A$5:$AL$271,MATCH($B71&amp;"调整额",'用友贴出原始数据-费用表'!$A$6:$A$348,0)+1,MATCH($G$55,'用友贴出原始数据-费用表'!$B$5:$AL$5,0)+1)</f>
        <v>-581605.98</v>
      </c>
      <c r="H71" s="286">
        <f t="shared" si="8"/>
        <v>185950.75</v>
      </c>
      <c r="I71" s="286">
        <f>INDEX('用友贴出原始数据-费用表'!$A$5:$AL$271,MATCH($B71&amp;"调整额",'用友贴出原始数据-费用表'!$A$6:$A$348,0)+1,MATCH($I$55,'用友贴出原始数据-费用表'!$B$5:$AL$5,0)+1)</f>
        <v>60435.73</v>
      </c>
      <c r="J71" s="286">
        <f>INDEX('用友贴出原始数据-费用表'!$A$5:$AL$271,MATCH($B71&amp;"调整额",'用友贴出原始数据-费用表'!$A$6:$A$348,0)+1,MATCH($J$55,'用友贴出原始数据-费用表'!$B$5:$AL$5,0)+1)</f>
        <v>125515.02</v>
      </c>
      <c r="K71" s="286">
        <f>INDEX('用友贴出原始数据-费用表'!$A$5:$AL$271,MATCH($B71&amp;"调整额",'用友贴出原始数据-费用表'!$A$6:$A$348,0)+1,MATCH($K$55,'用友贴出原始数据-费用表'!$B$5:$AL$5,0)+1)</f>
        <v>0</v>
      </c>
      <c r="L71" s="286">
        <f t="shared" si="9"/>
        <v>395655.23</v>
      </c>
      <c r="M71" s="286">
        <f>INDEX('用友贴出原始数据-费用表'!$A$5:$AL$271,MATCH($B71&amp;"调整额",'用友贴出原始数据-费用表'!$A$6:$A$348,0)+1,MATCH($M$55,'用友贴出原始数据-费用表'!$B$5:$AL$5,0)+1)</f>
        <v>0</v>
      </c>
      <c r="N71" s="286">
        <f>INDEX('用友贴出原始数据-费用表'!$A$5:$AL$271,MATCH($B71&amp;"调整额",'用友贴出原始数据-费用表'!$A$6:$A$348,0)+1,MATCH($N$55,'用友贴出原始数据-费用表'!$B$5:$AL$5,0)+1)</f>
        <v>0</v>
      </c>
      <c r="O71" s="286">
        <f>INDEX('用友贴出原始数据-费用表'!$A$5:$AL$271,MATCH($B71&amp;"调整额",'用友贴出原始数据-费用表'!$A$6:$A$348,0)+1,MATCH($O$55,'用友贴出原始数据-费用表'!$B$5:$AL$5,0)+1)</f>
        <v>307870.21</v>
      </c>
      <c r="P71" s="286">
        <f>INDEX('用友贴出原始数据-费用表'!$A$5:$AL$271,MATCH($B71&amp;"调整额",'用友贴出原始数据-费用表'!$A$6:$A$348,0)+1,MATCH($P$55,'用友贴出原始数据-费用表'!$B$5:$AL$5,0)+1)</f>
        <v>87785.02</v>
      </c>
      <c r="Q71" s="286">
        <f t="shared" si="10"/>
        <v>0</v>
      </c>
      <c r="R71" s="286">
        <f>INDEX('用友贴出原始数据-费用表'!$A$5:$AL$271,MATCH($B71&amp;"调整额",'用友贴出原始数据-费用表'!$A$6:$A$348,0)+1,MATCH($R$55,'用友贴出原始数据-费用表'!$B$5:$AL$5,0)+1)</f>
        <v>0</v>
      </c>
      <c r="S71" s="286">
        <f>INDEX('用友贴出原始数据-费用表'!$A$5:$AL$271,MATCH($B71&amp;"调整额",'用友贴出原始数据-费用表'!$A$6:$A$348,0)+1,MATCH($S$55,'用友贴出原始数据-费用表'!$B$5:$AL$5,0)+1)</f>
        <v>0</v>
      </c>
      <c r="T71" s="286">
        <f>INDEX('用友贴出原始数据-费用表'!$A$5:$AL$271,MATCH($B71&amp;"调整额",'用友贴出原始数据-费用表'!$A$6:$A$348,0)+1,MATCH($T$55,'用友贴出原始数据-费用表'!$B$5:$AL$5,0)+1)</f>
        <v>0</v>
      </c>
      <c r="U71" s="286">
        <f t="shared" si="11"/>
        <v>0</v>
      </c>
      <c r="V71" s="286">
        <f>INDEX('用友贴出原始数据-费用表'!$A$5:$AL$271,MATCH($B71&amp;"调整额",'用友贴出原始数据-费用表'!$A$6:$A$348,0)+1,MATCH($V$55,'用友贴出原始数据-费用表'!$B$5:$AL$5,0)+1)</f>
        <v>0</v>
      </c>
      <c r="W71" s="286">
        <f>INDEX('用友贴出原始数据-费用表'!$A$5:$AL$271,MATCH($B71&amp;"调整额",'用友贴出原始数据-费用表'!$A$6:$A$348,0)+1,MATCH($W$55,'用友贴出原始数据-费用表'!$B$5:$AL$5,0)+1)</f>
        <v>0</v>
      </c>
      <c r="X71" s="286">
        <f>INDEX('用友贴出原始数据-费用表'!$A$5:$AL$271,MATCH($B71&amp;"调整额",'用友贴出原始数据-费用表'!$A$6:$A$348,0)+1,MATCH($X$55,'用友贴出原始数据-费用表'!$B$5:$AL$5,0)+1)</f>
        <v>0</v>
      </c>
      <c r="Y71" s="286">
        <f>INDEX('用友贴出原始数据-费用表'!$A$5:$AL$271,MATCH($B71&amp;"调整额",'用友贴出原始数据-费用表'!$A$6:$A$348,0)+1,MATCH($Y$55,'用友贴出原始数据-费用表'!$B$5:$AL$5,0)+1)</f>
        <v>0</v>
      </c>
      <c r="Z71" s="286">
        <f>INDEX('用友贴出原始数据-费用表'!$A$5:$AL$271,MATCH($B71&amp;"调整额",'用友贴出原始数据-费用表'!$A$6:$A$348,0)+1,MATCH($Z$55,'用友贴出原始数据-费用表'!$B$5:$AL$5,0)+1)</f>
        <v>0</v>
      </c>
      <c r="AA71" s="286">
        <f>INDEX('用友贴出原始数据-费用表'!$A$5:$AL$271,MATCH($B71&amp;"调整额",'用友贴出原始数据-费用表'!$A$6:$A$348,0)+1,MATCH($AA$55,'用友贴出原始数据-费用表'!$B$5:$AL$5,0)+1)</f>
        <v>0</v>
      </c>
      <c r="AB71" s="286">
        <f>INDEX('用友贴出原始数据-费用表'!$A$5:$AL$271,MATCH($B71&amp;"调整额",'用友贴出原始数据-费用表'!$A$6:$A$348,0)+1,MATCH($AB$55,'用友贴出原始数据-费用表'!$B$5:$AL$5,0)+1)</f>
        <v>0</v>
      </c>
      <c r="AC71" s="286">
        <f>INDEX('用友贴出原始数据-费用表'!$A$5:$AL$271,MATCH($B71&amp;"调整额",'用友贴出原始数据-费用表'!$A$6:$A$348,0)+1,MATCH($AC$55,'用友贴出原始数据-费用表'!$B$5:$AL$5,0)+1)</f>
        <v>0</v>
      </c>
    </row>
    <row r="72" spans="1:29">
      <c r="A72" s="275"/>
      <c r="B72" s="291" t="s">
        <v>122</v>
      </c>
      <c r="C72" s="292">
        <f t="shared" si="7"/>
        <v>160740.1141</v>
      </c>
      <c r="D72" s="292">
        <v>-1167251.6854</v>
      </c>
      <c r="E72" s="292">
        <f t="shared" ref="E72:Y72" si="13">SUM(E67:E71)</f>
        <v>-105380.6037</v>
      </c>
      <c r="F72" s="292">
        <f t="shared" si="13"/>
        <v>-2541843.865</v>
      </c>
      <c r="G72" s="292">
        <f t="shared" si="13"/>
        <v>-483666.0108</v>
      </c>
      <c r="H72" s="292">
        <f t="shared" si="13"/>
        <v>-17403.44985</v>
      </c>
      <c r="I72" s="292">
        <f t="shared" si="13"/>
        <v>-9596.81704999999</v>
      </c>
      <c r="J72" s="292">
        <f t="shared" si="13"/>
        <v>148357.286</v>
      </c>
      <c r="K72" s="292">
        <f t="shared" si="13"/>
        <v>-156163.9188</v>
      </c>
      <c r="L72" s="292">
        <f t="shared" si="13"/>
        <v>3958989.48065</v>
      </c>
      <c r="M72" s="292">
        <f t="shared" si="13"/>
        <v>-416305.4622</v>
      </c>
      <c r="N72" s="292">
        <f t="shared" si="13"/>
        <v>171014.28795</v>
      </c>
      <c r="O72" s="292">
        <f t="shared" si="13"/>
        <v>4051521.63925</v>
      </c>
      <c r="P72" s="292">
        <f t="shared" si="13"/>
        <v>152759.01565</v>
      </c>
      <c r="Q72" s="292">
        <f t="shared" si="13"/>
        <v>709319.67165</v>
      </c>
      <c r="R72" s="292">
        <f t="shared" si="13"/>
        <v>756132</v>
      </c>
      <c r="S72" s="292">
        <f t="shared" si="13"/>
        <v>-46812.32835</v>
      </c>
      <c r="T72" s="292">
        <f t="shared" si="13"/>
        <v>0</v>
      </c>
      <c r="U72" s="292">
        <f t="shared" si="11"/>
        <v>-675689.43425</v>
      </c>
      <c r="V72" s="292">
        <f t="shared" si="13"/>
        <v>20648.7861</v>
      </c>
      <c r="W72" s="292">
        <f t="shared" si="13"/>
        <v>-600</v>
      </c>
      <c r="X72" s="292">
        <f t="shared" si="13"/>
        <v>-686484.22035</v>
      </c>
      <c r="Y72" s="292">
        <f t="shared" si="13"/>
        <v>-9254</v>
      </c>
      <c r="Z72" s="292">
        <f t="shared" ref="Z72" si="14">SUM(Z67:Z71)</f>
        <v>0</v>
      </c>
      <c r="AA72" s="292">
        <f t="shared" ref="AA72" si="15">SUM(AA67:AA71)</f>
        <v>0</v>
      </c>
      <c r="AB72" s="292">
        <f t="shared" ref="AB72" si="16">SUM(AB67:AB71)</f>
        <v>0</v>
      </c>
      <c r="AC72" s="292">
        <f t="shared" ref="AC72" si="17">SUM(AC67:AC71)</f>
        <v>0</v>
      </c>
    </row>
    <row r="73" customHeight="1" spans="1:29">
      <c r="A73" s="276" t="s">
        <v>129</v>
      </c>
      <c r="B73" s="285" t="s">
        <v>130</v>
      </c>
      <c r="C73" s="287">
        <f t="shared" si="7"/>
        <v>-161622.96</v>
      </c>
      <c r="D73" s="286">
        <v>0</v>
      </c>
      <c r="E73" s="286">
        <f>INDEX('用友贴出原始数据-费用表'!$A$5:$AL$271,MATCH($B73&amp;"调整额",'用友贴出原始数据-费用表'!$A$6:$A$348,0)+1,MATCH($E$55,'用友贴出原始数据-费用表'!$B$5:$AL$5,0)+1)+G73+T73+AB73</f>
        <v>-251717.96</v>
      </c>
      <c r="F73" s="286">
        <f>INDEX('用友贴出原始数据-费用表'!$A$5:$AL$271,MATCH($B73&amp;"调整额",'用友贴出原始数据-费用表'!$A$6:$A$348,0)+1,MATCH($F$55,'用友贴出原始数据-费用表'!$B$5:$AL$5,0)+1)</f>
        <v>38070</v>
      </c>
      <c r="G73" s="286">
        <f>INDEX('用友贴出原始数据-费用表'!$A$5:$AL$271,MATCH($B73&amp;"调整额",'用友贴出原始数据-费用表'!$A$6:$A$348,0)+1,MATCH($G$55,'用友贴出原始数据-费用表'!$B$5:$AL$5,0)+1)</f>
        <v>-150917.96</v>
      </c>
      <c r="H73" s="286">
        <f t="shared" si="8"/>
        <v>6160</v>
      </c>
      <c r="I73" s="286">
        <f>INDEX('用友贴出原始数据-费用表'!$A$5:$AL$271,MATCH($B73&amp;"调整额",'用友贴出原始数据-费用表'!$A$6:$A$348,0)+1,MATCH($I$55,'用友贴出原始数据-费用表'!$B$5:$AL$5,0)+1)</f>
        <v>6160</v>
      </c>
      <c r="J73" s="286">
        <f>INDEX('用友贴出原始数据-费用表'!$A$5:$AL$271,MATCH($B73&amp;"调整额",'用友贴出原始数据-费用表'!$A$6:$A$348,0)+1,MATCH($J$55,'用友贴出原始数据-费用表'!$B$5:$AL$5,0)+1)</f>
        <v>0</v>
      </c>
      <c r="K73" s="286">
        <f>INDEX('用友贴出原始数据-费用表'!$A$5:$AL$271,MATCH($B73&amp;"调整额",'用友贴出原始数据-费用表'!$A$6:$A$348,0)+1,MATCH($K$55,'用友贴出原始数据-费用表'!$B$5:$AL$5,0)+1)</f>
        <v>0</v>
      </c>
      <c r="L73" s="286">
        <f t="shared" si="9"/>
        <v>0</v>
      </c>
      <c r="M73" s="286">
        <f>INDEX('用友贴出原始数据-费用表'!$A$5:$AL$271,MATCH($B73&amp;"调整额",'用友贴出原始数据-费用表'!$A$6:$A$348,0)+1,MATCH($M$55,'用友贴出原始数据-费用表'!$B$5:$AL$5,0)+1)</f>
        <v>0</v>
      </c>
      <c r="N73" s="286">
        <f>INDEX('用友贴出原始数据-费用表'!$A$5:$AL$271,MATCH($B73&amp;"调整额",'用友贴出原始数据-费用表'!$A$6:$A$348,0)+1,MATCH($N$55,'用友贴出原始数据-费用表'!$B$5:$AL$5,0)+1)</f>
        <v>0</v>
      </c>
      <c r="O73" s="286">
        <f>INDEX('用友贴出原始数据-费用表'!$A$5:$AL$271,MATCH($B73&amp;"调整额",'用友贴出原始数据-费用表'!$A$6:$A$348,0)+1,MATCH($O$55,'用友贴出原始数据-费用表'!$B$5:$AL$5,0)+1)</f>
        <v>0</v>
      </c>
      <c r="P73" s="286">
        <f>INDEX('用友贴出原始数据-费用表'!$A$5:$AL$271,MATCH($B73&amp;"调整额",'用友贴出原始数据-费用表'!$A$6:$A$348,0)+1,MATCH($P$55,'用友贴出原始数据-费用表'!$B$5:$AL$5,0)+1)</f>
        <v>0</v>
      </c>
      <c r="Q73" s="286">
        <f t="shared" si="10"/>
        <v>0</v>
      </c>
      <c r="R73" s="286">
        <f>INDEX('用友贴出原始数据-费用表'!$A$5:$AL$271,MATCH($B73&amp;"调整额",'用友贴出原始数据-费用表'!$A$6:$A$348,0)+1,MATCH($R$55,'用友贴出原始数据-费用表'!$B$5:$AL$5,0)+1)</f>
        <v>0</v>
      </c>
      <c r="S73" s="286">
        <f>INDEX('用友贴出原始数据-费用表'!$A$5:$AL$271,MATCH($B73&amp;"调整额",'用友贴出原始数据-费用表'!$A$6:$A$348,0)+1,MATCH($S$55,'用友贴出原始数据-费用表'!$B$5:$AL$5,0)+1)</f>
        <v>0</v>
      </c>
      <c r="T73" s="286">
        <f>INDEX('用友贴出原始数据-费用表'!$A$5:$AL$271,MATCH($B73&amp;"调整额",'用友贴出原始数据-费用表'!$A$6:$A$348,0)+1,MATCH($T$55,'用友贴出原始数据-费用表'!$B$5:$AL$5,0)+1)</f>
        <v>1120</v>
      </c>
      <c r="U73" s="286">
        <f t="shared" si="11"/>
        <v>45865</v>
      </c>
      <c r="V73" s="286">
        <f>INDEX('用友贴出原始数据-费用表'!$A$5:$AL$271,MATCH($B73&amp;"调整额",'用友贴出原始数据-费用表'!$A$6:$A$348,0)+1,MATCH($V$55,'用友贴出原始数据-费用表'!$B$5:$AL$5,0)+1)</f>
        <v>28900</v>
      </c>
      <c r="W73" s="286">
        <f>INDEX('用友贴出原始数据-费用表'!$A$5:$AL$271,MATCH($B73&amp;"调整额",'用友贴出原始数据-费用表'!$A$6:$A$348,0)+1,MATCH($W$55,'用友贴出原始数据-费用表'!$B$5:$AL$5,0)+1)</f>
        <v>0</v>
      </c>
      <c r="X73" s="286">
        <f>INDEX('用友贴出原始数据-费用表'!$A$5:$AL$271,MATCH($B73&amp;"调整额",'用友贴出原始数据-费用表'!$A$6:$A$348,0)+1,MATCH($X$55,'用友贴出原始数据-费用表'!$B$5:$AL$5,0)+1)</f>
        <v>16965</v>
      </c>
      <c r="Y73" s="286">
        <f>INDEX('用友贴出原始数据-费用表'!$A$5:$AL$271,MATCH($B73&amp;"调整额",'用友贴出原始数据-费用表'!$A$6:$A$348,0)+1,MATCH($Y$55,'用友贴出原始数据-费用表'!$B$5:$AL$5,0)+1)</f>
        <v>0</v>
      </c>
      <c r="Z73" s="286">
        <f>INDEX('用友贴出原始数据-费用表'!$A$5:$AL$271,MATCH($B73&amp;"调整额",'用友贴出原始数据-费用表'!$A$6:$A$348,0)+1,MATCH($Z$55,'用友贴出原始数据-费用表'!$B$5:$AL$5,0)+1)</f>
        <v>0</v>
      </c>
      <c r="AA73" s="286">
        <f>INDEX('用友贴出原始数据-费用表'!$A$5:$AL$271,MATCH($B73&amp;"调整额",'用友贴出原始数据-费用表'!$A$6:$A$348,0)+1,MATCH($AA$55,'用友贴出原始数据-费用表'!$B$5:$AL$5,0)+1)</f>
        <v>0</v>
      </c>
      <c r="AB73" s="286">
        <f>INDEX('用友贴出原始数据-费用表'!$A$5:$AL$271,MATCH($B73&amp;"调整额",'用友贴出原始数据-费用表'!$A$6:$A$348,0)+1,MATCH($AB$55,'用友贴出原始数据-费用表'!$B$5:$AL$5,0)+1)</f>
        <v>0</v>
      </c>
      <c r="AC73" s="286">
        <f>INDEX('用友贴出原始数据-费用表'!$A$5:$AL$271,MATCH($B73&amp;"调整额",'用友贴出原始数据-费用表'!$A$6:$A$348,0)+1,MATCH($AC$55,'用友贴出原始数据-费用表'!$B$5:$AL$5,0)+1)</f>
        <v>3165</v>
      </c>
    </row>
    <row r="74" spans="1:29">
      <c r="A74" s="277"/>
      <c r="B74" s="285" t="s">
        <v>131</v>
      </c>
      <c r="C74" s="287">
        <f t="shared" si="7"/>
        <v>0</v>
      </c>
      <c r="D74" s="286">
        <v>0</v>
      </c>
      <c r="E74" s="286">
        <f>INDEX('用友贴出原始数据-费用表'!$A$5:$AL$271,MATCH($B74&amp;"调整额",'用友贴出原始数据-费用表'!$A$6:$A$348,0)+1,MATCH($E$55,'用友贴出原始数据-费用表'!$B$5:$AL$5,0)+1)+G74+T74+AB74</f>
        <v>0</v>
      </c>
      <c r="F74" s="286">
        <f>INDEX('用友贴出原始数据-费用表'!$A$5:$AL$271,MATCH($B74&amp;"调整额",'用友贴出原始数据-费用表'!$A$6:$A$348,0)+1,MATCH($F$55,'用友贴出原始数据-费用表'!$B$5:$AL$5,0)+1)</f>
        <v>0</v>
      </c>
      <c r="G74" s="286">
        <f>INDEX('用友贴出原始数据-费用表'!$A$5:$AL$271,MATCH($B74&amp;"调整额",'用友贴出原始数据-费用表'!$A$6:$A$348,0)+1,MATCH($G$55,'用友贴出原始数据-费用表'!$B$5:$AL$5,0)+1)</f>
        <v>0</v>
      </c>
      <c r="H74" s="286">
        <f t="shared" si="8"/>
        <v>0</v>
      </c>
      <c r="I74" s="286">
        <f>INDEX('用友贴出原始数据-费用表'!$A$5:$AL$271,MATCH($B74&amp;"调整额",'用友贴出原始数据-费用表'!$A$6:$A$348,0)+1,MATCH($I$55,'用友贴出原始数据-费用表'!$B$5:$AL$5,0)+1)</f>
        <v>0</v>
      </c>
      <c r="J74" s="286">
        <f>INDEX('用友贴出原始数据-费用表'!$A$5:$AL$271,MATCH($B74&amp;"调整额",'用友贴出原始数据-费用表'!$A$6:$A$348,0)+1,MATCH($J$55,'用友贴出原始数据-费用表'!$B$5:$AL$5,0)+1)</f>
        <v>0</v>
      </c>
      <c r="K74" s="286">
        <f>INDEX('用友贴出原始数据-费用表'!$A$5:$AL$271,MATCH($B74&amp;"调整额",'用友贴出原始数据-费用表'!$A$6:$A$348,0)+1,MATCH($K$55,'用友贴出原始数据-费用表'!$B$5:$AL$5,0)+1)</f>
        <v>0</v>
      </c>
      <c r="L74" s="286">
        <f t="shared" si="9"/>
        <v>0</v>
      </c>
      <c r="M74" s="286">
        <f>INDEX('用友贴出原始数据-费用表'!$A$5:$AL$271,MATCH($B74&amp;"调整额",'用友贴出原始数据-费用表'!$A$6:$A$348,0)+1,MATCH($M$55,'用友贴出原始数据-费用表'!$B$5:$AL$5,0)+1)</f>
        <v>0</v>
      </c>
      <c r="N74" s="286">
        <f>INDEX('用友贴出原始数据-费用表'!$A$5:$AL$271,MATCH($B74&amp;"调整额",'用友贴出原始数据-费用表'!$A$6:$A$348,0)+1,MATCH($N$55,'用友贴出原始数据-费用表'!$B$5:$AL$5,0)+1)</f>
        <v>0</v>
      </c>
      <c r="O74" s="286">
        <f>INDEX('用友贴出原始数据-费用表'!$A$5:$AL$271,MATCH($B74&amp;"调整额",'用友贴出原始数据-费用表'!$A$6:$A$348,0)+1,MATCH($O$55,'用友贴出原始数据-费用表'!$B$5:$AL$5,0)+1)</f>
        <v>0</v>
      </c>
      <c r="P74" s="286">
        <f>INDEX('用友贴出原始数据-费用表'!$A$5:$AL$271,MATCH($B74&amp;"调整额",'用友贴出原始数据-费用表'!$A$6:$A$348,0)+1,MATCH($P$55,'用友贴出原始数据-费用表'!$B$5:$AL$5,0)+1)</f>
        <v>0</v>
      </c>
      <c r="Q74" s="286">
        <f t="shared" si="10"/>
        <v>0</v>
      </c>
      <c r="R74" s="286">
        <f>INDEX('用友贴出原始数据-费用表'!$A$5:$AL$271,MATCH($B74&amp;"调整额",'用友贴出原始数据-费用表'!$A$6:$A$348,0)+1,MATCH($R$55,'用友贴出原始数据-费用表'!$B$5:$AL$5,0)+1)</f>
        <v>0</v>
      </c>
      <c r="S74" s="286">
        <f>INDEX('用友贴出原始数据-费用表'!$A$5:$AL$271,MATCH($B74&amp;"调整额",'用友贴出原始数据-费用表'!$A$6:$A$348,0)+1,MATCH($S$55,'用友贴出原始数据-费用表'!$B$5:$AL$5,0)+1)</f>
        <v>0</v>
      </c>
      <c r="T74" s="286">
        <f>INDEX('用友贴出原始数据-费用表'!$A$5:$AL$271,MATCH($B74&amp;"调整额",'用友贴出原始数据-费用表'!$A$6:$A$348,0)+1,MATCH($T$55,'用友贴出原始数据-费用表'!$B$5:$AL$5,0)+1)</f>
        <v>0</v>
      </c>
      <c r="U74" s="286">
        <f t="shared" si="11"/>
        <v>0</v>
      </c>
      <c r="V74" s="286">
        <f>INDEX('用友贴出原始数据-费用表'!$A$5:$AL$271,MATCH($B74&amp;"调整额",'用友贴出原始数据-费用表'!$A$6:$A$348,0)+1,MATCH($V$55,'用友贴出原始数据-费用表'!$B$5:$AL$5,0)+1)</f>
        <v>0</v>
      </c>
      <c r="W74" s="286">
        <f>INDEX('用友贴出原始数据-费用表'!$A$5:$AL$271,MATCH($B74&amp;"调整额",'用友贴出原始数据-费用表'!$A$6:$A$348,0)+1,MATCH($W$55,'用友贴出原始数据-费用表'!$B$5:$AL$5,0)+1)</f>
        <v>0</v>
      </c>
      <c r="X74" s="286">
        <f>INDEX('用友贴出原始数据-费用表'!$A$5:$AL$271,MATCH($B74&amp;"调整额",'用友贴出原始数据-费用表'!$A$6:$A$348,0)+1,MATCH($X$55,'用友贴出原始数据-费用表'!$B$5:$AL$5,0)+1)</f>
        <v>0</v>
      </c>
      <c r="Y74" s="286">
        <f>INDEX('用友贴出原始数据-费用表'!$A$5:$AL$271,MATCH($B74&amp;"调整额",'用友贴出原始数据-费用表'!$A$6:$A$348,0)+1,MATCH($Y$55,'用友贴出原始数据-费用表'!$B$5:$AL$5,0)+1)</f>
        <v>0</v>
      </c>
      <c r="Z74" s="286">
        <f>INDEX('用友贴出原始数据-费用表'!$A$5:$AL$271,MATCH($B74&amp;"调整额",'用友贴出原始数据-费用表'!$A$6:$A$348,0)+1,MATCH($Z$55,'用友贴出原始数据-费用表'!$B$5:$AL$5,0)+1)</f>
        <v>0</v>
      </c>
      <c r="AA74" s="286">
        <f>INDEX('用友贴出原始数据-费用表'!$A$5:$AL$271,MATCH($B74&amp;"调整额",'用友贴出原始数据-费用表'!$A$6:$A$348,0)+1,MATCH($AA$55,'用友贴出原始数据-费用表'!$B$5:$AL$5,0)+1)</f>
        <v>0</v>
      </c>
      <c r="AB74" s="286">
        <f>INDEX('用友贴出原始数据-费用表'!$A$5:$AL$271,MATCH($B74&amp;"调整额",'用友贴出原始数据-费用表'!$A$6:$A$348,0)+1,MATCH($AB$55,'用友贴出原始数据-费用表'!$B$5:$AL$5,0)+1)</f>
        <v>0</v>
      </c>
      <c r="AC74" s="286">
        <f>INDEX('用友贴出原始数据-费用表'!$A$5:$AL$271,MATCH($B74&amp;"调整额",'用友贴出原始数据-费用表'!$A$6:$A$348,0)+1,MATCH($AC$55,'用友贴出原始数据-费用表'!$B$5:$AL$5,0)+1)</f>
        <v>0</v>
      </c>
    </row>
    <row r="75" spans="1:29">
      <c r="A75" s="277"/>
      <c r="B75" s="285" t="s">
        <v>132</v>
      </c>
      <c r="C75" s="287">
        <f t="shared" si="7"/>
        <v>0</v>
      </c>
      <c r="D75" s="286">
        <v>2780</v>
      </c>
      <c r="E75" s="286">
        <f>INDEX('用友贴出原始数据-费用表'!$A$5:$AL$271,MATCH($B75&amp;"调整额",'用友贴出原始数据-费用表'!$A$6:$A$348,0)+1,MATCH($E$55,'用友贴出原始数据-费用表'!$B$5:$AL$5,0)+1)+G75+T75+AB75</f>
        <v>0</v>
      </c>
      <c r="F75" s="286">
        <f>INDEX('用友贴出原始数据-费用表'!$A$5:$AL$271,MATCH($B75&amp;"调整额",'用友贴出原始数据-费用表'!$A$6:$A$348,0)+1,MATCH($F$55,'用友贴出原始数据-费用表'!$B$5:$AL$5,0)+1)</f>
        <v>-2780</v>
      </c>
      <c r="G75" s="286">
        <f>INDEX('用友贴出原始数据-费用表'!$A$5:$AL$271,MATCH($B75&amp;"调整额",'用友贴出原始数据-费用表'!$A$6:$A$348,0)+1,MATCH($G$55,'用友贴出原始数据-费用表'!$B$5:$AL$5,0)+1)</f>
        <v>0</v>
      </c>
      <c r="H75" s="286">
        <f t="shared" si="8"/>
        <v>0</v>
      </c>
      <c r="I75" s="286">
        <f>INDEX('用友贴出原始数据-费用表'!$A$5:$AL$271,MATCH($B75&amp;"调整额",'用友贴出原始数据-费用表'!$A$6:$A$348,0)+1,MATCH($I$55,'用友贴出原始数据-费用表'!$B$5:$AL$5,0)+1)</f>
        <v>0</v>
      </c>
      <c r="J75" s="286">
        <f>INDEX('用友贴出原始数据-费用表'!$A$5:$AL$271,MATCH($B75&amp;"调整额",'用友贴出原始数据-费用表'!$A$6:$A$348,0)+1,MATCH($J$55,'用友贴出原始数据-费用表'!$B$5:$AL$5,0)+1)</f>
        <v>0</v>
      </c>
      <c r="K75" s="286">
        <f>INDEX('用友贴出原始数据-费用表'!$A$5:$AL$271,MATCH($B75&amp;"调整额",'用友贴出原始数据-费用表'!$A$6:$A$348,0)+1,MATCH($K$55,'用友贴出原始数据-费用表'!$B$5:$AL$5,0)+1)</f>
        <v>0</v>
      </c>
      <c r="L75" s="286">
        <f t="shared" si="9"/>
        <v>0</v>
      </c>
      <c r="M75" s="286">
        <f>INDEX('用友贴出原始数据-费用表'!$A$5:$AL$271,MATCH($B75&amp;"调整额",'用友贴出原始数据-费用表'!$A$6:$A$348,0)+1,MATCH($M$55,'用友贴出原始数据-费用表'!$B$5:$AL$5,0)+1)</f>
        <v>0</v>
      </c>
      <c r="N75" s="286">
        <f>INDEX('用友贴出原始数据-费用表'!$A$5:$AL$271,MATCH($B75&amp;"调整额",'用友贴出原始数据-费用表'!$A$6:$A$348,0)+1,MATCH($N$55,'用友贴出原始数据-费用表'!$B$5:$AL$5,0)+1)</f>
        <v>0</v>
      </c>
      <c r="O75" s="286">
        <f>INDEX('用友贴出原始数据-费用表'!$A$5:$AL$271,MATCH($B75&amp;"调整额",'用友贴出原始数据-费用表'!$A$6:$A$348,0)+1,MATCH($O$55,'用友贴出原始数据-费用表'!$B$5:$AL$5,0)+1)</f>
        <v>0</v>
      </c>
      <c r="P75" s="286">
        <f>INDEX('用友贴出原始数据-费用表'!$A$5:$AL$271,MATCH($B75&amp;"调整额",'用友贴出原始数据-费用表'!$A$6:$A$348,0)+1,MATCH($P$55,'用友贴出原始数据-费用表'!$B$5:$AL$5,0)+1)</f>
        <v>0</v>
      </c>
      <c r="Q75" s="286">
        <f t="shared" si="10"/>
        <v>0</v>
      </c>
      <c r="R75" s="286">
        <f>INDEX('用友贴出原始数据-费用表'!$A$5:$AL$271,MATCH($B75&amp;"调整额",'用友贴出原始数据-费用表'!$A$6:$A$348,0)+1,MATCH($R$55,'用友贴出原始数据-费用表'!$B$5:$AL$5,0)+1)</f>
        <v>0</v>
      </c>
      <c r="S75" s="286">
        <f>INDEX('用友贴出原始数据-费用表'!$A$5:$AL$271,MATCH($B75&amp;"调整额",'用友贴出原始数据-费用表'!$A$6:$A$348,0)+1,MATCH($S$55,'用友贴出原始数据-费用表'!$B$5:$AL$5,0)+1)</f>
        <v>0</v>
      </c>
      <c r="T75" s="286">
        <f>INDEX('用友贴出原始数据-费用表'!$A$5:$AL$271,MATCH($B75&amp;"调整额",'用友贴出原始数据-费用表'!$A$6:$A$348,0)+1,MATCH($T$55,'用友贴出原始数据-费用表'!$B$5:$AL$5,0)+1)</f>
        <v>0</v>
      </c>
      <c r="U75" s="286">
        <f t="shared" si="11"/>
        <v>0</v>
      </c>
      <c r="V75" s="286">
        <f>INDEX('用友贴出原始数据-费用表'!$A$5:$AL$271,MATCH($B75&amp;"调整额",'用友贴出原始数据-费用表'!$A$6:$A$348,0)+1,MATCH($V$55,'用友贴出原始数据-费用表'!$B$5:$AL$5,0)+1)</f>
        <v>0</v>
      </c>
      <c r="W75" s="286">
        <f>INDEX('用友贴出原始数据-费用表'!$A$5:$AL$271,MATCH($B75&amp;"调整额",'用友贴出原始数据-费用表'!$A$6:$A$348,0)+1,MATCH($W$55,'用友贴出原始数据-费用表'!$B$5:$AL$5,0)+1)</f>
        <v>0</v>
      </c>
      <c r="X75" s="286">
        <f>INDEX('用友贴出原始数据-费用表'!$A$5:$AL$271,MATCH($B75&amp;"调整额",'用友贴出原始数据-费用表'!$A$6:$A$348,0)+1,MATCH($X$55,'用友贴出原始数据-费用表'!$B$5:$AL$5,0)+1)</f>
        <v>0</v>
      </c>
      <c r="Y75" s="286">
        <f>INDEX('用友贴出原始数据-费用表'!$A$5:$AL$271,MATCH($B75&amp;"调整额",'用友贴出原始数据-费用表'!$A$6:$A$348,0)+1,MATCH($Y$55,'用友贴出原始数据-费用表'!$B$5:$AL$5,0)+1)</f>
        <v>0</v>
      </c>
      <c r="Z75" s="286">
        <f>INDEX('用友贴出原始数据-费用表'!$A$5:$AL$271,MATCH($B75&amp;"调整额",'用友贴出原始数据-费用表'!$A$6:$A$348,0)+1,MATCH($Z$55,'用友贴出原始数据-费用表'!$B$5:$AL$5,0)+1)</f>
        <v>0</v>
      </c>
      <c r="AA75" s="286">
        <f>INDEX('用友贴出原始数据-费用表'!$A$5:$AL$271,MATCH($B75&amp;"调整额",'用友贴出原始数据-费用表'!$A$6:$A$348,0)+1,MATCH($AA$55,'用友贴出原始数据-费用表'!$B$5:$AL$5,0)+1)</f>
        <v>0</v>
      </c>
      <c r="AB75" s="286">
        <f>INDEX('用友贴出原始数据-费用表'!$A$5:$AL$271,MATCH($B75&amp;"调整额",'用友贴出原始数据-费用表'!$A$6:$A$348,0)+1,MATCH($AB$55,'用友贴出原始数据-费用表'!$B$5:$AL$5,0)+1)</f>
        <v>0</v>
      </c>
      <c r="AC75" s="286">
        <f>INDEX('用友贴出原始数据-费用表'!$A$5:$AL$271,MATCH($B75&amp;"调整额",'用友贴出原始数据-费用表'!$A$6:$A$348,0)+1,MATCH($AC$55,'用友贴出原始数据-费用表'!$B$5:$AL$5,0)+1)</f>
        <v>0</v>
      </c>
    </row>
    <row r="76" spans="1:29">
      <c r="A76" s="277"/>
      <c r="B76" s="285" t="s">
        <v>133</v>
      </c>
      <c r="C76" s="287">
        <f t="shared" si="7"/>
        <v>0</v>
      </c>
      <c r="D76" s="286">
        <v>0</v>
      </c>
      <c r="E76" s="286">
        <f>INDEX('用友贴出原始数据-费用表'!$A$5:$AL$271,MATCH($B76&amp;"调整额",'用友贴出原始数据-费用表'!$A$6:$A$348,0)+1,MATCH($E$55,'用友贴出原始数据-费用表'!$B$5:$AL$5,0)+1)+G76+T76+AB76</f>
        <v>0</v>
      </c>
      <c r="F76" s="286">
        <f>INDEX('用友贴出原始数据-费用表'!$A$5:$AL$271,MATCH($B76&amp;"调整额",'用友贴出原始数据-费用表'!$A$6:$A$348,0)+1,MATCH($F$55,'用友贴出原始数据-费用表'!$B$5:$AL$5,0)+1)</f>
        <v>0</v>
      </c>
      <c r="G76" s="286">
        <f>INDEX('用友贴出原始数据-费用表'!$A$5:$AL$271,MATCH($B76&amp;"调整额",'用友贴出原始数据-费用表'!$A$6:$A$348,0)+1,MATCH($G$55,'用友贴出原始数据-费用表'!$B$5:$AL$5,0)+1)</f>
        <v>0</v>
      </c>
      <c r="H76" s="286">
        <f t="shared" si="8"/>
        <v>0</v>
      </c>
      <c r="I76" s="286">
        <f>INDEX('用友贴出原始数据-费用表'!$A$5:$AL$271,MATCH($B76&amp;"调整额",'用友贴出原始数据-费用表'!$A$6:$A$348,0)+1,MATCH($I$55,'用友贴出原始数据-费用表'!$B$5:$AL$5,0)+1)</f>
        <v>0</v>
      </c>
      <c r="J76" s="286">
        <f>INDEX('用友贴出原始数据-费用表'!$A$5:$AL$271,MATCH($B76&amp;"调整额",'用友贴出原始数据-费用表'!$A$6:$A$348,0)+1,MATCH($J$55,'用友贴出原始数据-费用表'!$B$5:$AL$5,0)+1)</f>
        <v>0</v>
      </c>
      <c r="K76" s="286">
        <f>INDEX('用友贴出原始数据-费用表'!$A$5:$AL$271,MATCH($B76&amp;"调整额",'用友贴出原始数据-费用表'!$A$6:$A$348,0)+1,MATCH($K$55,'用友贴出原始数据-费用表'!$B$5:$AL$5,0)+1)</f>
        <v>0</v>
      </c>
      <c r="L76" s="286">
        <f t="shared" si="9"/>
        <v>0</v>
      </c>
      <c r="M76" s="286">
        <f>INDEX('用友贴出原始数据-费用表'!$A$5:$AL$271,MATCH($B76&amp;"调整额",'用友贴出原始数据-费用表'!$A$6:$A$348,0)+1,MATCH($M$55,'用友贴出原始数据-费用表'!$B$5:$AL$5,0)+1)</f>
        <v>0</v>
      </c>
      <c r="N76" s="286">
        <f>INDEX('用友贴出原始数据-费用表'!$A$5:$AL$271,MATCH($B76&amp;"调整额",'用友贴出原始数据-费用表'!$A$6:$A$348,0)+1,MATCH($N$55,'用友贴出原始数据-费用表'!$B$5:$AL$5,0)+1)</f>
        <v>0</v>
      </c>
      <c r="O76" s="286">
        <f>INDEX('用友贴出原始数据-费用表'!$A$5:$AL$271,MATCH($B76&amp;"调整额",'用友贴出原始数据-费用表'!$A$6:$A$348,0)+1,MATCH($O$55,'用友贴出原始数据-费用表'!$B$5:$AL$5,0)+1)</f>
        <v>0</v>
      </c>
      <c r="P76" s="286">
        <f>INDEX('用友贴出原始数据-费用表'!$A$5:$AL$271,MATCH($B76&amp;"调整额",'用友贴出原始数据-费用表'!$A$6:$A$348,0)+1,MATCH($P$55,'用友贴出原始数据-费用表'!$B$5:$AL$5,0)+1)</f>
        <v>0</v>
      </c>
      <c r="Q76" s="286">
        <f t="shared" si="10"/>
        <v>0</v>
      </c>
      <c r="R76" s="286">
        <f>INDEX('用友贴出原始数据-费用表'!$A$5:$AL$271,MATCH($B76&amp;"调整额",'用友贴出原始数据-费用表'!$A$6:$A$348,0)+1,MATCH($R$55,'用友贴出原始数据-费用表'!$B$5:$AL$5,0)+1)</f>
        <v>0</v>
      </c>
      <c r="S76" s="286">
        <f>INDEX('用友贴出原始数据-费用表'!$A$5:$AL$271,MATCH($B76&amp;"调整额",'用友贴出原始数据-费用表'!$A$6:$A$348,0)+1,MATCH($S$55,'用友贴出原始数据-费用表'!$B$5:$AL$5,0)+1)</f>
        <v>0</v>
      </c>
      <c r="T76" s="286">
        <f>INDEX('用友贴出原始数据-费用表'!$A$5:$AL$271,MATCH($B76&amp;"调整额",'用友贴出原始数据-费用表'!$A$6:$A$348,0)+1,MATCH($T$55,'用友贴出原始数据-费用表'!$B$5:$AL$5,0)+1)</f>
        <v>0</v>
      </c>
      <c r="U76" s="286">
        <f t="shared" si="11"/>
        <v>0</v>
      </c>
      <c r="V76" s="286">
        <f>INDEX('用友贴出原始数据-费用表'!$A$5:$AL$271,MATCH($B76&amp;"调整额",'用友贴出原始数据-费用表'!$A$6:$A$348,0)+1,MATCH($V$55,'用友贴出原始数据-费用表'!$B$5:$AL$5,0)+1)</f>
        <v>0</v>
      </c>
      <c r="W76" s="286">
        <f>INDEX('用友贴出原始数据-费用表'!$A$5:$AL$271,MATCH($B76&amp;"调整额",'用友贴出原始数据-费用表'!$A$6:$A$348,0)+1,MATCH($W$55,'用友贴出原始数据-费用表'!$B$5:$AL$5,0)+1)</f>
        <v>0</v>
      </c>
      <c r="X76" s="286">
        <f>INDEX('用友贴出原始数据-费用表'!$A$5:$AL$271,MATCH($B76&amp;"调整额",'用友贴出原始数据-费用表'!$A$6:$A$348,0)+1,MATCH($X$55,'用友贴出原始数据-费用表'!$B$5:$AL$5,0)+1)</f>
        <v>0</v>
      </c>
      <c r="Y76" s="286">
        <f>INDEX('用友贴出原始数据-费用表'!$A$5:$AL$271,MATCH($B76&amp;"调整额",'用友贴出原始数据-费用表'!$A$6:$A$348,0)+1,MATCH($Y$55,'用友贴出原始数据-费用表'!$B$5:$AL$5,0)+1)</f>
        <v>0</v>
      </c>
      <c r="Z76" s="286">
        <f>INDEX('用友贴出原始数据-费用表'!$A$5:$AL$271,MATCH($B76&amp;"调整额",'用友贴出原始数据-费用表'!$A$6:$A$348,0)+1,MATCH($Z$55,'用友贴出原始数据-费用表'!$B$5:$AL$5,0)+1)</f>
        <v>0</v>
      </c>
      <c r="AA76" s="286">
        <f>INDEX('用友贴出原始数据-费用表'!$A$5:$AL$271,MATCH($B76&amp;"调整额",'用友贴出原始数据-费用表'!$A$6:$A$348,0)+1,MATCH($AA$55,'用友贴出原始数据-费用表'!$B$5:$AL$5,0)+1)</f>
        <v>0</v>
      </c>
      <c r="AB76" s="286">
        <f>INDEX('用友贴出原始数据-费用表'!$A$5:$AL$271,MATCH($B76&amp;"调整额",'用友贴出原始数据-费用表'!$A$6:$A$348,0)+1,MATCH($AB$55,'用友贴出原始数据-费用表'!$B$5:$AL$5,0)+1)</f>
        <v>0</v>
      </c>
      <c r="AC76" s="286">
        <f>INDEX('用友贴出原始数据-费用表'!$A$5:$AL$271,MATCH($B76&amp;"调整额",'用友贴出原始数据-费用表'!$A$6:$A$348,0)+1,MATCH($AC$55,'用友贴出原始数据-费用表'!$B$5:$AL$5,0)+1)</f>
        <v>0</v>
      </c>
    </row>
    <row r="77" spans="1:29">
      <c r="A77" s="277"/>
      <c r="B77" s="285" t="s">
        <v>134</v>
      </c>
      <c r="C77" s="287">
        <f t="shared" si="7"/>
        <v>0</v>
      </c>
      <c r="D77" s="286">
        <v>16379.54</v>
      </c>
      <c r="E77" s="286">
        <f>INDEX('用友贴出原始数据-费用表'!$A$5:$AL$271,MATCH($B77&amp;"调整额",'用友贴出原始数据-费用表'!$A$6:$A$348,0)+1,MATCH($E$55,'用友贴出原始数据-费用表'!$B$5:$AL$5,0)+1)+G77+T77+AB77</f>
        <v>0</v>
      </c>
      <c r="F77" s="286">
        <f>INDEX('用友贴出原始数据-费用表'!$A$5:$AL$271,MATCH($B77&amp;"调整额",'用友贴出原始数据-费用表'!$A$6:$A$348,0)+1,MATCH($F$55,'用友贴出原始数据-费用表'!$B$5:$AL$5,0)+1)</f>
        <v>-16379.54</v>
      </c>
      <c r="G77" s="286">
        <f>INDEX('用友贴出原始数据-费用表'!$A$5:$AL$271,MATCH($B77&amp;"调整额",'用友贴出原始数据-费用表'!$A$6:$A$348,0)+1,MATCH($G$55,'用友贴出原始数据-费用表'!$B$5:$AL$5,0)+1)</f>
        <v>0</v>
      </c>
      <c r="H77" s="286">
        <f t="shared" si="8"/>
        <v>0</v>
      </c>
      <c r="I77" s="286">
        <f>INDEX('用友贴出原始数据-费用表'!$A$5:$AL$271,MATCH($B77&amp;"调整额",'用友贴出原始数据-费用表'!$A$6:$A$348,0)+1,MATCH($I$55,'用友贴出原始数据-费用表'!$B$5:$AL$5,0)+1)</f>
        <v>0</v>
      </c>
      <c r="J77" s="286">
        <f>INDEX('用友贴出原始数据-费用表'!$A$5:$AL$271,MATCH($B77&amp;"调整额",'用友贴出原始数据-费用表'!$A$6:$A$348,0)+1,MATCH($J$55,'用友贴出原始数据-费用表'!$B$5:$AL$5,0)+1)</f>
        <v>0</v>
      </c>
      <c r="K77" s="286">
        <f>INDEX('用友贴出原始数据-费用表'!$A$5:$AL$271,MATCH($B77&amp;"调整额",'用友贴出原始数据-费用表'!$A$6:$A$348,0)+1,MATCH($K$55,'用友贴出原始数据-费用表'!$B$5:$AL$5,0)+1)</f>
        <v>0</v>
      </c>
      <c r="L77" s="286">
        <f t="shared" si="9"/>
        <v>0</v>
      </c>
      <c r="M77" s="286">
        <f>INDEX('用友贴出原始数据-费用表'!$A$5:$AL$271,MATCH($B77&amp;"调整额",'用友贴出原始数据-费用表'!$A$6:$A$348,0)+1,MATCH($M$55,'用友贴出原始数据-费用表'!$B$5:$AL$5,0)+1)</f>
        <v>0</v>
      </c>
      <c r="N77" s="286">
        <f>INDEX('用友贴出原始数据-费用表'!$A$5:$AL$271,MATCH($B77&amp;"调整额",'用友贴出原始数据-费用表'!$A$6:$A$348,0)+1,MATCH($N$55,'用友贴出原始数据-费用表'!$B$5:$AL$5,0)+1)</f>
        <v>0</v>
      </c>
      <c r="O77" s="286">
        <f>INDEX('用友贴出原始数据-费用表'!$A$5:$AL$271,MATCH($B77&amp;"调整额",'用友贴出原始数据-费用表'!$A$6:$A$348,0)+1,MATCH($O$55,'用友贴出原始数据-费用表'!$B$5:$AL$5,0)+1)</f>
        <v>0</v>
      </c>
      <c r="P77" s="286">
        <f>INDEX('用友贴出原始数据-费用表'!$A$5:$AL$271,MATCH($B77&amp;"调整额",'用友贴出原始数据-费用表'!$A$6:$A$348,0)+1,MATCH($P$55,'用友贴出原始数据-费用表'!$B$5:$AL$5,0)+1)</f>
        <v>0</v>
      </c>
      <c r="Q77" s="286">
        <f t="shared" si="10"/>
        <v>0</v>
      </c>
      <c r="R77" s="286">
        <f>INDEX('用友贴出原始数据-费用表'!$A$5:$AL$271,MATCH($B77&amp;"调整额",'用友贴出原始数据-费用表'!$A$6:$A$348,0)+1,MATCH($R$55,'用友贴出原始数据-费用表'!$B$5:$AL$5,0)+1)</f>
        <v>0</v>
      </c>
      <c r="S77" s="286">
        <f>INDEX('用友贴出原始数据-费用表'!$A$5:$AL$271,MATCH($B77&amp;"调整额",'用友贴出原始数据-费用表'!$A$6:$A$348,0)+1,MATCH($S$55,'用友贴出原始数据-费用表'!$B$5:$AL$5,0)+1)</f>
        <v>0</v>
      </c>
      <c r="T77" s="286">
        <f>INDEX('用友贴出原始数据-费用表'!$A$5:$AL$271,MATCH($B77&amp;"调整额",'用友贴出原始数据-费用表'!$A$6:$A$348,0)+1,MATCH($T$55,'用友贴出原始数据-费用表'!$B$5:$AL$5,0)+1)</f>
        <v>0</v>
      </c>
      <c r="U77" s="286">
        <f t="shared" si="11"/>
        <v>0</v>
      </c>
      <c r="V77" s="286">
        <f>INDEX('用友贴出原始数据-费用表'!$A$5:$AL$271,MATCH($B77&amp;"调整额",'用友贴出原始数据-费用表'!$A$6:$A$348,0)+1,MATCH($V$55,'用友贴出原始数据-费用表'!$B$5:$AL$5,0)+1)</f>
        <v>0</v>
      </c>
      <c r="W77" s="286">
        <f>INDEX('用友贴出原始数据-费用表'!$A$5:$AL$271,MATCH($B77&amp;"调整额",'用友贴出原始数据-费用表'!$A$6:$A$348,0)+1,MATCH($W$55,'用友贴出原始数据-费用表'!$B$5:$AL$5,0)+1)</f>
        <v>0</v>
      </c>
      <c r="X77" s="286">
        <f>INDEX('用友贴出原始数据-费用表'!$A$5:$AL$271,MATCH($B77&amp;"调整额",'用友贴出原始数据-费用表'!$A$6:$A$348,0)+1,MATCH($X$55,'用友贴出原始数据-费用表'!$B$5:$AL$5,0)+1)</f>
        <v>0</v>
      </c>
      <c r="Y77" s="286">
        <f>INDEX('用友贴出原始数据-费用表'!$A$5:$AL$271,MATCH($B77&amp;"调整额",'用友贴出原始数据-费用表'!$A$6:$A$348,0)+1,MATCH($Y$55,'用友贴出原始数据-费用表'!$B$5:$AL$5,0)+1)</f>
        <v>0</v>
      </c>
      <c r="Z77" s="286">
        <f>INDEX('用友贴出原始数据-费用表'!$A$5:$AL$271,MATCH($B77&amp;"调整额",'用友贴出原始数据-费用表'!$A$6:$A$348,0)+1,MATCH($Z$55,'用友贴出原始数据-费用表'!$B$5:$AL$5,0)+1)</f>
        <v>0</v>
      </c>
      <c r="AA77" s="286">
        <f>INDEX('用友贴出原始数据-费用表'!$A$5:$AL$271,MATCH($B77&amp;"调整额",'用友贴出原始数据-费用表'!$A$6:$A$348,0)+1,MATCH($AA$55,'用友贴出原始数据-费用表'!$B$5:$AL$5,0)+1)</f>
        <v>0</v>
      </c>
      <c r="AB77" s="286">
        <f>INDEX('用友贴出原始数据-费用表'!$A$5:$AL$271,MATCH($B77&amp;"调整额",'用友贴出原始数据-费用表'!$A$6:$A$348,0)+1,MATCH($AB$55,'用友贴出原始数据-费用表'!$B$5:$AL$5,0)+1)</f>
        <v>0</v>
      </c>
      <c r="AC77" s="286">
        <f>INDEX('用友贴出原始数据-费用表'!$A$5:$AL$271,MATCH($B77&amp;"调整额",'用友贴出原始数据-费用表'!$A$6:$A$348,0)+1,MATCH($AC$55,'用友贴出原始数据-费用表'!$B$5:$AL$5,0)+1)</f>
        <v>0</v>
      </c>
    </row>
    <row r="78" spans="1:29">
      <c r="A78" s="277"/>
      <c r="B78" s="285" t="s">
        <v>135</v>
      </c>
      <c r="C78" s="287">
        <f t="shared" si="7"/>
        <v>0</v>
      </c>
      <c r="D78" s="286">
        <v>0</v>
      </c>
      <c r="E78" s="286">
        <f>INDEX('用友贴出原始数据-费用表'!$A$5:$AL$271,MATCH($B78&amp;"调整额",'用友贴出原始数据-费用表'!$A$6:$A$348,0)+1,MATCH($E$55,'用友贴出原始数据-费用表'!$B$5:$AL$5,0)+1)+G78+T78+AB78</f>
        <v>-98618.51</v>
      </c>
      <c r="F78" s="286">
        <f>INDEX('用友贴出原始数据-费用表'!$A$5:$AL$271,MATCH($B78&amp;"调整额",'用友贴出原始数据-费用表'!$A$6:$A$348,0)+1,MATCH($F$55,'用友贴出原始数据-费用表'!$B$5:$AL$5,0)+1)</f>
        <v>98618.51</v>
      </c>
      <c r="G78" s="286">
        <f>INDEX('用友贴出原始数据-费用表'!$A$5:$AL$271,MATCH($B78&amp;"调整额",'用友贴出原始数据-费用表'!$A$6:$A$348,0)+1,MATCH($G$55,'用友贴出原始数据-费用表'!$B$5:$AL$5,0)+1)</f>
        <v>-98618.51</v>
      </c>
      <c r="H78" s="286">
        <f t="shared" si="8"/>
        <v>0</v>
      </c>
      <c r="I78" s="286">
        <f>INDEX('用友贴出原始数据-费用表'!$A$5:$AL$271,MATCH($B78&amp;"调整额",'用友贴出原始数据-费用表'!$A$6:$A$348,0)+1,MATCH($I$55,'用友贴出原始数据-费用表'!$B$5:$AL$5,0)+1)</f>
        <v>0</v>
      </c>
      <c r="J78" s="286">
        <f>INDEX('用友贴出原始数据-费用表'!$A$5:$AL$271,MATCH($B78&amp;"调整额",'用友贴出原始数据-费用表'!$A$6:$A$348,0)+1,MATCH($J$55,'用友贴出原始数据-费用表'!$B$5:$AL$5,0)+1)</f>
        <v>0</v>
      </c>
      <c r="K78" s="286">
        <f>INDEX('用友贴出原始数据-费用表'!$A$5:$AL$271,MATCH($B78&amp;"调整额",'用友贴出原始数据-费用表'!$A$6:$A$348,0)+1,MATCH($K$55,'用友贴出原始数据-费用表'!$B$5:$AL$5,0)+1)</f>
        <v>0</v>
      </c>
      <c r="L78" s="286">
        <f t="shared" si="9"/>
        <v>0</v>
      </c>
      <c r="M78" s="286">
        <f>INDEX('用友贴出原始数据-费用表'!$A$5:$AL$271,MATCH($B78&amp;"调整额",'用友贴出原始数据-费用表'!$A$6:$A$348,0)+1,MATCH($M$55,'用友贴出原始数据-费用表'!$B$5:$AL$5,0)+1)</f>
        <v>0</v>
      </c>
      <c r="N78" s="286">
        <f>INDEX('用友贴出原始数据-费用表'!$A$5:$AL$271,MATCH($B78&amp;"调整额",'用友贴出原始数据-费用表'!$A$6:$A$348,0)+1,MATCH($N$55,'用友贴出原始数据-费用表'!$B$5:$AL$5,0)+1)</f>
        <v>0</v>
      </c>
      <c r="O78" s="286">
        <f>INDEX('用友贴出原始数据-费用表'!$A$5:$AL$271,MATCH($B78&amp;"调整额",'用友贴出原始数据-费用表'!$A$6:$A$348,0)+1,MATCH($O$55,'用友贴出原始数据-费用表'!$B$5:$AL$5,0)+1)</f>
        <v>0</v>
      </c>
      <c r="P78" s="286">
        <f>INDEX('用友贴出原始数据-费用表'!$A$5:$AL$271,MATCH($B78&amp;"调整额",'用友贴出原始数据-费用表'!$A$6:$A$348,0)+1,MATCH($P$55,'用友贴出原始数据-费用表'!$B$5:$AL$5,0)+1)</f>
        <v>0</v>
      </c>
      <c r="Q78" s="286">
        <f t="shared" si="10"/>
        <v>0</v>
      </c>
      <c r="R78" s="286">
        <f>INDEX('用友贴出原始数据-费用表'!$A$5:$AL$271,MATCH($B78&amp;"调整额",'用友贴出原始数据-费用表'!$A$6:$A$348,0)+1,MATCH($R$55,'用友贴出原始数据-费用表'!$B$5:$AL$5,0)+1)</f>
        <v>0</v>
      </c>
      <c r="S78" s="286">
        <f>INDEX('用友贴出原始数据-费用表'!$A$5:$AL$271,MATCH($B78&amp;"调整额",'用友贴出原始数据-费用表'!$A$6:$A$348,0)+1,MATCH($S$55,'用友贴出原始数据-费用表'!$B$5:$AL$5,0)+1)</f>
        <v>0</v>
      </c>
      <c r="T78" s="286">
        <f>INDEX('用友贴出原始数据-费用表'!$A$5:$AL$271,MATCH($B78&amp;"调整额",'用友贴出原始数据-费用表'!$A$6:$A$348,0)+1,MATCH($T$55,'用友贴出原始数据-费用表'!$B$5:$AL$5,0)+1)</f>
        <v>0</v>
      </c>
      <c r="U78" s="286">
        <f t="shared" si="11"/>
        <v>0</v>
      </c>
      <c r="V78" s="286">
        <f>INDEX('用友贴出原始数据-费用表'!$A$5:$AL$271,MATCH($B78&amp;"调整额",'用友贴出原始数据-费用表'!$A$6:$A$348,0)+1,MATCH($V$55,'用友贴出原始数据-费用表'!$B$5:$AL$5,0)+1)</f>
        <v>0</v>
      </c>
      <c r="W78" s="286">
        <f>INDEX('用友贴出原始数据-费用表'!$A$5:$AL$271,MATCH($B78&amp;"调整额",'用友贴出原始数据-费用表'!$A$6:$A$348,0)+1,MATCH($W$55,'用友贴出原始数据-费用表'!$B$5:$AL$5,0)+1)</f>
        <v>0</v>
      </c>
      <c r="X78" s="286">
        <f>INDEX('用友贴出原始数据-费用表'!$A$5:$AL$271,MATCH($B78&amp;"调整额",'用友贴出原始数据-费用表'!$A$6:$A$348,0)+1,MATCH($X$55,'用友贴出原始数据-费用表'!$B$5:$AL$5,0)+1)</f>
        <v>0</v>
      </c>
      <c r="Y78" s="286">
        <f>INDEX('用友贴出原始数据-费用表'!$A$5:$AL$271,MATCH($B78&amp;"调整额",'用友贴出原始数据-费用表'!$A$6:$A$348,0)+1,MATCH($Y$55,'用友贴出原始数据-费用表'!$B$5:$AL$5,0)+1)</f>
        <v>0</v>
      </c>
      <c r="Z78" s="286">
        <f>INDEX('用友贴出原始数据-费用表'!$A$5:$AL$271,MATCH($B78&amp;"调整额",'用友贴出原始数据-费用表'!$A$6:$A$348,0)+1,MATCH($Z$55,'用友贴出原始数据-费用表'!$B$5:$AL$5,0)+1)</f>
        <v>0</v>
      </c>
      <c r="AA78" s="286">
        <f>INDEX('用友贴出原始数据-费用表'!$A$5:$AL$271,MATCH($B78&amp;"调整额",'用友贴出原始数据-费用表'!$A$6:$A$348,0)+1,MATCH($AA$55,'用友贴出原始数据-费用表'!$B$5:$AL$5,0)+1)</f>
        <v>0</v>
      </c>
      <c r="AB78" s="286">
        <f>INDEX('用友贴出原始数据-费用表'!$A$5:$AL$271,MATCH($B78&amp;"调整额",'用友贴出原始数据-费用表'!$A$6:$A$348,0)+1,MATCH($AB$55,'用友贴出原始数据-费用表'!$B$5:$AL$5,0)+1)</f>
        <v>0</v>
      </c>
      <c r="AC78" s="286">
        <f>INDEX('用友贴出原始数据-费用表'!$A$5:$AL$271,MATCH($B78&amp;"调整额",'用友贴出原始数据-费用表'!$A$6:$A$348,0)+1,MATCH($AC$55,'用友贴出原始数据-费用表'!$B$5:$AL$5,0)+1)</f>
        <v>0</v>
      </c>
    </row>
    <row r="79" spans="1:29">
      <c r="A79" s="277"/>
      <c r="B79" s="285" t="s">
        <v>136</v>
      </c>
      <c r="C79" s="287">
        <f t="shared" si="7"/>
        <v>0</v>
      </c>
      <c r="D79" s="286">
        <v>0</v>
      </c>
      <c r="E79" s="286">
        <f>INDEX('用友贴出原始数据-费用表'!$A$5:$AL$271,MATCH($B79&amp;"调整额",'用友贴出原始数据-费用表'!$A$6:$A$348,0)+1,MATCH($E$55,'用友贴出原始数据-费用表'!$B$5:$AL$5,0)+1)+G79+T79+AB79</f>
        <v>0</v>
      </c>
      <c r="F79" s="286">
        <f>INDEX('用友贴出原始数据-费用表'!$A$5:$AL$271,MATCH($B79&amp;"调整额",'用友贴出原始数据-费用表'!$A$6:$A$348,0)+1,MATCH($F$55,'用友贴出原始数据-费用表'!$B$5:$AL$5,0)+1)</f>
        <v>0</v>
      </c>
      <c r="G79" s="286">
        <f>INDEX('用友贴出原始数据-费用表'!$A$5:$AL$271,MATCH($B79&amp;"调整额",'用友贴出原始数据-费用表'!$A$6:$A$348,0)+1,MATCH($G$55,'用友贴出原始数据-费用表'!$B$5:$AL$5,0)+1)</f>
        <v>0</v>
      </c>
      <c r="H79" s="286">
        <f t="shared" si="8"/>
        <v>0</v>
      </c>
      <c r="I79" s="286">
        <f>INDEX('用友贴出原始数据-费用表'!$A$5:$AL$271,MATCH($B79&amp;"调整额",'用友贴出原始数据-费用表'!$A$6:$A$348,0)+1,MATCH($I$55,'用友贴出原始数据-费用表'!$B$5:$AL$5,0)+1)</f>
        <v>0</v>
      </c>
      <c r="J79" s="286">
        <f>INDEX('用友贴出原始数据-费用表'!$A$5:$AL$271,MATCH($B79&amp;"调整额",'用友贴出原始数据-费用表'!$A$6:$A$348,0)+1,MATCH($J$55,'用友贴出原始数据-费用表'!$B$5:$AL$5,0)+1)</f>
        <v>0</v>
      </c>
      <c r="K79" s="286">
        <f>INDEX('用友贴出原始数据-费用表'!$A$5:$AL$271,MATCH($B79&amp;"调整额",'用友贴出原始数据-费用表'!$A$6:$A$348,0)+1,MATCH($K$55,'用友贴出原始数据-费用表'!$B$5:$AL$5,0)+1)</f>
        <v>0</v>
      </c>
      <c r="L79" s="286">
        <f t="shared" si="9"/>
        <v>0</v>
      </c>
      <c r="M79" s="286">
        <f>INDEX('用友贴出原始数据-费用表'!$A$5:$AL$271,MATCH($B79&amp;"调整额",'用友贴出原始数据-费用表'!$A$6:$A$348,0)+1,MATCH($M$55,'用友贴出原始数据-费用表'!$B$5:$AL$5,0)+1)</f>
        <v>0</v>
      </c>
      <c r="N79" s="286">
        <f>INDEX('用友贴出原始数据-费用表'!$A$5:$AL$271,MATCH($B79&amp;"调整额",'用友贴出原始数据-费用表'!$A$6:$A$348,0)+1,MATCH($N$55,'用友贴出原始数据-费用表'!$B$5:$AL$5,0)+1)</f>
        <v>0</v>
      </c>
      <c r="O79" s="286">
        <f>INDEX('用友贴出原始数据-费用表'!$A$5:$AL$271,MATCH($B79&amp;"调整额",'用友贴出原始数据-费用表'!$A$6:$A$348,0)+1,MATCH($O$55,'用友贴出原始数据-费用表'!$B$5:$AL$5,0)+1)</f>
        <v>0</v>
      </c>
      <c r="P79" s="286">
        <f>INDEX('用友贴出原始数据-费用表'!$A$5:$AL$271,MATCH($B79&amp;"调整额",'用友贴出原始数据-费用表'!$A$6:$A$348,0)+1,MATCH($P$55,'用友贴出原始数据-费用表'!$B$5:$AL$5,0)+1)</f>
        <v>0</v>
      </c>
      <c r="Q79" s="286">
        <f t="shared" si="10"/>
        <v>0</v>
      </c>
      <c r="R79" s="286">
        <f>INDEX('用友贴出原始数据-费用表'!$A$5:$AL$271,MATCH($B79&amp;"调整额",'用友贴出原始数据-费用表'!$A$6:$A$348,0)+1,MATCH($R$55,'用友贴出原始数据-费用表'!$B$5:$AL$5,0)+1)</f>
        <v>0</v>
      </c>
      <c r="S79" s="286">
        <f>INDEX('用友贴出原始数据-费用表'!$A$5:$AL$271,MATCH($B79&amp;"调整额",'用友贴出原始数据-费用表'!$A$6:$A$348,0)+1,MATCH($S$55,'用友贴出原始数据-费用表'!$B$5:$AL$5,0)+1)</f>
        <v>0</v>
      </c>
      <c r="T79" s="286">
        <f>INDEX('用友贴出原始数据-费用表'!$A$5:$AL$271,MATCH($B79&amp;"调整额",'用友贴出原始数据-费用表'!$A$6:$A$348,0)+1,MATCH($T$55,'用友贴出原始数据-费用表'!$B$5:$AL$5,0)+1)</f>
        <v>0</v>
      </c>
      <c r="U79" s="286">
        <f t="shared" si="11"/>
        <v>0</v>
      </c>
      <c r="V79" s="286">
        <f>INDEX('用友贴出原始数据-费用表'!$A$5:$AL$271,MATCH($B79&amp;"调整额",'用友贴出原始数据-费用表'!$A$6:$A$348,0)+1,MATCH($V$55,'用友贴出原始数据-费用表'!$B$5:$AL$5,0)+1)</f>
        <v>0</v>
      </c>
      <c r="W79" s="286">
        <f>INDEX('用友贴出原始数据-费用表'!$A$5:$AL$271,MATCH($B79&amp;"调整额",'用友贴出原始数据-费用表'!$A$6:$A$348,0)+1,MATCH($W$55,'用友贴出原始数据-费用表'!$B$5:$AL$5,0)+1)</f>
        <v>0</v>
      </c>
      <c r="X79" s="286">
        <f>INDEX('用友贴出原始数据-费用表'!$A$5:$AL$271,MATCH($B79&amp;"调整额",'用友贴出原始数据-费用表'!$A$6:$A$348,0)+1,MATCH($X$55,'用友贴出原始数据-费用表'!$B$5:$AL$5,0)+1)</f>
        <v>0</v>
      </c>
      <c r="Y79" s="286">
        <f>INDEX('用友贴出原始数据-费用表'!$A$5:$AL$271,MATCH($B79&amp;"调整额",'用友贴出原始数据-费用表'!$A$6:$A$348,0)+1,MATCH($Y$55,'用友贴出原始数据-费用表'!$B$5:$AL$5,0)+1)</f>
        <v>0</v>
      </c>
      <c r="Z79" s="286">
        <f>INDEX('用友贴出原始数据-费用表'!$A$5:$AL$271,MATCH($B79&amp;"调整额",'用友贴出原始数据-费用表'!$A$6:$A$348,0)+1,MATCH($Z$55,'用友贴出原始数据-费用表'!$B$5:$AL$5,0)+1)</f>
        <v>0</v>
      </c>
      <c r="AA79" s="286">
        <f>INDEX('用友贴出原始数据-费用表'!$A$5:$AL$271,MATCH($B79&amp;"调整额",'用友贴出原始数据-费用表'!$A$6:$A$348,0)+1,MATCH($AA$55,'用友贴出原始数据-费用表'!$B$5:$AL$5,0)+1)</f>
        <v>0</v>
      </c>
      <c r="AB79" s="286">
        <f>INDEX('用友贴出原始数据-费用表'!$A$5:$AL$271,MATCH($B79&amp;"调整额",'用友贴出原始数据-费用表'!$A$6:$A$348,0)+1,MATCH($AB$55,'用友贴出原始数据-费用表'!$B$5:$AL$5,0)+1)</f>
        <v>0</v>
      </c>
      <c r="AC79" s="286">
        <f>INDEX('用友贴出原始数据-费用表'!$A$5:$AL$271,MATCH($B79&amp;"调整额",'用友贴出原始数据-费用表'!$A$6:$A$348,0)+1,MATCH($AC$55,'用友贴出原始数据-费用表'!$B$5:$AL$5,0)+1)</f>
        <v>0</v>
      </c>
    </row>
    <row r="80" spans="1:29">
      <c r="A80" s="277"/>
      <c r="B80" s="285" t="s">
        <v>137</v>
      </c>
      <c r="C80" s="287">
        <f t="shared" si="7"/>
        <v>0</v>
      </c>
      <c r="D80" s="286">
        <v>0</v>
      </c>
      <c r="E80" s="286">
        <f>INDEX('用友贴出原始数据-费用表'!$A$5:$AL$271,MATCH($B80&amp;"调整额",'用友贴出原始数据-费用表'!$A$6:$A$348,0)+1,MATCH($E$55,'用友贴出原始数据-费用表'!$B$5:$AL$5,0)+1)+G80+T80+AB80</f>
        <v>0</v>
      </c>
      <c r="F80" s="286">
        <f>INDEX('用友贴出原始数据-费用表'!$A$5:$AL$271,MATCH($B80&amp;"调整额",'用友贴出原始数据-费用表'!$A$6:$A$348,0)+1,MATCH($F$55,'用友贴出原始数据-费用表'!$B$5:$AL$5,0)+1)</f>
        <v>0</v>
      </c>
      <c r="G80" s="286">
        <f>INDEX('用友贴出原始数据-费用表'!$A$5:$AL$271,MATCH($B80&amp;"调整额",'用友贴出原始数据-费用表'!$A$6:$A$348,0)+1,MATCH($G$55,'用友贴出原始数据-费用表'!$B$5:$AL$5,0)+1)</f>
        <v>0</v>
      </c>
      <c r="H80" s="286">
        <f t="shared" si="8"/>
        <v>0</v>
      </c>
      <c r="I80" s="286">
        <f>INDEX('用友贴出原始数据-费用表'!$A$5:$AL$271,MATCH($B80&amp;"调整额",'用友贴出原始数据-费用表'!$A$6:$A$348,0)+1,MATCH($I$55,'用友贴出原始数据-费用表'!$B$5:$AL$5,0)+1)</f>
        <v>0</v>
      </c>
      <c r="J80" s="286">
        <f>INDEX('用友贴出原始数据-费用表'!$A$5:$AL$271,MATCH($B80&amp;"调整额",'用友贴出原始数据-费用表'!$A$6:$A$348,0)+1,MATCH($J$55,'用友贴出原始数据-费用表'!$B$5:$AL$5,0)+1)</f>
        <v>0</v>
      </c>
      <c r="K80" s="286">
        <f>INDEX('用友贴出原始数据-费用表'!$A$5:$AL$271,MATCH($B80&amp;"调整额",'用友贴出原始数据-费用表'!$A$6:$A$348,0)+1,MATCH($K$55,'用友贴出原始数据-费用表'!$B$5:$AL$5,0)+1)</f>
        <v>0</v>
      </c>
      <c r="L80" s="286">
        <f t="shared" si="9"/>
        <v>0</v>
      </c>
      <c r="M80" s="286">
        <f>INDEX('用友贴出原始数据-费用表'!$A$5:$AL$271,MATCH($B80&amp;"调整额",'用友贴出原始数据-费用表'!$A$6:$A$348,0)+1,MATCH($M$55,'用友贴出原始数据-费用表'!$B$5:$AL$5,0)+1)</f>
        <v>0</v>
      </c>
      <c r="N80" s="286">
        <f>INDEX('用友贴出原始数据-费用表'!$A$5:$AL$271,MATCH($B80&amp;"调整额",'用友贴出原始数据-费用表'!$A$6:$A$348,0)+1,MATCH($N$55,'用友贴出原始数据-费用表'!$B$5:$AL$5,0)+1)</f>
        <v>0</v>
      </c>
      <c r="O80" s="286">
        <f>INDEX('用友贴出原始数据-费用表'!$A$5:$AL$271,MATCH($B80&amp;"调整额",'用友贴出原始数据-费用表'!$A$6:$A$348,0)+1,MATCH($O$55,'用友贴出原始数据-费用表'!$B$5:$AL$5,0)+1)</f>
        <v>0</v>
      </c>
      <c r="P80" s="286">
        <f>INDEX('用友贴出原始数据-费用表'!$A$5:$AL$271,MATCH($B80&amp;"调整额",'用友贴出原始数据-费用表'!$A$6:$A$348,0)+1,MATCH($P$55,'用友贴出原始数据-费用表'!$B$5:$AL$5,0)+1)</f>
        <v>0</v>
      </c>
      <c r="Q80" s="286">
        <f t="shared" si="10"/>
        <v>0</v>
      </c>
      <c r="R80" s="286">
        <f>INDEX('用友贴出原始数据-费用表'!$A$5:$AL$271,MATCH($B80&amp;"调整额",'用友贴出原始数据-费用表'!$A$6:$A$348,0)+1,MATCH($R$55,'用友贴出原始数据-费用表'!$B$5:$AL$5,0)+1)</f>
        <v>0</v>
      </c>
      <c r="S80" s="286">
        <f>INDEX('用友贴出原始数据-费用表'!$A$5:$AL$271,MATCH($B80&amp;"调整额",'用友贴出原始数据-费用表'!$A$6:$A$348,0)+1,MATCH($S$55,'用友贴出原始数据-费用表'!$B$5:$AL$5,0)+1)</f>
        <v>0</v>
      </c>
      <c r="T80" s="286">
        <f>INDEX('用友贴出原始数据-费用表'!$A$5:$AL$271,MATCH($B80&amp;"调整额",'用友贴出原始数据-费用表'!$A$6:$A$348,0)+1,MATCH($T$55,'用友贴出原始数据-费用表'!$B$5:$AL$5,0)+1)</f>
        <v>0</v>
      </c>
      <c r="U80" s="286">
        <f t="shared" si="11"/>
        <v>0</v>
      </c>
      <c r="V80" s="286">
        <f>INDEX('用友贴出原始数据-费用表'!$A$5:$AL$271,MATCH($B80&amp;"调整额",'用友贴出原始数据-费用表'!$A$6:$A$348,0)+1,MATCH($V$55,'用友贴出原始数据-费用表'!$B$5:$AL$5,0)+1)</f>
        <v>0</v>
      </c>
      <c r="W80" s="286">
        <f>INDEX('用友贴出原始数据-费用表'!$A$5:$AL$271,MATCH($B80&amp;"调整额",'用友贴出原始数据-费用表'!$A$6:$A$348,0)+1,MATCH($W$55,'用友贴出原始数据-费用表'!$B$5:$AL$5,0)+1)</f>
        <v>0</v>
      </c>
      <c r="X80" s="286">
        <f>INDEX('用友贴出原始数据-费用表'!$A$5:$AL$271,MATCH($B80&amp;"调整额",'用友贴出原始数据-费用表'!$A$6:$A$348,0)+1,MATCH($X$55,'用友贴出原始数据-费用表'!$B$5:$AL$5,0)+1)</f>
        <v>0</v>
      </c>
      <c r="Y80" s="286">
        <f>INDEX('用友贴出原始数据-费用表'!$A$5:$AL$271,MATCH($B80&amp;"调整额",'用友贴出原始数据-费用表'!$A$6:$A$348,0)+1,MATCH($Y$55,'用友贴出原始数据-费用表'!$B$5:$AL$5,0)+1)</f>
        <v>0</v>
      </c>
      <c r="Z80" s="286">
        <f>INDEX('用友贴出原始数据-费用表'!$A$5:$AL$271,MATCH($B80&amp;"调整额",'用友贴出原始数据-费用表'!$A$6:$A$348,0)+1,MATCH($Z$55,'用友贴出原始数据-费用表'!$B$5:$AL$5,0)+1)</f>
        <v>0</v>
      </c>
      <c r="AA80" s="286">
        <f>INDEX('用友贴出原始数据-费用表'!$A$5:$AL$271,MATCH($B80&amp;"调整额",'用友贴出原始数据-费用表'!$A$6:$A$348,0)+1,MATCH($AA$55,'用友贴出原始数据-费用表'!$B$5:$AL$5,0)+1)</f>
        <v>0</v>
      </c>
      <c r="AB80" s="286">
        <f>INDEX('用友贴出原始数据-费用表'!$A$5:$AL$271,MATCH($B80&amp;"调整额",'用友贴出原始数据-费用表'!$A$6:$A$348,0)+1,MATCH($AB$55,'用友贴出原始数据-费用表'!$B$5:$AL$5,0)+1)</f>
        <v>0</v>
      </c>
      <c r="AC80" s="286">
        <f>INDEX('用友贴出原始数据-费用表'!$A$5:$AL$271,MATCH($B80&amp;"调整额",'用友贴出原始数据-费用表'!$A$6:$A$348,0)+1,MATCH($AC$55,'用友贴出原始数据-费用表'!$B$5:$AL$5,0)+1)</f>
        <v>0</v>
      </c>
    </row>
    <row r="81" spans="1:29">
      <c r="A81" s="277"/>
      <c r="B81" s="285" t="s">
        <v>138</v>
      </c>
      <c r="C81" s="287">
        <f t="shared" si="7"/>
        <v>0</v>
      </c>
      <c r="D81" s="286">
        <v>0</v>
      </c>
      <c r="E81" s="286">
        <f>INDEX('用友贴出原始数据-费用表'!$A$5:$AL$271,MATCH($B81&amp;"调整额",'用友贴出原始数据-费用表'!$A$6:$A$348,0)+1,MATCH($E$55,'用友贴出原始数据-费用表'!$B$5:$AL$5,0)+1)+G81+T81+AB81</f>
        <v>0</v>
      </c>
      <c r="F81" s="286">
        <f>INDEX('用友贴出原始数据-费用表'!$A$5:$AL$271,MATCH($B81&amp;"调整额",'用友贴出原始数据-费用表'!$A$6:$A$348,0)+1,MATCH($F$55,'用友贴出原始数据-费用表'!$B$5:$AL$5,0)+1)</f>
        <v>0</v>
      </c>
      <c r="G81" s="286">
        <f>INDEX('用友贴出原始数据-费用表'!$A$5:$AL$271,MATCH($B81&amp;"调整额",'用友贴出原始数据-费用表'!$A$6:$A$348,0)+1,MATCH($G$55,'用友贴出原始数据-费用表'!$B$5:$AL$5,0)+1)</f>
        <v>0</v>
      </c>
      <c r="H81" s="286">
        <f t="shared" si="8"/>
        <v>0</v>
      </c>
      <c r="I81" s="286">
        <f>INDEX('用友贴出原始数据-费用表'!$A$5:$AL$271,MATCH($B81&amp;"调整额",'用友贴出原始数据-费用表'!$A$6:$A$348,0)+1,MATCH($I$55,'用友贴出原始数据-费用表'!$B$5:$AL$5,0)+1)</f>
        <v>0</v>
      </c>
      <c r="J81" s="286">
        <f>INDEX('用友贴出原始数据-费用表'!$A$5:$AL$271,MATCH($B81&amp;"调整额",'用友贴出原始数据-费用表'!$A$6:$A$348,0)+1,MATCH($J$55,'用友贴出原始数据-费用表'!$B$5:$AL$5,0)+1)</f>
        <v>0</v>
      </c>
      <c r="K81" s="286">
        <f>INDEX('用友贴出原始数据-费用表'!$A$5:$AL$271,MATCH($B81&amp;"调整额",'用友贴出原始数据-费用表'!$A$6:$A$348,0)+1,MATCH($K$55,'用友贴出原始数据-费用表'!$B$5:$AL$5,0)+1)</f>
        <v>0</v>
      </c>
      <c r="L81" s="286">
        <f t="shared" si="9"/>
        <v>0</v>
      </c>
      <c r="M81" s="286">
        <f>INDEX('用友贴出原始数据-费用表'!$A$5:$AL$271,MATCH($B81&amp;"调整额",'用友贴出原始数据-费用表'!$A$6:$A$348,0)+1,MATCH($M$55,'用友贴出原始数据-费用表'!$B$5:$AL$5,0)+1)</f>
        <v>0</v>
      </c>
      <c r="N81" s="286">
        <f>INDEX('用友贴出原始数据-费用表'!$A$5:$AL$271,MATCH($B81&amp;"调整额",'用友贴出原始数据-费用表'!$A$6:$A$348,0)+1,MATCH($N$55,'用友贴出原始数据-费用表'!$B$5:$AL$5,0)+1)</f>
        <v>0</v>
      </c>
      <c r="O81" s="286">
        <f>INDEX('用友贴出原始数据-费用表'!$A$5:$AL$271,MATCH($B81&amp;"调整额",'用友贴出原始数据-费用表'!$A$6:$A$348,0)+1,MATCH($O$55,'用友贴出原始数据-费用表'!$B$5:$AL$5,0)+1)</f>
        <v>0</v>
      </c>
      <c r="P81" s="286">
        <f>INDEX('用友贴出原始数据-费用表'!$A$5:$AL$271,MATCH($B81&amp;"调整额",'用友贴出原始数据-费用表'!$A$6:$A$348,0)+1,MATCH($P$55,'用友贴出原始数据-费用表'!$B$5:$AL$5,0)+1)</f>
        <v>0</v>
      </c>
      <c r="Q81" s="286">
        <f t="shared" si="10"/>
        <v>0</v>
      </c>
      <c r="R81" s="286">
        <f>INDEX('用友贴出原始数据-费用表'!$A$5:$AL$271,MATCH($B81&amp;"调整额",'用友贴出原始数据-费用表'!$A$6:$A$348,0)+1,MATCH($R$55,'用友贴出原始数据-费用表'!$B$5:$AL$5,0)+1)</f>
        <v>0</v>
      </c>
      <c r="S81" s="286">
        <f>INDEX('用友贴出原始数据-费用表'!$A$5:$AL$271,MATCH($B81&amp;"调整额",'用友贴出原始数据-费用表'!$A$6:$A$348,0)+1,MATCH($S$55,'用友贴出原始数据-费用表'!$B$5:$AL$5,0)+1)</f>
        <v>0</v>
      </c>
      <c r="T81" s="286">
        <f>INDEX('用友贴出原始数据-费用表'!$A$5:$AL$271,MATCH($B81&amp;"调整额",'用友贴出原始数据-费用表'!$A$6:$A$348,0)+1,MATCH($T$55,'用友贴出原始数据-费用表'!$B$5:$AL$5,0)+1)</f>
        <v>0</v>
      </c>
      <c r="U81" s="286">
        <f t="shared" si="11"/>
        <v>0</v>
      </c>
      <c r="V81" s="286">
        <f>INDEX('用友贴出原始数据-费用表'!$A$5:$AL$271,MATCH($B81&amp;"调整额",'用友贴出原始数据-费用表'!$A$6:$A$348,0)+1,MATCH($V$55,'用友贴出原始数据-费用表'!$B$5:$AL$5,0)+1)</f>
        <v>0</v>
      </c>
      <c r="W81" s="286">
        <f>INDEX('用友贴出原始数据-费用表'!$A$5:$AL$271,MATCH($B81&amp;"调整额",'用友贴出原始数据-费用表'!$A$6:$A$348,0)+1,MATCH($W$55,'用友贴出原始数据-费用表'!$B$5:$AL$5,0)+1)</f>
        <v>0</v>
      </c>
      <c r="X81" s="286">
        <f>INDEX('用友贴出原始数据-费用表'!$A$5:$AL$271,MATCH($B81&amp;"调整额",'用友贴出原始数据-费用表'!$A$6:$A$348,0)+1,MATCH($X$55,'用友贴出原始数据-费用表'!$B$5:$AL$5,0)+1)</f>
        <v>0</v>
      </c>
      <c r="Y81" s="286">
        <f>INDEX('用友贴出原始数据-费用表'!$A$5:$AL$271,MATCH($B81&amp;"调整额",'用友贴出原始数据-费用表'!$A$6:$A$348,0)+1,MATCH($Y$55,'用友贴出原始数据-费用表'!$B$5:$AL$5,0)+1)</f>
        <v>0</v>
      </c>
      <c r="Z81" s="286">
        <f>INDEX('用友贴出原始数据-费用表'!$A$5:$AL$271,MATCH($B81&amp;"调整额",'用友贴出原始数据-费用表'!$A$6:$A$348,0)+1,MATCH($Z$55,'用友贴出原始数据-费用表'!$B$5:$AL$5,0)+1)</f>
        <v>0</v>
      </c>
      <c r="AA81" s="286">
        <f>INDEX('用友贴出原始数据-费用表'!$A$5:$AL$271,MATCH($B81&amp;"调整额",'用友贴出原始数据-费用表'!$A$6:$A$348,0)+1,MATCH($AA$55,'用友贴出原始数据-费用表'!$B$5:$AL$5,0)+1)</f>
        <v>0</v>
      </c>
      <c r="AB81" s="286">
        <f>INDEX('用友贴出原始数据-费用表'!$A$5:$AL$271,MATCH($B81&amp;"调整额",'用友贴出原始数据-费用表'!$A$6:$A$348,0)+1,MATCH($AB$55,'用友贴出原始数据-费用表'!$B$5:$AL$5,0)+1)</f>
        <v>0</v>
      </c>
      <c r="AC81" s="286">
        <f>INDEX('用友贴出原始数据-费用表'!$A$5:$AL$271,MATCH($B81&amp;"调整额",'用友贴出原始数据-费用表'!$A$6:$A$348,0)+1,MATCH($AC$55,'用友贴出原始数据-费用表'!$B$5:$AL$5,0)+1)</f>
        <v>0</v>
      </c>
    </row>
    <row r="82" spans="1:29">
      <c r="A82" s="277"/>
      <c r="B82" s="285" t="s">
        <v>139</v>
      </c>
      <c r="C82" s="287">
        <f t="shared" si="7"/>
        <v>0</v>
      </c>
      <c r="D82" s="286">
        <v>0</v>
      </c>
      <c r="E82" s="286">
        <f>INDEX('用友贴出原始数据-费用表'!$A$5:$AL$271,MATCH($B82&amp;"调整额",'用友贴出原始数据-费用表'!$A$6:$A$348,0)+1,MATCH($E$55,'用友贴出原始数据-费用表'!$B$5:$AL$5,0)+1)+G82+T82+AB82</f>
        <v>0</v>
      </c>
      <c r="F82" s="286">
        <f>INDEX('用友贴出原始数据-费用表'!$A$5:$AL$271,MATCH($B82&amp;"调整额",'用友贴出原始数据-费用表'!$A$6:$A$348,0)+1,MATCH($F$55,'用友贴出原始数据-费用表'!$B$5:$AL$5,0)+1)</f>
        <v>0</v>
      </c>
      <c r="G82" s="286">
        <f>INDEX('用友贴出原始数据-费用表'!$A$5:$AL$271,MATCH($B82&amp;"调整额",'用友贴出原始数据-费用表'!$A$6:$A$348,0)+1,MATCH($G$55,'用友贴出原始数据-费用表'!$B$5:$AL$5,0)+1)</f>
        <v>0</v>
      </c>
      <c r="H82" s="286">
        <f t="shared" si="8"/>
        <v>0</v>
      </c>
      <c r="I82" s="286">
        <f>INDEX('用友贴出原始数据-费用表'!$A$5:$AL$271,MATCH($B82&amp;"调整额",'用友贴出原始数据-费用表'!$A$6:$A$348,0)+1,MATCH($I$55,'用友贴出原始数据-费用表'!$B$5:$AL$5,0)+1)</f>
        <v>0</v>
      </c>
      <c r="J82" s="286">
        <f>INDEX('用友贴出原始数据-费用表'!$A$5:$AL$271,MATCH($B82&amp;"调整额",'用友贴出原始数据-费用表'!$A$6:$A$348,0)+1,MATCH($J$55,'用友贴出原始数据-费用表'!$B$5:$AL$5,0)+1)</f>
        <v>0</v>
      </c>
      <c r="K82" s="286">
        <f>INDEX('用友贴出原始数据-费用表'!$A$5:$AL$271,MATCH($B82&amp;"调整额",'用友贴出原始数据-费用表'!$A$6:$A$348,0)+1,MATCH($K$55,'用友贴出原始数据-费用表'!$B$5:$AL$5,0)+1)</f>
        <v>0</v>
      </c>
      <c r="L82" s="286">
        <f t="shared" si="9"/>
        <v>0</v>
      </c>
      <c r="M82" s="286">
        <f>INDEX('用友贴出原始数据-费用表'!$A$5:$AL$271,MATCH($B82&amp;"调整额",'用友贴出原始数据-费用表'!$A$6:$A$348,0)+1,MATCH($M$55,'用友贴出原始数据-费用表'!$B$5:$AL$5,0)+1)</f>
        <v>0</v>
      </c>
      <c r="N82" s="286">
        <f>INDEX('用友贴出原始数据-费用表'!$A$5:$AL$271,MATCH($B82&amp;"调整额",'用友贴出原始数据-费用表'!$A$6:$A$348,0)+1,MATCH($N$55,'用友贴出原始数据-费用表'!$B$5:$AL$5,0)+1)</f>
        <v>0</v>
      </c>
      <c r="O82" s="286">
        <f>INDEX('用友贴出原始数据-费用表'!$A$5:$AL$271,MATCH($B82&amp;"调整额",'用友贴出原始数据-费用表'!$A$6:$A$348,0)+1,MATCH($O$55,'用友贴出原始数据-费用表'!$B$5:$AL$5,0)+1)</f>
        <v>0</v>
      </c>
      <c r="P82" s="286">
        <f>INDEX('用友贴出原始数据-费用表'!$A$5:$AL$271,MATCH($B82&amp;"调整额",'用友贴出原始数据-费用表'!$A$6:$A$348,0)+1,MATCH($P$55,'用友贴出原始数据-费用表'!$B$5:$AL$5,0)+1)</f>
        <v>0</v>
      </c>
      <c r="Q82" s="286">
        <f t="shared" si="10"/>
        <v>0</v>
      </c>
      <c r="R82" s="286">
        <f>INDEX('用友贴出原始数据-费用表'!$A$5:$AL$271,MATCH($B82&amp;"调整额",'用友贴出原始数据-费用表'!$A$6:$A$348,0)+1,MATCH($R$55,'用友贴出原始数据-费用表'!$B$5:$AL$5,0)+1)</f>
        <v>0</v>
      </c>
      <c r="S82" s="286">
        <f>INDEX('用友贴出原始数据-费用表'!$A$5:$AL$271,MATCH($B82&amp;"调整额",'用友贴出原始数据-费用表'!$A$6:$A$348,0)+1,MATCH($S$55,'用友贴出原始数据-费用表'!$B$5:$AL$5,0)+1)</f>
        <v>0</v>
      </c>
      <c r="T82" s="286">
        <f>INDEX('用友贴出原始数据-费用表'!$A$5:$AL$271,MATCH($B82&amp;"调整额",'用友贴出原始数据-费用表'!$A$6:$A$348,0)+1,MATCH($T$55,'用友贴出原始数据-费用表'!$B$5:$AL$5,0)+1)</f>
        <v>0</v>
      </c>
      <c r="U82" s="286">
        <f t="shared" si="11"/>
        <v>0</v>
      </c>
      <c r="V82" s="286">
        <f>INDEX('用友贴出原始数据-费用表'!$A$5:$AL$271,MATCH($B82&amp;"调整额",'用友贴出原始数据-费用表'!$A$6:$A$348,0)+1,MATCH($V$55,'用友贴出原始数据-费用表'!$B$5:$AL$5,0)+1)</f>
        <v>0</v>
      </c>
      <c r="W82" s="286">
        <f>INDEX('用友贴出原始数据-费用表'!$A$5:$AL$271,MATCH($B82&amp;"调整额",'用友贴出原始数据-费用表'!$A$6:$A$348,0)+1,MATCH($W$55,'用友贴出原始数据-费用表'!$B$5:$AL$5,0)+1)</f>
        <v>0</v>
      </c>
      <c r="X82" s="286">
        <f>INDEX('用友贴出原始数据-费用表'!$A$5:$AL$271,MATCH($B82&amp;"调整额",'用友贴出原始数据-费用表'!$A$6:$A$348,0)+1,MATCH($X$55,'用友贴出原始数据-费用表'!$B$5:$AL$5,0)+1)</f>
        <v>0</v>
      </c>
      <c r="Y82" s="286">
        <f>INDEX('用友贴出原始数据-费用表'!$A$5:$AL$271,MATCH($B82&amp;"调整额",'用友贴出原始数据-费用表'!$A$6:$A$348,0)+1,MATCH($Y$55,'用友贴出原始数据-费用表'!$B$5:$AL$5,0)+1)</f>
        <v>0</v>
      </c>
      <c r="Z82" s="286">
        <f>INDEX('用友贴出原始数据-费用表'!$A$5:$AL$271,MATCH($B82&amp;"调整额",'用友贴出原始数据-费用表'!$A$6:$A$348,0)+1,MATCH($Z$55,'用友贴出原始数据-费用表'!$B$5:$AL$5,0)+1)</f>
        <v>0</v>
      </c>
      <c r="AA82" s="286">
        <f>INDEX('用友贴出原始数据-费用表'!$A$5:$AL$271,MATCH($B82&amp;"调整额",'用友贴出原始数据-费用表'!$A$6:$A$348,0)+1,MATCH($AA$55,'用友贴出原始数据-费用表'!$B$5:$AL$5,0)+1)</f>
        <v>0</v>
      </c>
      <c r="AB82" s="286">
        <f>INDEX('用友贴出原始数据-费用表'!$A$5:$AL$271,MATCH($B82&amp;"调整额",'用友贴出原始数据-费用表'!$A$6:$A$348,0)+1,MATCH($AB$55,'用友贴出原始数据-费用表'!$B$5:$AL$5,0)+1)</f>
        <v>0</v>
      </c>
      <c r="AC82" s="286">
        <f>INDEX('用友贴出原始数据-费用表'!$A$5:$AL$271,MATCH($B82&amp;"调整额",'用友贴出原始数据-费用表'!$A$6:$A$348,0)+1,MATCH($AC$55,'用友贴出原始数据-费用表'!$B$5:$AL$5,0)+1)</f>
        <v>0</v>
      </c>
    </row>
    <row r="83" spans="1:29">
      <c r="A83" s="277"/>
      <c r="B83" s="285" t="s">
        <v>140</v>
      </c>
      <c r="C83" s="287">
        <f t="shared" si="7"/>
        <v>0</v>
      </c>
      <c r="D83" s="286">
        <v>0</v>
      </c>
      <c r="E83" s="286">
        <f>INDEX('用友贴出原始数据-费用表'!$A$5:$AL$271,MATCH($B83&amp;"调整额",'用友贴出原始数据-费用表'!$A$6:$A$348,0)+1,MATCH($E$55,'用友贴出原始数据-费用表'!$B$5:$AL$5,0)+1)+G83+T83+AB83</f>
        <v>0</v>
      </c>
      <c r="F83" s="286">
        <f>INDEX('用友贴出原始数据-费用表'!$A$5:$AL$271,MATCH($B83&amp;"调整额",'用友贴出原始数据-费用表'!$A$6:$A$348,0)+1,MATCH($F$55,'用友贴出原始数据-费用表'!$B$5:$AL$5,0)+1)</f>
        <v>0</v>
      </c>
      <c r="G83" s="286">
        <f>INDEX('用友贴出原始数据-费用表'!$A$5:$AL$271,MATCH($B83&amp;"调整额",'用友贴出原始数据-费用表'!$A$6:$A$348,0)+1,MATCH($G$55,'用友贴出原始数据-费用表'!$B$5:$AL$5,0)+1)</f>
        <v>0</v>
      </c>
      <c r="H83" s="286">
        <f t="shared" si="8"/>
        <v>0</v>
      </c>
      <c r="I83" s="286">
        <f>INDEX('用友贴出原始数据-费用表'!$A$5:$AL$271,MATCH($B83&amp;"调整额",'用友贴出原始数据-费用表'!$A$6:$A$348,0)+1,MATCH($I$55,'用友贴出原始数据-费用表'!$B$5:$AL$5,0)+1)</f>
        <v>0</v>
      </c>
      <c r="J83" s="286">
        <f>INDEX('用友贴出原始数据-费用表'!$A$5:$AL$271,MATCH($B83&amp;"调整额",'用友贴出原始数据-费用表'!$A$6:$A$348,0)+1,MATCH($J$55,'用友贴出原始数据-费用表'!$B$5:$AL$5,0)+1)</f>
        <v>0</v>
      </c>
      <c r="K83" s="286">
        <f>INDEX('用友贴出原始数据-费用表'!$A$5:$AL$271,MATCH($B83&amp;"调整额",'用友贴出原始数据-费用表'!$A$6:$A$348,0)+1,MATCH($K$55,'用友贴出原始数据-费用表'!$B$5:$AL$5,0)+1)</f>
        <v>0</v>
      </c>
      <c r="L83" s="286">
        <f t="shared" si="9"/>
        <v>0</v>
      </c>
      <c r="M83" s="286">
        <f>INDEX('用友贴出原始数据-费用表'!$A$5:$AL$271,MATCH($B83&amp;"调整额",'用友贴出原始数据-费用表'!$A$6:$A$348,0)+1,MATCH($M$55,'用友贴出原始数据-费用表'!$B$5:$AL$5,0)+1)</f>
        <v>0</v>
      </c>
      <c r="N83" s="286">
        <f>INDEX('用友贴出原始数据-费用表'!$A$5:$AL$271,MATCH($B83&amp;"调整额",'用友贴出原始数据-费用表'!$A$6:$A$348,0)+1,MATCH($N$55,'用友贴出原始数据-费用表'!$B$5:$AL$5,0)+1)</f>
        <v>0</v>
      </c>
      <c r="O83" s="286">
        <f>INDEX('用友贴出原始数据-费用表'!$A$5:$AL$271,MATCH($B83&amp;"调整额",'用友贴出原始数据-费用表'!$A$6:$A$348,0)+1,MATCH($O$55,'用友贴出原始数据-费用表'!$B$5:$AL$5,0)+1)</f>
        <v>0</v>
      </c>
      <c r="P83" s="286">
        <f>INDEX('用友贴出原始数据-费用表'!$A$5:$AL$271,MATCH($B83&amp;"调整额",'用友贴出原始数据-费用表'!$A$6:$A$348,0)+1,MATCH($P$55,'用友贴出原始数据-费用表'!$B$5:$AL$5,0)+1)</f>
        <v>0</v>
      </c>
      <c r="Q83" s="286">
        <f t="shared" si="10"/>
        <v>0</v>
      </c>
      <c r="R83" s="286">
        <f>INDEX('用友贴出原始数据-费用表'!$A$5:$AL$271,MATCH($B83&amp;"调整额",'用友贴出原始数据-费用表'!$A$6:$A$348,0)+1,MATCH($R$55,'用友贴出原始数据-费用表'!$B$5:$AL$5,0)+1)</f>
        <v>0</v>
      </c>
      <c r="S83" s="286">
        <f>INDEX('用友贴出原始数据-费用表'!$A$5:$AL$271,MATCH($B83&amp;"调整额",'用友贴出原始数据-费用表'!$A$6:$A$348,0)+1,MATCH($S$55,'用友贴出原始数据-费用表'!$B$5:$AL$5,0)+1)</f>
        <v>0</v>
      </c>
      <c r="T83" s="286">
        <f>INDEX('用友贴出原始数据-费用表'!$A$5:$AL$271,MATCH($B83&amp;"调整额",'用友贴出原始数据-费用表'!$A$6:$A$348,0)+1,MATCH($T$55,'用友贴出原始数据-费用表'!$B$5:$AL$5,0)+1)</f>
        <v>0</v>
      </c>
      <c r="U83" s="286">
        <f t="shared" si="11"/>
        <v>0</v>
      </c>
      <c r="V83" s="286">
        <f>INDEX('用友贴出原始数据-费用表'!$A$5:$AL$271,MATCH($B83&amp;"调整额",'用友贴出原始数据-费用表'!$A$6:$A$348,0)+1,MATCH($V$55,'用友贴出原始数据-费用表'!$B$5:$AL$5,0)+1)</f>
        <v>0</v>
      </c>
      <c r="W83" s="286">
        <f>INDEX('用友贴出原始数据-费用表'!$A$5:$AL$271,MATCH($B83&amp;"调整额",'用友贴出原始数据-费用表'!$A$6:$A$348,0)+1,MATCH($W$55,'用友贴出原始数据-费用表'!$B$5:$AL$5,0)+1)</f>
        <v>0</v>
      </c>
      <c r="X83" s="286">
        <f>INDEX('用友贴出原始数据-费用表'!$A$5:$AL$271,MATCH($B83&amp;"调整额",'用友贴出原始数据-费用表'!$A$6:$A$348,0)+1,MATCH($X$55,'用友贴出原始数据-费用表'!$B$5:$AL$5,0)+1)</f>
        <v>0</v>
      </c>
      <c r="Y83" s="286">
        <f>INDEX('用友贴出原始数据-费用表'!$A$5:$AL$271,MATCH($B83&amp;"调整额",'用友贴出原始数据-费用表'!$A$6:$A$348,0)+1,MATCH($Y$55,'用友贴出原始数据-费用表'!$B$5:$AL$5,0)+1)</f>
        <v>0</v>
      </c>
      <c r="Z83" s="286">
        <f>INDEX('用友贴出原始数据-费用表'!$A$5:$AL$271,MATCH($B83&amp;"调整额",'用友贴出原始数据-费用表'!$A$6:$A$348,0)+1,MATCH($Z$55,'用友贴出原始数据-费用表'!$B$5:$AL$5,0)+1)</f>
        <v>0</v>
      </c>
      <c r="AA83" s="286">
        <f>INDEX('用友贴出原始数据-费用表'!$A$5:$AL$271,MATCH($B83&amp;"调整额",'用友贴出原始数据-费用表'!$A$6:$A$348,0)+1,MATCH($AA$55,'用友贴出原始数据-费用表'!$B$5:$AL$5,0)+1)</f>
        <v>0</v>
      </c>
      <c r="AB83" s="286">
        <f>INDEX('用友贴出原始数据-费用表'!$A$5:$AL$271,MATCH($B83&amp;"调整额",'用友贴出原始数据-费用表'!$A$6:$A$348,0)+1,MATCH($AB$55,'用友贴出原始数据-费用表'!$B$5:$AL$5,0)+1)</f>
        <v>0</v>
      </c>
      <c r="AC83" s="286">
        <f>INDEX('用友贴出原始数据-费用表'!$A$5:$AL$271,MATCH($B83&amp;"调整额",'用友贴出原始数据-费用表'!$A$6:$A$348,0)+1,MATCH($AC$55,'用友贴出原始数据-费用表'!$B$5:$AL$5,0)+1)</f>
        <v>0</v>
      </c>
    </row>
    <row r="84" spans="1:29">
      <c r="A84" s="277"/>
      <c r="B84" s="285" t="s">
        <v>141</v>
      </c>
      <c r="C84" s="287">
        <f t="shared" si="7"/>
        <v>0</v>
      </c>
      <c r="D84" s="286">
        <v>0</v>
      </c>
      <c r="E84" s="286">
        <f>INDEX('用友贴出原始数据-费用表'!$A$5:$AL$271,MATCH($B84&amp;"调整额",'用友贴出原始数据-费用表'!$A$6:$A$348,0)+1,MATCH($E$55,'用友贴出原始数据-费用表'!$B$5:$AL$5,0)+1)+G84+T84+AB84</f>
        <v>0</v>
      </c>
      <c r="F84" s="286">
        <f>INDEX('用友贴出原始数据-费用表'!$A$5:$AL$271,MATCH($B84&amp;"调整额",'用友贴出原始数据-费用表'!$A$6:$A$348,0)+1,MATCH($F$55,'用友贴出原始数据-费用表'!$B$5:$AL$5,0)+1)</f>
        <v>0</v>
      </c>
      <c r="G84" s="286">
        <f>INDEX('用友贴出原始数据-费用表'!$A$5:$AL$271,MATCH($B84&amp;"调整额",'用友贴出原始数据-费用表'!$A$6:$A$348,0)+1,MATCH($G$55,'用友贴出原始数据-费用表'!$B$5:$AL$5,0)+1)</f>
        <v>0</v>
      </c>
      <c r="H84" s="286">
        <f t="shared" si="8"/>
        <v>0</v>
      </c>
      <c r="I84" s="286">
        <f>INDEX('用友贴出原始数据-费用表'!$A$5:$AL$271,MATCH($B84&amp;"调整额",'用友贴出原始数据-费用表'!$A$6:$A$348,0)+1,MATCH($I$55,'用友贴出原始数据-费用表'!$B$5:$AL$5,0)+1)</f>
        <v>0</v>
      </c>
      <c r="J84" s="286">
        <f>INDEX('用友贴出原始数据-费用表'!$A$5:$AL$271,MATCH($B84&amp;"调整额",'用友贴出原始数据-费用表'!$A$6:$A$348,0)+1,MATCH($J$55,'用友贴出原始数据-费用表'!$B$5:$AL$5,0)+1)</f>
        <v>0</v>
      </c>
      <c r="K84" s="286">
        <f>INDEX('用友贴出原始数据-费用表'!$A$5:$AL$271,MATCH($B84&amp;"调整额",'用友贴出原始数据-费用表'!$A$6:$A$348,0)+1,MATCH($K$55,'用友贴出原始数据-费用表'!$B$5:$AL$5,0)+1)</f>
        <v>0</v>
      </c>
      <c r="L84" s="286">
        <f t="shared" si="9"/>
        <v>0</v>
      </c>
      <c r="M84" s="286">
        <f>INDEX('用友贴出原始数据-费用表'!$A$5:$AL$271,MATCH($B84&amp;"调整额",'用友贴出原始数据-费用表'!$A$6:$A$348,0)+1,MATCH($M$55,'用友贴出原始数据-费用表'!$B$5:$AL$5,0)+1)</f>
        <v>0</v>
      </c>
      <c r="N84" s="286">
        <f>INDEX('用友贴出原始数据-费用表'!$A$5:$AL$271,MATCH($B84&amp;"调整额",'用友贴出原始数据-费用表'!$A$6:$A$348,0)+1,MATCH($N$55,'用友贴出原始数据-费用表'!$B$5:$AL$5,0)+1)</f>
        <v>0</v>
      </c>
      <c r="O84" s="286">
        <f>INDEX('用友贴出原始数据-费用表'!$A$5:$AL$271,MATCH($B84&amp;"调整额",'用友贴出原始数据-费用表'!$A$6:$A$348,0)+1,MATCH($O$55,'用友贴出原始数据-费用表'!$B$5:$AL$5,0)+1)</f>
        <v>0</v>
      </c>
      <c r="P84" s="286">
        <f>INDEX('用友贴出原始数据-费用表'!$A$5:$AL$271,MATCH($B84&amp;"调整额",'用友贴出原始数据-费用表'!$A$6:$A$348,0)+1,MATCH($P$55,'用友贴出原始数据-费用表'!$B$5:$AL$5,0)+1)</f>
        <v>0</v>
      </c>
      <c r="Q84" s="286">
        <f t="shared" si="10"/>
        <v>0</v>
      </c>
      <c r="R84" s="286">
        <f>INDEX('用友贴出原始数据-费用表'!$A$5:$AL$271,MATCH($B84&amp;"调整额",'用友贴出原始数据-费用表'!$A$6:$A$348,0)+1,MATCH($R$55,'用友贴出原始数据-费用表'!$B$5:$AL$5,0)+1)</f>
        <v>0</v>
      </c>
      <c r="S84" s="286">
        <f>INDEX('用友贴出原始数据-费用表'!$A$5:$AL$271,MATCH($B84&amp;"调整额",'用友贴出原始数据-费用表'!$A$6:$A$348,0)+1,MATCH($S$55,'用友贴出原始数据-费用表'!$B$5:$AL$5,0)+1)</f>
        <v>0</v>
      </c>
      <c r="T84" s="286">
        <f>INDEX('用友贴出原始数据-费用表'!$A$5:$AL$271,MATCH($B84&amp;"调整额",'用友贴出原始数据-费用表'!$A$6:$A$348,0)+1,MATCH($T$55,'用友贴出原始数据-费用表'!$B$5:$AL$5,0)+1)</f>
        <v>0</v>
      </c>
      <c r="U84" s="286">
        <f t="shared" si="11"/>
        <v>0</v>
      </c>
      <c r="V84" s="286">
        <f>INDEX('用友贴出原始数据-费用表'!$A$5:$AL$271,MATCH($B84&amp;"调整额",'用友贴出原始数据-费用表'!$A$6:$A$348,0)+1,MATCH($V$55,'用友贴出原始数据-费用表'!$B$5:$AL$5,0)+1)</f>
        <v>0</v>
      </c>
      <c r="W84" s="286">
        <f>INDEX('用友贴出原始数据-费用表'!$A$5:$AL$271,MATCH($B84&amp;"调整额",'用友贴出原始数据-费用表'!$A$6:$A$348,0)+1,MATCH($W$55,'用友贴出原始数据-费用表'!$B$5:$AL$5,0)+1)</f>
        <v>0</v>
      </c>
      <c r="X84" s="286">
        <f>INDEX('用友贴出原始数据-费用表'!$A$5:$AL$271,MATCH($B84&amp;"调整额",'用友贴出原始数据-费用表'!$A$6:$A$348,0)+1,MATCH($X$55,'用友贴出原始数据-费用表'!$B$5:$AL$5,0)+1)</f>
        <v>0</v>
      </c>
      <c r="Y84" s="286">
        <f>INDEX('用友贴出原始数据-费用表'!$A$5:$AL$271,MATCH($B84&amp;"调整额",'用友贴出原始数据-费用表'!$A$6:$A$348,0)+1,MATCH($Y$55,'用友贴出原始数据-费用表'!$B$5:$AL$5,0)+1)</f>
        <v>0</v>
      </c>
      <c r="Z84" s="286">
        <f>INDEX('用友贴出原始数据-费用表'!$A$5:$AL$271,MATCH($B84&amp;"调整额",'用友贴出原始数据-费用表'!$A$6:$A$348,0)+1,MATCH($Z$55,'用友贴出原始数据-费用表'!$B$5:$AL$5,0)+1)</f>
        <v>0</v>
      </c>
      <c r="AA84" s="286">
        <f>INDEX('用友贴出原始数据-费用表'!$A$5:$AL$271,MATCH($B84&amp;"调整额",'用友贴出原始数据-费用表'!$A$6:$A$348,0)+1,MATCH($AA$55,'用友贴出原始数据-费用表'!$B$5:$AL$5,0)+1)</f>
        <v>0</v>
      </c>
      <c r="AB84" s="286">
        <f>INDEX('用友贴出原始数据-费用表'!$A$5:$AL$271,MATCH($B84&amp;"调整额",'用友贴出原始数据-费用表'!$A$6:$A$348,0)+1,MATCH($AB$55,'用友贴出原始数据-费用表'!$B$5:$AL$5,0)+1)</f>
        <v>0</v>
      </c>
      <c r="AC84" s="286">
        <f>INDEX('用友贴出原始数据-费用表'!$A$5:$AL$271,MATCH($B84&amp;"调整额",'用友贴出原始数据-费用表'!$A$6:$A$348,0)+1,MATCH($AC$55,'用友贴出原始数据-费用表'!$B$5:$AL$5,0)+1)</f>
        <v>0</v>
      </c>
    </row>
    <row r="85" spans="1:29">
      <c r="A85" s="277"/>
      <c r="B85" s="285" t="s">
        <v>142</v>
      </c>
      <c r="C85" s="287">
        <f t="shared" si="7"/>
        <v>0</v>
      </c>
      <c r="D85" s="286">
        <v>0</v>
      </c>
      <c r="E85" s="286">
        <f>INDEX('用友贴出原始数据-费用表'!$A$5:$AL$271,MATCH($B85&amp;"调整额",'用友贴出原始数据-费用表'!$A$6:$A$348,0)+1,MATCH($E$55,'用友贴出原始数据-费用表'!$B$5:$AL$5,0)+1)+G85+T85+AB85</f>
        <v>0</v>
      </c>
      <c r="F85" s="286">
        <f>INDEX('用友贴出原始数据-费用表'!$A$5:$AL$271,MATCH($B85&amp;"调整额",'用友贴出原始数据-费用表'!$A$6:$A$348,0)+1,MATCH($F$55,'用友贴出原始数据-费用表'!$B$5:$AL$5,0)+1)</f>
        <v>0</v>
      </c>
      <c r="G85" s="286">
        <f>INDEX('用友贴出原始数据-费用表'!$A$5:$AL$271,MATCH($B85&amp;"调整额",'用友贴出原始数据-费用表'!$A$6:$A$348,0)+1,MATCH($G$55,'用友贴出原始数据-费用表'!$B$5:$AL$5,0)+1)</f>
        <v>0</v>
      </c>
      <c r="H85" s="286">
        <f t="shared" si="8"/>
        <v>0</v>
      </c>
      <c r="I85" s="286">
        <f>INDEX('用友贴出原始数据-费用表'!$A$5:$AL$271,MATCH($B85&amp;"调整额",'用友贴出原始数据-费用表'!$A$6:$A$348,0)+1,MATCH($I$55,'用友贴出原始数据-费用表'!$B$5:$AL$5,0)+1)</f>
        <v>0</v>
      </c>
      <c r="J85" s="286">
        <f>INDEX('用友贴出原始数据-费用表'!$A$5:$AL$271,MATCH($B85&amp;"调整额",'用友贴出原始数据-费用表'!$A$6:$A$348,0)+1,MATCH($J$55,'用友贴出原始数据-费用表'!$B$5:$AL$5,0)+1)</f>
        <v>0</v>
      </c>
      <c r="K85" s="286">
        <f>INDEX('用友贴出原始数据-费用表'!$A$5:$AL$271,MATCH($B85&amp;"调整额",'用友贴出原始数据-费用表'!$A$6:$A$348,0)+1,MATCH($K$55,'用友贴出原始数据-费用表'!$B$5:$AL$5,0)+1)</f>
        <v>0</v>
      </c>
      <c r="L85" s="286">
        <f t="shared" si="9"/>
        <v>0</v>
      </c>
      <c r="M85" s="286">
        <f>INDEX('用友贴出原始数据-费用表'!$A$5:$AL$271,MATCH($B85&amp;"调整额",'用友贴出原始数据-费用表'!$A$6:$A$348,0)+1,MATCH($M$55,'用友贴出原始数据-费用表'!$B$5:$AL$5,0)+1)</f>
        <v>0</v>
      </c>
      <c r="N85" s="286">
        <f>INDEX('用友贴出原始数据-费用表'!$A$5:$AL$271,MATCH($B85&amp;"调整额",'用友贴出原始数据-费用表'!$A$6:$A$348,0)+1,MATCH($N$55,'用友贴出原始数据-费用表'!$B$5:$AL$5,0)+1)</f>
        <v>0</v>
      </c>
      <c r="O85" s="286">
        <f>INDEX('用友贴出原始数据-费用表'!$A$5:$AL$271,MATCH($B85&amp;"调整额",'用友贴出原始数据-费用表'!$A$6:$A$348,0)+1,MATCH($O$55,'用友贴出原始数据-费用表'!$B$5:$AL$5,0)+1)</f>
        <v>0</v>
      </c>
      <c r="P85" s="286">
        <f>INDEX('用友贴出原始数据-费用表'!$A$5:$AL$271,MATCH($B85&amp;"调整额",'用友贴出原始数据-费用表'!$A$6:$A$348,0)+1,MATCH($P$55,'用友贴出原始数据-费用表'!$B$5:$AL$5,0)+1)</f>
        <v>0</v>
      </c>
      <c r="Q85" s="286">
        <f t="shared" si="10"/>
        <v>0</v>
      </c>
      <c r="R85" s="286">
        <f>INDEX('用友贴出原始数据-费用表'!$A$5:$AL$271,MATCH($B85&amp;"调整额",'用友贴出原始数据-费用表'!$A$6:$A$348,0)+1,MATCH($R$55,'用友贴出原始数据-费用表'!$B$5:$AL$5,0)+1)</f>
        <v>0</v>
      </c>
      <c r="S85" s="286">
        <f>INDEX('用友贴出原始数据-费用表'!$A$5:$AL$271,MATCH($B85&amp;"调整额",'用友贴出原始数据-费用表'!$A$6:$A$348,0)+1,MATCH($S$55,'用友贴出原始数据-费用表'!$B$5:$AL$5,0)+1)</f>
        <v>0</v>
      </c>
      <c r="T85" s="286">
        <f>INDEX('用友贴出原始数据-费用表'!$A$5:$AL$271,MATCH($B85&amp;"调整额",'用友贴出原始数据-费用表'!$A$6:$A$348,0)+1,MATCH($T$55,'用友贴出原始数据-费用表'!$B$5:$AL$5,0)+1)</f>
        <v>0</v>
      </c>
      <c r="U85" s="286">
        <f t="shared" si="11"/>
        <v>0</v>
      </c>
      <c r="V85" s="286">
        <f>INDEX('用友贴出原始数据-费用表'!$A$5:$AL$271,MATCH($B85&amp;"调整额",'用友贴出原始数据-费用表'!$A$6:$A$348,0)+1,MATCH($V$55,'用友贴出原始数据-费用表'!$B$5:$AL$5,0)+1)</f>
        <v>0</v>
      </c>
      <c r="W85" s="286">
        <f>INDEX('用友贴出原始数据-费用表'!$A$5:$AL$271,MATCH($B85&amp;"调整额",'用友贴出原始数据-费用表'!$A$6:$A$348,0)+1,MATCH($W$55,'用友贴出原始数据-费用表'!$B$5:$AL$5,0)+1)</f>
        <v>0</v>
      </c>
      <c r="X85" s="286">
        <f>INDEX('用友贴出原始数据-费用表'!$A$5:$AL$271,MATCH($B85&amp;"调整额",'用友贴出原始数据-费用表'!$A$6:$A$348,0)+1,MATCH($X$55,'用友贴出原始数据-费用表'!$B$5:$AL$5,0)+1)</f>
        <v>0</v>
      </c>
      <c r="Y85" s="286">
        <f>INDEX('用友贴出原始数据-费用表'!$A$5:$AL$271,MATCH($B85&amp;"调整额",'用友贴出原始数据-费用表'!$A$6:$A$348,0)+1,MATCH($Y$55,'用友贴出原始数据-费用表'!$B$5:$AL$5,0)+1)</f>
        <v>0</v>
      </c>
      <c r="Z85" s="286">
        <f>INDEX('用友贴出原始数据-费用表'!$A$5:$AL$271,MATCH($B85&amp;"调整额",'用友贴出原始数据-费用表'!$A$6:$A$348,0)+1,MATCH($Z$55,'用友贴出原始数据-费用表'!$B$5:$AL$5,0)+1)</f>
        <v>0</v>
      </c>
      <c r="AA85" s="286">
        <f>INDEX('用友贴出原始数据-费用表'!$A$5:$AL$271,MATCH($B85&amp;"调整额",'用友贴出原始数据-费用表'!$A$6:$A$348,0)+1,MATCH($AA$55,'用友贴出原始数据-费用表'!$B$5:$AL$5,0)+1)</f>
        <v>0</v>
      </c>
      <c r="AB85" s="286">
        <f>INDEX('用友贴出原始数据-费用表'!$A$5:$AL$271,MATCH($B85&amp;"调整额",'用友贴出原始数据-费用表'!$A$6:$A$348,0)+1,MATCH($AB$55,'用友贴出原始数据-费用表'!$B$5:$AL$5,0)+1)</f>
        <v>0</v>
      </c>
      <c r="AC85" s="286">
        <f>INDEX('用友贴出原始数据-费用表'!$A$5:$AL$271,MATCH($B85&amp;"调整额",'用友贴出原始数据-费用表'!$A$6:$A$348,0)+1,MATCH($AC$55,'用友贴出原始数据-费用表'!$B$5:$AL$5,0)+1)</f>
        <v>0</v>
      </c>
    </row>
    <row r="86" spans="1:29">
      <c r="A86" s="278"/>
      <c r="B86" s="291" t="s">
        <v>122</v>
      </c>
      <c r="C86" s="292">
        <f t="shared" si="7"/>
        <v>-161622.96</v>
      </c>
      <c r="D86" s="292">
        <v>19159.54</v>
      </c>
      <c r="E86" s="292">
        <f t="shared" ref="E86:H86" si="18">SUM(E73:E85)</f>
        <v>-350336.47</v>
      </c>
      <c r="F86" s="292">
        <f t="shared" si="18"/>
        <v>117528.97</v>
      </c>
      <c r="G86" s="292">
        <f t="shared" si="18"/>
        <v>-249536.47</v>
      </c>
      <c r="H86" s="292">
        <f t="shared" si="18"/>
        <v>6160</v>
      </c>
      <c r="I86" s="292">
        <f t="shared" ref="I86:AC86" si="19">SUM(I73:I85)</f>
        <v>6160</v>
      </c>
      <c r="J86" s="292">
        <f t="shared" si="19"/>
        <v>0</v>
      </c>
      <c r="K86" s="292">
        <f t="shared" si="19"/>
        <v>0</v>
      </c>
      <c r="L86" s="292">
        <f t="shared" si="19"/>
        <v>0</v>
      </c>
      <c r="M86" s="292">
        <f t="shared" si="19"/>
        <v>0</v>
      </c>
      <c r="N86" s="292">
        <f t="shared" si="19"/>
        <v>0</v>
      </c>
      <c r="O86" s="292">
        <f t="shared" si="19"/>
        <v>0</v>
      </c>
      <c r="P86" s="292">
        <f t="shared" si="19"/>
        <v>0</v>
      </c>
      <c r="Q86" s="292">
        <f t="shared" si="19"/>
        <v>0</v>
      </c>
      <c r="R86" s="292">
        <f t="shared" si="19"/>
        <v>0</v>
      </c>
      <c r="S86" s="292">
        <f t="shared" si="19"/>
        <v>0</v>
      </c>
      <c r="T86" s="292">
        <f t="shared" si="19"/>
        <v>1120</v>
      </c>
      <c r="U86" s="292">
        <f t="shared" si="11"/>
        <v>45865</v>
      </c>
      <c r="V86" s="292">
        <f t="shared" si="19"/>
        <v>28900</v>
      </c>
      <c r="W86" s="292">
        <f t="shared" si="19"/>
        <v>0</v>
      </c>
      <c r="X86" s="292">
        <f t="shared" si="19"/>
        <v>16965</v>
      </c>
      <c r="Y86" s="292">
        <f t="shared" si="19"/>
        <v>0</v>
      </c>
      <c r="Z86" s="292">
        <f t="shared" si="19"/>
        <v>0</v>
      </c>
      <c r="AA86" s="292">
        <f t="shared" si="19"/>
        <v>0</v>
      </c>
      <c r="AB86" s="292">
        <f t="shared" si="19"/>
        <v>0</v>
      </c>
      <c r="AC86" s="292">
        <f t="shared" si="19"/>
        <v>3165</v>
      </c>
    </row>
    <row r="87" customHeight="1" spans="1:29">
      <c r="A87" s="276" t="s">
        <v>143</v>
      </c>
      <c r="B87" s="285" t="s">
        <v>144</v>
      </c>
      <c r="C87" s="287">
        <f t="shared" si="7"/>
        <v>0</v>
      </c>
      <c r="D87" s="286">
        <v>-161223</v>
      </c>
      <c r="E87" s="286">
        <f>INDEX('用友贴出原始数据-费用表'!$A$5:$AL$271,MATCH($B87&amp;"调整额",'用友贴出原始数据-费用表'!$A$6:$A$348,0)+1,MATCH($E$55,'用友贴出原始数据-费用表'!$B$5:$AL$5,0)+1)+G87+T87+AB87</f>
        <v>61109</v>
      </c>
      <c r="F87" s="286">
        <f>INDEX('用友贴出原始数据-费用表'!$A$5:$AL$271,MATCH($B87&amp;"调整额",'用友贴出原始数据-费用表'!$A$6:$A$348,0)+1,MATCH($F$55,'用友贴出原始数据-费用表'!$B$5:$AL$5,0)+1)</f>
        <v>0</v>
      </c>
      <c r="G87" s="286">
        <f>INDEX('用友贴出原始数据-费用表'!$A$5:$AL$271,MATCH($B87&amp;"调整额",'用友贴出原始数据-费用表'!$A$6:$A$348,0)+1,MATCH($G$55,'用友贴出原始数据-费用表'!$B$5:$AL$5,0)+1)</f>
        <v>0</v>
      </c>
      <c r="H87" s="286">
        <f t="shared" si="8"/>
        <v>34029</v>
      </c>
      <c r="I87" s="286">
        <f>INDEX('用友贴出原始数据-费用表'!$A$5:$AL$271,MATCH($B87&amp;"调整额",'用友贴出原始数据-费用表'!$A$6:$A$348,0)+1,MATCH($I$55,'用友贴出原始数据-费用表'!$B$5:$AL$5,0)+1)</f>
        <v>27197</v>
      </c>
      <c r="J87" s="286">
        <f>INDEX('用友贴出原始数据-费用表'!$A$5:$AL$271,MATCH($B87&amp;"调整额",'用友贴出原始数据-费用表'!$A$6:$A$348,0)+1,MATCH($J$55,'用友贴出原始数据-费用表'!$B$5:$AL$5,0)+1)</f>
        <v>0</v>
      </c>
      <c r="K87" s="286">
        <f>INDEX('用友贴出原始数据-费用表'!$A$5:$AL$271,MATCH($B87&amp;"调整额",'用友贴出原始数据-费用表'!$A$6:$A$348,0)+1,MATCH($K$55,'用友贴出原始数据-费用表'!$B$5:$AL$5,0)+1)</f>
        <v>6832</v>
      </c>
      <c r="L87" s="286">
        <f t="shared" si="9"/>
        <v>0</v>
      </c>
      <c r="M87" s="286">
        <f>INDEX('用友贴出原始数据-费用表'!$A$5:$AL$271,MATCH($B87&amp;"调整额",'用友贴出原始数据-费用表'!$A$6:$A$348,0)+1,MATCH($M$55,'用友贴出原始数据-费用表'!$B$5:$AL$5,0)+1)</f>
        <v>0</v>
      </c>
      <c r="N87" s="286">
        <f>INDEX('用友贴出原始数据-费用表'!$A$5:$AL$271,MATCH($B87&amp;"调整额",'用友贴出原始数据-费用表'!$A$6:$A$348,0)+1,MATCH($N$55,'用友贴出原始数据-费用表'!$B$5:$AL$5,0)+1)</f>
        <v>0</v>
      </c>
      <c r="O87" s="286">
        <f>INDEX('用友贴出原始数据-费用表'!$A$5:$AL$271,MATCH($B87&amp;"调整额",'用友贴出原始数据-费用表'!$A$6:$A$348,0)+1,MATCH($O$55,'用友贴出原始数据-费用表'!$B$5:$AL$5,0)+1)</f>
        <v>0</v>
      </c>
      <c r="P87" s="286">
        <f>INDEX('用友贴出原始数据-费用表'!$A$5:$AL$271,MATCH($B87&amp;"调整额",'用友贴出原始数据-费用表'!$A$6:$A$348,0)+1,MATCH($P$55,'用友贴出原始数据-费用表'!$B$5:$AL$5,0)+1)</f>
        <v>0</v>
      </c>
      <c r="Q87" s="286">
        <f t="shared" si="10"/>
        <v>0</v>
      </c>
      <c r="R87" s="286">
        <f>INDEX('用友贴出原始数据-费用表'!$A$5:$AL$271,MATCH($B87&amp;"调整额",'用友贴出原始数据-费用表'!$A$6:$A$348,0)+1,MATCH($R$55,'用友贴出原始数据-费用表'!$B$5:$AL$5,0)+1)</f>
        <v>0</v>
      </c>
      <c r="S87" s="286">
        <f>INDEX('用友贴出原始数据-费用表'!$A$5:$AL$271,MATCH($B87&amp;"调整额",'用友贴出原始数据-费用表'!$A$6:$A$348,0)+1,MATCH($S$55,'用友贴出原始数据-费用表'!$B$5:$AL$5,0)+1)</f>
        <v>0</v>
      </c>
      <c r="T87" s="286">
        <f>INDEX('用友贴出原始数据-费用表'!$A$5:$AL$271,MATCH($B87&amp;"调整额",'用友贴出原始数据-费用表'!$A$6:$A$348,0)+1,MATCH($T$55,'用友贴出原始数据-费用表'!$B$5:$AL$5,0)+1)</f>
        <v>0</v>
      </c>
      <c r="U87" s="286">
        <f t="shared" si="11"/>
        <v>66085</v>
      </c>
      <c r="V87" s="286">
        <f>INDEX('用友贴出原始数据-费用表'!$A$5:$AL$271,MATCH($B87&amp;"调整额",'用友贴出原始数据-费用表'!$A$6:$A$348,0)+1,MATCH($V$55,'用友贴出原始数据-费用表'!$B$5:$AL$5,0)+1)</f>
        <v>0</v>
      </c>
      <c r="W87" s="286">
        <f>INDEX('用友贴出原始数据-费用表'!$A$5:$AL$271,MATCH($B87&amp;"调整额",'用友贴出原始数据-费用表'!$A$6:$A$348,0)+1,MATCH($W$55,'用友贴出原始数据-费用表'!$B$5:$AL$5,0)+1)</f>
        <v>0</v>
      </c>
      <c r="X87" s="286">
        <f>INDEX('用友贴出原始数据-费用表'!$A$5:$AL$271,MATCH($B87&amp;"调整额",'用友贴出原始数据-费用表'!$A$6:$A$348,0)+1,MATCH($X$55,'用友贴出原始数据-费用表'!$B$5:$AL$5,0)+1)</f>
        <v>44791</v>
      </c>
      <c r="Y87" s="286">
        <f>INDEX('用友贴出原始数据-费用表'!$A$5:$AL$271,MATCH($B87&amp;"调整额",'用友贴出原始数据-费用表'!$A$6:$A$348,0)+1,MATCH($Y$55,'用友贴出原始数据-费用表'!$B$5:$AL$5,0)+1)</f>
        <v>21294</v>
      </c>
      <c r="Z87" s="286">
        <f>INDEX('用友贴出原始数据-费用表'!$A$5:$AL$271,MATCH($B87&amp;"调整额",'用友贴出原始数据-费用表'!$A$6:$A$348,0)+1,MATCH($Z$55,'用友贴出原始数据-费用表'!$B$5:$AL$5,0)+1)</f>
        <v>0</v>
      </c>
      <c r="AA87" s="286">
        <f>INDEX('用友贴出原始数据-费用表'!$A$5:$AL$271,MATCH($B87&amp;"调整额",'用友贴出原始数据-费用表'!$A$6:$A$348,0)+1,MATCH($AA$55,'用友贴出原始数据-费用表'!$B$5:$AL$5,0)+1)</f>
        <v>0</v>
      </c>
      <c r="AB87" s="286">
        <f>INDEX('用友贴出原始数据-费用表'!$A$5:$AL$271,MATCH($B87&amp;"调整额",'用友贴出原始数据-费用表'!$A$6:$A$348,0)+1,MATCH($AB$55,'用友贴出原始数据-费用表'!$B$5:$AL$5,0)+1)</f>
        <v>61109</v>
      </c>
      <c r="AC87" s="286">
        <f>INDEX('用友贴出原始数据-费用表'!$A$5:$AL$271,MATCH($B87&amp;"调整额",'用友贴出原始数据-费用表'!$A$6:$A$348,0)+1,MATCH($AC$55,'用友贴出原始数据-费用表'!$B$5:$AL$5,0)+1)</f>
        <v>0</v>
      </c>
    </row>
    <row r="88" spans="1:29">
      <c r="A88" s="277"/>
      <c r="B88" s="285" t="s">
        <v>145</v>
      </c>
      <c r="C88" s="287">
        <f t="shared" si="7"/>
        <v>0</v>
      </c>
      <c r="D88" s="286">
        <v>-228756</v>
      </c>
      <c r="E88" s="286">
        <f>INDEX('用友贴出原始数据-费用表'!$A$5:$AL$271,MATCH($B88&amp;"调整额",'用友贴出原始数据-费用表'!$A$6:$A$348,0)+1,MATCH($E$55,'用友贴出原始数据-费用表'!$B$5:$AL$5,0)+1)+G88+T88+AB88</f>
        <v>16048</v>
      </c>
      <c r="F88" s="286">
        <f>INDEX('用友贴出原始数据-费用表'!$A$5:$AL$271,MATCH($B88&amp;"调整额",'用友贴出原始数据-费用表'!$A$6:$A$348,0)+1,MATCH($F$55,'用友贴出原始数据-费用表'!$B$5:$AL$5,0)+1)</f>
        <v>120836</v>
      </c>
      <c r="G88" s="286">
        <f>INDEX('用友贴出原始数据-费用表'!$A$5:$AL$271,MATCH($B88&amp;"调整额",'用友贴出原始数据-费用表'!$A$6:$A$348,0)+1,MATCH($G$55,'用友贴出原始数据-费用表'!$B$5:$AL$5,0)+1)</f>
        <v>0</v>
      </c>
      <c r="H88" s="286">
        <f t="shared" si="8"/>
        <v>4590</v>
      </c>
      <c r="I88" s="286">
        <f>INDEX('用友贴出原始数据-费用表'!$A$5:$AL$271,MATCH($B88&amp;"调整额",'用友贴出原始数据-费用表'!$A$6:$A$348,0)+1,MATCH($I$55,'用友贴出原始数据-费用表'!$B$5:$AL$5,0)+1)</f>
        <v>1042</v>
      </c>
      <c r="J88" s="286">
        <f>INDEX('用友贴出原始数据-费用表'!$A$5:$AL$271,MATCH($B88&amp;"调整额",'用友贴出原始数据-费用表'!$A$6:$A$348,0)+1,MATCH($J$55,'用友贴出原始数据-费用表'!$B$5:$AL$5,0)+1)</f>
        <v>0</v>
      </c>
      <c r="K88" s="286">
        <f>INDEX('用友贴出原始数据-费用表'!$A$5:$AL$271,MATCH($B88&amp;"调整额",'用友贴出原始数据-费用表'!$A$6:$A$348,0)+1,MATCH($K$55,'用友贴出原始数据-费用表'!$B$5:$AL$5,0)+1)</f>
        <v>3548</v>
      </c>
      <c r="L88" s="286">
        <f t="shared" si="9"/>
        <v>0</v>
      </c>
      <c r="M88" s="286">
        <f>INDEX('用友贴出原始数据-费用表'!$A$5:$AL$271,MATCH($B88&amp;"调整额",'用友贴出原始数据-费用表'!$A$6:$A$348,0)+1,MATCH($M$55,'用友贴出原始数据-费用表'!$B$5:$AL$5,0)+1)</f>
        <v>0</v>
      </c>
      <c r="N88" s="286">
        <f>INDEX('用友贴出原始数据-费用表'!$A$5:$AL$271,MATCH($B88&amp;"调整额",'用友贴出原始数据-费用表'!$A$6:$A$348,0)+1,MATCH($N$55,'用友贴出原始数据-费用表'!$B$5:$AL$5,0)+1)</f>
        <v>0</v>
      </c>
      <c r="O88" s="286">
        <f>INDEX('用友贴出原始数据-费用表'!$A$5:$AL$271,MATCH($B88&amp;"调整额",'用友贴出原始数据-费用表'!$A$6:$A$348,0)+1,MATCH($O$55,'用友贴出原始数据-费用表'!$B$5:$AL$5,0)+1)</f>
        <v>0</v>
      </c>
      <c r="P88" s="286">
        <f>INDEX('用友贴出原始数据-费用表'!$A$5:$AL$271,MATCH($B88&amp;"调整额",'用友贴出原始数据-费用表'!$A$6:$A$348,0)+1,MATCH($P$55,'用友贴出原始数据-费用表'!$B$5:$AL$5,0)+1)</f>
        <v>0</v>
      </c>
      <c r="Q88" s="286">
        <f t="shared" si="10"/>
        <v>667</v>
      </c>
      <c r="R88" s="286">
        <f>INDEX('用友贴出原始数据-费用表'!$A$5:$AL$271,MATCH($B88&amp;"调整额",'用友贴出原始数据-费用表'!$A$6:$A$348,0)+1,MATCH($R$55,'用友贴出原始数据-费用表'!$B$5:$AL$5,0)+1)</f>
        <v>667</v>
      </c>
      <c r="S88" s="286">
        <f>INDEX('用友贴出原始数据-费用表'!$A$5:$AL$271,MATCH($B88&amp;"调整额",'用友贴出原始数据-费用表'!$A$6:$A$348,0)+1,MATCH($S$55,'用友贴出原始数据-费用表'!$B$5:$AL$5,0)+1)</f>
        <v>0</v>
      </c>
      <c r="T88" s="286">
        <f>INDEX('用友贴出原始数据-费用表'!$A$5:$AL$271,MATCH($B88&amp;"调整额",'用友贴出原始数据-费用表'!$A$6:$A$348,0)+1,MATCH($T$55,'用友贴出原始数据-费用表'!$B$5:$AL$5,0)+1)</f>
        <v>0</v>
      </c>
      <c r="U88" s="286">
        <f t="shared" si="11"/>
        <v>86615</v>
      </c>
      <c r="V88" s="286">
        <f>INDEX('用友贴出原始数据-费用表'!$A$5:$AL$271,MATCH($B88&amp;"调整额",'用友贴出原始数据-费用表'!$A$6:$A$348,0)+1,MATCH($V$55,'用友贴出原始数据-费用表'!$B$5:$AL$5,0)+1)</f>
        <v>32368</v>
      </c>
      <c r="W88" s="286">
        <f>INDEX('用友贴出原始数据-费用表'!$A$5:$AL$271,MATCH($B88&amp;"调整额",'用友贴出原始数据-费用表'!$A$6:$A$348,0)+1,MATCH($W$55,'用友贴出原始数据-费用表'!$B$5:$AL$5,0)+1)</f>
        <v>19665</v>
      </c>
      <c r="X88" s="286">
        <f>INDEX('用友贴出原始数据-费用表'!$A$5:$AL$271,MATCH($B88&amp;"调整额",'用友贴出原始数据-费用表'!$A$6:$A$348,0)+1,MATCH($X$55,'用友贴出原始数据-费用表'!$B$5:$AL$5,0)+1)</f>
        <v>18715</v>
      </c>
      <c r="Y88" s="286">
        <f>INDEX('用友贴出原始数据-费用表'!$A$5:$AL$271,MATCH($B88&amp;"调整额",'用友贴出原始数据-费用表'!$A$6:$A$348,0)+1,MATCH($Y$55,'用友贴出原始数据-费用表'!$B$5:$AL$5,0)+1)</f>
        <v>5696</v>
      </c>
      <c r="Z88" s="286">
        <f>INDEX('用友贴出原始数据-费用表'!$A$5:$AL$271,MATCH($B88&amp;"调整额",'用友贴出原始数据-费用表'!$A$6:$A$348,0)+1,MATCH($Z$55,'用友贴出原始数据-费用表'!$B$5:$AL$5,0)+1)</f>
        <v>7052</v>
      </c>
      <c r="AA88" s="286">
        <f>INDEX('用友贴出原始数据-费用表'!$A$5:$AL$271,MATCH($B88&amp;"调整额",'用友贴出原始数据-费用表'!$A$6:$A$348,0)+1,MATCH($AA$55,'用友贴出原始数据-费用表'!$B$5:$AL$5,0)+1)</f>
        <v>3119</v>
      </c>
      <c r="AB88" s="286">
        <f>INDEX('用友贴出原始数据-费用表'!$A$5:$AL$271,MATCH($B88&amp;"调整额",'用友贴出原始数据-费用表'!$A$6:$A$348,0)+1,MATCH($AB$55,'用友贴出原始数据-费用表'!$B$5:$AL$5,0)+1)</f>
        <v>16048</v>
      </c>
      <c r="AC88" s="286">
        <f>INDEX('用友贴出原始数据-费用表'!$A$5:$AL$271,MATCH($B88&amp;"调整额",'用友贴出原始数据-费用表'!$A$6:$A$348,0)+1,MATCH($AC$55,'用友贴出原始数据-费用表'!$B$5:$AL$5,0)+1)</f>
        <v>0</v>
      </c>
    </row>
    <row r="89" spans="1:29">
      <c r="A89" s="277"/>
      <c r="B89" s="285" t="s">
        <v>146</v>
      </c>
      <c r="C89" s="287">
        <f t="shared" si="7"/>
        <v>0</v>
      </c>
      <c r="D89" s="286">
        <v>0</v>
      </c>
      <c r="E89" s="286">
        <f>INDEX('用友贴出原始数据-费用表'!$A$5:$AL$271,MATCH($B89&amp;"调整额",'用友贴出原始数据-费用表'!$A$6:$A$348,0)+1,MATCH($E$55,'用友贴出原始数据-费用表'!$B$5:$AL$5,0)+1)+G89+T89+AB89</f>
        <v>0</v>
      </c>
      <c r="F89" s="286">
        <f>INDEX('用友贴出原始数据-费用表'!$A$5:$AL$271,MATCH($B89&amp;"调整额",'用友贴出原始数据-费用表'!$A$6:$A$348,0)+1,MATCH($F$55,'用友贴出原始数据-费用表'!$B$5:$AL$5,0)+1)</f>
        <v>0</v>
      </c>
      <c r="G89" s="286">
        <f>INDEX('用友贴出原始数据-费用表'!$A$5:$AL$271,MATCH($B89&amp;"调整额",'用友贴出原始数据-费用表'!$A$6:$A$348,0)+1,MATCH($G$55,'用友贴出原始数据-费用表'!$B$5:$AL$5,0)+1)</f>
        <v>0</v>
      </c>
      <c r="H89" s="286">
        <f t="shared" si="8"/>
        <v>0</v>
      </c>
      <c r="I89" s="286">
        <f>INDEX('用友贴出原始数据-费用表'!$A$5:$AL$271,MATCH($B89&amp;"调整额",'用友贴出原始数据-费用表'!$A$6:$A$348,0)+1,MATCH($I$55,'用友贴出原始数据-费用表'!$B$5:$AL$5,0)+1)</f>
        <v>0</v>
      </c>
      <c r="J89" s="286">
        <f>INDEX('用友贴出原始数据-费用表'!$A$5:$AL$271,MATCH($B89&amp;"调整额",'用友贴出原始数据-费用表'!$A$6:$A$348,0)+1,MATCH($J$55,'用友贴出原始数据-费用表'!$B$5:$AL$5,0)+1)</f>
        <v>0</v>
      </c>
      <c r="K89" s="286">
        <f>INDEX('用友贴出原始数据-费用表'!$A$5:$AL$271,MATCH($B89&amp;"调整额",'用友贴出原始数据-费用表'!$A$6:$A$348,0)+1,MATCH($K$55,'用友贴出原始数据-费用表'!$B$5:$AL$5,0)+1)</f>
        <v>0</v>
      </c>
      <c r="L89" s="286">
        <f t="shared" si="9"/>
        <v>0</v>
      </c>
      <c r="M89" s="286">
        <f>INDEX('用友贴出原始数据-费用表'!$A$5:$AL$271,MATCH($B89&amp;"调整额",'用友贴出原始数据-费用表'!$A$6:$A$348,0)+1,MATCH($M$55,'用友贴出原始数据-费用表'!$B$5:$AL$5,0)+1)</f>
        <v>0</v>
      </c>
      <c r="N89" s="286">
        <f>INDEX('用友贴出原始数据-费用表'!$A$5:$AL$271,MATCH($B89&amp;"调整额",'用友贴出原始数据-费用表'!$A$6:$A$348,0)+1,MATCH($N$55,'用友贴出原始数据-费用表'!$B$5:$AL$5,0)+1)</f>
        <v>0</v>
      </c>
      <c r="O89" s="286">
        <f>INDEX('用友贴出原始数据-费用表'!$A$5:$AL$271,MATCH($B89&amp;"调整额",'用友贴出原始数据-费用表'!$A$6:$A$348,0)+1,MATCH($O$55,'用友贴出原始数据-费用表'!$B$5:$AL$5,0)+1)</f>
        <v>0</v>
      </c>
      <c r="P89" s="286">
        <f>INDEX('用友贴出原始数据-费用表'!$A$5:$AL$271,MATCH($B89&amp;"调整额",'用友贴出原始数据-费用表'!$A$6:$A$348,0)+1,MATCH($P$55,'用友贴出原始数据-费用表'!$B$5:$AL$5,0)+1)</f>
        <v>0</v>
      </c>
      <c r="Q89" s="286">
        <f t="shared" si="10"/>
        <v>0</v>
      </c>
      <c r="R89" s="286">
        <f>INDEX('用友贴出原始数据-费用表'!$A$5:$AL$271,MATCH($B89&amp;"调整额",'用友贴出原始数据-费用表'!$A$6:$A$348,0)+1,MATCH($R$55,'用友贴出原始数据-费用表'!$B$5:$AL$5,0)+1)</f>
        <v>0</v>
      </c>
      <c r="S89" s="286">
        <f>INDEX('用友贴出原始数据-费用表'!$A$5:$AL$271,MATCH($B89&amp;"调整额",'用友贴出原始数据-费用表'!$A$6:$A$348,0)+1,MATCH($S$55,'用友贴出原始数据-费用表'!$B$5:$AL$5,0)+1)</f>
        <v>0</v>
      </c>
      <c r="T89" s="286">
        <f>INDEX('用友贴出原始数据-费用表'!$A$5:$AL$271,MATCH($B89&amp;"调整额",'用友贴出原始数据-费用表'!$A$6:$A$348,0)+1,MATCH($T$55,'用友贴出原始数据-费用表'!$B$5:$AL$5,0)+1)</f>
        <v>0</v>
      </c>
      <c r="U89" s="286">
        <f t="shared" si="11"/>
        <v>0</v>
      </c>
      <c r="V89" s="286">
        <f>INDEX('用友贴出原始数据-费用表'!$A$5:$AL$271,MATCH($B89&amp;"调整额",'用友贴出原始数据-费用表'!$A$6:$A$348,0)+1,MATCH($V$55,'用友贴出原始数据-费用表'!$B$5:$AL$5,0)+1)</f>
        <v>0</v>
      </c>
      <c r="W89" s="286">
        <f>INDEX('用友贴出原始数据-费用表'!$A$5:$AL$271,MATCH($B89&amp;"调整额",'用友贴出原始数据-费用表'!$A$6:$A$348,0)+1,MATCH($W$55,'用友贴出原始数据-费用表'!$B$5:$AL$5,0)+1)</f>
        <v>0</v>
      </c>
      <c r="X89" s="286">
        <f>INDEX('用友贴出原始数据-费用表'!$A$5:$AL$271,MATCH($B89&amp;"调整额",'用友贴出原始数据-费用表'!$A$6:$A$348,0)+1,MATCH($X$55,'用友贴出原始数据-费用表'!$B$5:$AL$5,0)+1)</f>
        <v>0</v>
      </c>
      <c r="Y89" s="286">
        <f>INDEX('用友贴出原始数据-费用表'!$A$5:$AL$271,MATCH($B89&amp;"调整额",'用友贴出原始数据-费用表'!$A$6:$A$348,0)+1,MATCH($Y$55,'用友贴出原始数据-费用表'!$B$5:$AL$5,0)+1)</f>
        <v>0</v>
      </c>
      <c r="Z89" s="286">
        <f>INDEX('用友贴出原始数据-费用表'!$A$5:$AL$271,MATCH($B89&amp;"调整额",'用友贴出原始数据-费用表'!$A$6:$A$348,0)+1,MATCH($Z$55,'用友贴出原始数据-费用表'!$B$5:$AL$5,0)+1)</f>
        <v>0</v>
      </c>
      <c r="AA89" s="286">
        <f>INDEX('用友贴出原始数据-费用表'!$A$5:$AL$271,MATCH($B89&amp;"调整额",'用友贴出原始数据-费用表'!$A$6:$A$348,0)+1,MATCH($AA$55,'用友贴出原始数据-费用表'!$B$5:$AL$5,0)+1)</f>
        <v>0</v>
      </c>
      <c r="AB89" s="286">
        <f>INDEX('用友贴出原始数据-费用表'!$A$5:$AL$271,MATCH($B89&amp;"调整额",'用友贴出原始数据-费用表'!$A$6:$A$348,0)+1,MATCH($AB$55,'用友贴出原始数据-费用表'!$B$5:$AL$5,0)+1)</f>
        <v>0</v>
      </c>
      <c r="AC89" s="286">
        <f>INDEX('用友贴出原始数据-费用表'!$A$5:$AL$271,MATCH($B89&amp;"调整额",'用友贴出原始数据-费用表'!$A$6:$A$348,0)+1,MATCH($AC$55,'用友贴出原始数据-费用表'!$B$5:$AL$5,0)+1)</f>
        <v>0</v>
      </c>
    </row>
    <row r="90" spans="1:29">
      <c r="A90" s="277"/>
      <c r="B90" s="285" t="s">
        <v>147</v>
      </c>
      <c r="C90" s="287">
        <f t="shared" si="7"/>
        <v>0</v>
      </c>
      <c r="D90" s="286">
        <v>-17780</v>
      </c>
      <c r="E90" s="286">
        <f>INDEX('用友贴出原始数据-费用表'!$A$5:$AL$271,MATCH($B90&amp;"调整额",'用友贴出原始数据-费用表'!$A$6:$A$348,0)+1,MATCH($E$55,'用友贴出原始数据-费用表'!$B$5:$AL$5,0)+1)+G90+T90+AB90</f>
        <v>0</v>
      </c>
      <c r="F90" s="286">
        <f>INDEX('用友贴出原始数据-费用表'!$A$5:$AL$271,MATCH($B90&amp;"调整额",'用友贴出原始数据-费用表'!$A$6:$A$348,0)+1,MATCH($F$55,'用友贴出原始数据-费用表'!$B$5:$AL$5,0)+1)</f>
        <v>0</v>
      </c>
      <c r="G90" s="286">
        <f>INDEX('用友贴出原始数据-费用表'!$A$5:$AL$271,MATCH($B90&amp;"调整额",'用友贴出原始数据-费用表'!$A$6:$A$348,0)+1,MATCH($G$55,'用友贴出原始数据-费用表'!$B$5:$AL$5,0)+1)</f>
        <v>0</v>
      </c>
      <c r="H90" s="286">
        <f t="shared" si="8"/>
        <v>3096</v>
      </c>
      <c r="I90" s="286">
        <f>INDEX('用友贴出原始数据-费用表'!$A$5:$AL$271,MATCH($B90&amp;"调整额",'用友贴出原始数据-费用表'!$A$6:$A$348,0)+1,MATCH($I$55,'用友贴出原始数据-费用表'!$B$5:$AL$5,0)+1)</f>
        <v>599</v>
      </c>
      <c r="J90" s="286">
        <f>INDEX('用友贴出原始数据-费用表'!$A$5:$AL$271,MATCH($B90&amp;"调整额",'用友贴出原始数据-费用表'!$A$6:$A$348,0)+1,MATCH($J$55,'用友贴出原始数据-费用表'!$B$5:$AL$5,0)+1)</f>
        <v>0</v>
      </c>
      <c r="K90" s="286">
        <f>INDEX('用友贴出原始数据-费用表'!$A$5:$AL$271,MATCH($B90&amp;"调整额",'用友贴出原始数据-费用表'!$A$6:$A$348,0)+1,MATCH($K$55,'用友贴出原始数据-费用表'!$B$5:$AL$5,0)+1)</f>
        <v>2497</v>
      </c>
      <c r="L90" s="286">
        <f t="shared" si="9"/>
        <v>0</v>
      </c>
      <c r="M90" s="286">
        <f>INDEX('用友贴出原始数据-费用表'!$A$5:$AL$271,MATCH($B90&amp;"调整额",'用友贴出原始数据-费用表'!$A$6:$A$348,0)+1,MATCH($M$55,'用友贴出原始数据-费用表'!$B$5:$AL$5,0)+1)</f>
        <v>0</v>
      </c>
      <c r="N90" s="286">
        <f>INDEX('用友贴出原始数据-费用表'!$A$5:$AL$271,MATCH($B90&amp;"调整额",'用友贴出原始数据-费用表'!$A$6:$A$348,0)+1,MATCH($N$55,'用友贴出原始数据-费用表'!$B$5:$AL$5,0)+1)</f>
        <v>0</v>
      </c>
      <c r="O90" s="286">
        <f>INDEX('用友贴出原始数据-费用表'!$A$5:$AL$271,MATCH($B90&amp;"调整额",'用友贴出原始数据-费用表'!$A$6:$A$348,0)+1,MATCH($O$55,'用友贴出原始数据-费用表'!$B$5:$AL$5,0)+1)</f>
        <v>0</v>
      </c>
      <c r="P90" s="286">
        <f>INDEX('用友贴出原始数据-费用表'!$A$5:$AL$271,MATCH($B90&amp;"调整额",'用友贴出原始数据-费用表'!$A$6:$A$348,0)+1,MATCH($P$55,'用友贴出原始数据-费用表'!$B$5:$AL$5,0)+1)</f>
        <v>0</v>
      </c>
      <c r="Q90" s="286">
        <f t="shared" si="10"/>
        <v>633</v>
      </c>
      <c r="R90" s="286">
        <f>INDEX('用友贴出原始数据-费用表'!$A$5:$AL$271,MATCH($B90&amp;"调整额",'用友贴出原始数据-费用表'!$A$6:$A$348,0)+1,MATCH($R$55,'用友贴出原始数据-费用表'!$B$5:$AL$5,0)+1)</f>
        <v>633</v>
      </c>
      <c r="S90" s="286">
        <f>INDEX('用友贴出原始数据-费用表'!$A$5:$AL$271,MATCH($B90&amp;"调整额",'用友贴出原始数据-费用表'!$A$6:$A$348,0)+1,MATCH($S$55,'用友贴出原始数据-费用表'!$B$5:$AL$5,0)+1)</f>
        <v>0</v>
      </c>
      <c r="T90" s="286">
        <f>INDEX('用友贴出原始数据-费用表'!$A$5:$AL$271,MATCH($B90&amp;"调整额",'用友贴出原始数据-费用表'!$A$6:$A$348,0)+1,MATCH($T$55,'用友贴出原始数据-费用表'!$B$5:$AL$5,0)+1)</f>
        <v>0</v>
      </c>
      <c r="U90" s="286">
        <f t="shared" si="11"/>
        <v>14051</v>
      </c>
      <c r="V90" s="286">
        <f>INDEX('用友贴出原始数据-费用表'!$A$5:$AL$271,MATCH($B90&amp;"调整额",'用友贴出原始数据-费用表'!$A$6:$A$348,0)+1,MATCH($V$55,'用友贴出原始数据-费用表'!$B$5:$AL$5,0)+1)</f>
        <v>0</v>
      </c>
      <c r="W90" s="286">
        <f>INDEX('用友贴出原始数据-费用表'!$A$5:$AL$271,MATCH($B90&amp;"调整额",'用友贴出原始数据-费用表'!$A$6:$A$348,0)+1,MATCH($W$55,'用友贴出原始数据-费用表'!$B$5:$AL$5,0)+1)</f>
        <v>0</v>
      </c>
      <c r="X90" s="286">
        <f>INDEX('用友贴出原始数据-费用表'!$A$5:$AL$271,MATCH($B90&amp;"调整额",'用友贴出原始数据-费用表'!$A$6:$A$348,0)+1,MATCH($X$55,'用友贴出原始数据-费用表'!$B$5:$AL$5,0)+1)</f>
        <v>10721</v>
      </c>
      <c r="Y90" s="286">
        <f>INDEX('用友贴出原始数据-费用表'!$A$5:$AL$271,MATCH($B90&amp;"调整额",'用友贴出原始数据-费用表'!$A$6:$A$348,0)+1,MATCH($Y$55,'用友贴出原始数据-费用表'!$B$5:$AL$5,0)+1)</f>
        <v>3330</v>
      </c>
      <c r="Z90" s="286">
        <f>INDEX('用友贴出原始数据-费用表'!$A$5:$AL$271,MATCH($B90&amp;"调整额",'用友贴出原始数据-费用表'!$A$6:$A$348,0)+1,MATCH($Z$55,'用友贴出原始数据-费用表'!$B$5:$AL$5,0)+1)</f>
        <v>0</v>
      </c>
      <c r="AA90" s="286">
        <f>INDEX('用友贴出原始数据-费用表'!$A$5:$AL$271,MATCH($B90&amp;"调整额",'用友贴出原始数据-费用表'!$A$6:$A$348,0)+1,MATCH($AA$55,'用友贴出原始数据-费用表'!$B$5:$AL$5,0)+1)</f>
        <v>0</v>
      </c>
      <c r="AB90" s="286">
        <f>INDEX('用友贴出原始数据-费用表'!$A$5:$AL$271,MATCH($B90&amp;"调整额",'用友贴出原始数据-费用表'!$A$6:$A$348,0)+1,MATCH($AB$55,'用友贴出原始数据-费用表'!$B$5:$AL$5,0)+1)</f>
        <v>0</v>
      </c>
      <c r="AC90" s="286">
        <f>INDEX('用友贴出原始数据-费用表'!$A$5:$AL$271,MATCH($B90&amp;"调整额",'用友贴出原始数据-费用表'!$A$6:$A$348,0)+1,MATCH($AC$55,'用友贴出原始数据-费用表'!$B$5:$AL$5,0)+1)</f>
        <v>0</v>
      </c>
    </row>
    <row r="91" spans="1:29">
      <c r="A91" s="277"/>
      <c r="B91" s="285" t="s">
        <v>148</v>
      </c>
      <c r="C91" s="287">
        <f t="shared" si="7"/>
        <v>0</v>
      </c>
      <c r="D91" s="286">
        <v>0</v>
      </c>
      <c r="E91" s="286">
        <f>INDEX('用友贴出原始数据-费用表'!$A$5:$AL$271,MATCH($B91&amp;"调整额",'用友贴出原始数据-费用表'!$A$6:$A$348,0)+1,MATCH($E$55,'用友贴出原始数据-费用表'!$B$5:$AL$5,0)+1)+G91+T91+AB91</f>
        <v>0</v>
      </c>
      <c r="F91" s="286">
        <f>INDEX('用友贴出原始数据-费用表'!$A$5:$AL$271,MATCH($B91&amp;"调整额",'用友贴出原始数据-费用表'!$A$6:$A$348,0)+1,MATCH($F$55,'用友贴出原始数据-费用表'!$B$5:$AL$5,0)+1)</f>
        <v>0</v>
      </c>
      <c r="G91" s="286">
        <f>INDEX('用友贴出原始数据-费用表'!$A$5:$AL$271,MATCH($B91&amp;"调整额",'用友贴出原始数据-费用表'!$A$6:$A$348,0)+1,MATCH($G$55,'用友贴出原始数据-费用表'!$B$5:$AL$5,0)+1)</f>
        <v>0</v>
      </c>
      <c r="H91" s="286">
        <f t="shared" si="8"/>
        <v>0</v>
      </c>
      <c r="I91" s="286">
        <f>INDEX('用友贴出原始数据-费用表'!$A$5:$AL$271,MATCH($B91&amp;"调整额",'用友贴出原始数据-费用表'!$A$6:$A$348,0)+1,MATCH($I$55,'用友贴出原始数据-费用表'!$B$5:$AL$5,0)+1)</f>
        <v>0</v>
      </c>
      <c r="J91" s="286">
        <f>INDEX('用友贴出原始数据-费用表'!$A$5:$AL$271,MATCH($B91&amp;"调整额",'用友贴出原始数据-费用表'!$A$6:$A$348,0)+1,MATCH($J$55,'用友贴出原始数据-费用表'!$B$5:$AL$5,0)+1)</f>
        <v>0</v>
      </c>
      <c r="K91" s="286">
        <f>INDEX('用友贴出原始数据-费用表'!$A$5:$AL$271,MATCH($B91&amp;"调整额",'用友贴出原始数据-费用表'!$A$6:$A$348,0)+1,MATCH($K$55,'用友贴出原始数据-费用表'!$B$5:$AL$5,0)+1)</f>
        <v>0</v>
      </c>
      <c r="L91" s="286">
        <f t="shared" si="9"/>
        <v>0</v>
      </c>
      <c r="M91" s="286">
        <f>INDEX('用友贴出原始数据-费用表'!$A$5:$AL$271,MATCH($B91&amp;"调整额",'用友贴出原始数据-费用表'!$A$6:$A$348,0)+1,MATCH($M$55,'用友贴出原始数据-费用表'!$B$5:$AL$5,0)+1)</f>
        <v>0</v>
      </c>
      <c r="N91" s="286">
        <f>INDEX('用友贴出原始数据-费用表'!$A$5:$AL$271,MATCH($B91&amp;"调整额",'用友贴出原始数据-费用表'!$A$6:$A$348,0)+1,MATCH($N$55,'用友贴出原始数据-费用表'!$B$5:$AL$5,0)+1)</f>
        <v>0</v>
      </c>
      <c r="O91" s="286">
        <f>INDEX('用友贴出原始数据-费用表'!$A$5:$AL$271,MATCH($B91&amp;"调整额",'用友贴出原始数据-费用表'!$A$6:$A$348,0)+1,MATCH($O$55,'用友贴出原始数据-费用表'!$B$5:$AL$5,0)+1)</f>
        <v>0</v>
      </c>
      <c r="P91" s="286">
        <f>INDEX('用友贴出原始数据-费用表'!$A$5:$AL$271,MATCH($B91&amp;"调整额",'用友贴出原始数据-费用表'!$A$6:$A$348,0)+1,MATCH($P$55,'用友贴出原始数据-费用表'!$B$5:$AL$5,0)+1)</f>
        <v>0</v>
      </c>
      <c r="Q91" s="286">
        <f t="shared" si="10"/>
        <v>0</v>
      </c>
      <c r="R91" s="286">
        <f>INDEX('用友贴出原始数据-费用表'!$A$5:$AL$271,MATCH($B91&amp;"调整额",'用友贴出原始数据-费用表'!$A$6:$A$348,0)+1,MATCH($R$55,'用友贴出原始数据-费用表'!$B$5:$AL$5,0)+1)</f>
        <v>0</v>
      </c>
      <c r="S91" s="286">
        <f>INDEX('用友贴出原始数据-费用表'!$A$5:$AL$271,MATCH($B91&amp;"调整额",'用友贴出原始数据-费用表'!$A$6:$A$348,0)+1,MATCH($S$55,'用友贴出原始数据-费用表'!$B$5:$AL$5,0)+1)</f>
        <v>0</v>
      </c>
      <c r="T91" s="286">
        <f>INDEX('用友贴出原始数据-费用表'!$A$5:$AL$271,MATCH($B91&amp;"调整额",'用友贴出原始数据-费用表'!$A$6:$A$348,0)+1,MATCH($T$55,'用友贴出原始数据-费用表'!$B$5:$AL$5,0)+1)</f>
        <v>0</v>
      </c>
      <c r="U91" s="286">
        <f t="shared" si="11"/>
        <v>0</v>
      </c>
      <c r="V91" s="286">
        <f>INDEX('用友贴出原始数据-费用表'!$A$5:$AL$271,MATCH($B91&amp;"调整额",'用友贴出原始数据-费用表'!$A$6:$A$348,0)+1,MATCH($V$55,'用友贴出原始数据-费用表'!$B$5:$AL$5,0)+1)</f>
        <v>0</v>
      </c>
      <c r="W91" s="286">
        <f>INDEX('用友贴出原始数据-费用表'!$A$5:$AL$271,MATCH($B91&amp;"调整额",'用友贴出原始数据-费用表'!$A$6:$A$348,0)+1,MATCH($W$55,'用友贴出原始数据-费用表'!$B$5:$AL$5,0)+1)</f>
        <v>0</v>
      </c>
      <c r="X91" s="286">
        <f>INDEX('用友贴出原始数据-费用表'!$A$5:$AL$271,MATCH($B91&amp;"调整额",'用友贴出原始数据-费用表'!$A$6:$A$348,0)+1,MATCH($X$55,'用友贴出原始数据-费用表'!$B$5:$AL$5,0)+1)</f>
        <v>0</v>
      </c>
      <c r="Y91" s="286">
        <f>INDEX('用友贴出原始数据-费用表'!$A$5:$AL$271,MATCH($B91&amp;"调整额",'用友贴出原始数据-费用表'!$A$6:$A$348,0)+1,MATCH($Y$55,'用友贴出原始数据-费用表'!$B$5:$AL$5,0)+1)</f>
        <v>0</v>
      </c>
      <c r="Z91" s="286">
        <f>INDEX('用友贴出原始数据-费用表'!$A$5:$AL$271,MATCH($B91&amp;"调整额",'用友贴出原始数据-费用表'!$A$6:$A$348,0)+1,MATCH($Z$55,'用友贴出原始数据-费用表'!$B$5:$AL$5,0)+1)</f>
        <v>0</v>
      </c>
      <c r="AA91" s="286">
        <f>INDEX('用友贴出原始数据-费用表'!$A$5:$AL$271,MATCH($B91&amp;"调整额",'用友贴出原始数据-费用表'!$A$6:$A$348,0)+1,MATCH($AA$55,'用友贴出原始数据-费用表'!$B$5:$AL$5,0)+1)</f>
        <v>0</v>
      </c>
      <c r="AB91" s="286">
        <f>INDEX('用友贴出原始数据-费用表'!$A$5:$AL$271,MATCH($B91&amp;"调整额",'用友贴出原始数据-费用表'!$A$6:$A$348,0)+1,MATCH($AB$55,'用友贴出原始数据-费用表'!$B$5:$AL$5,0)+1)</f>
        <v>0</v>
      </c>
      <c r="AC91" s="286">
        <f>INDEX('用友贴出原始数据-费用表'!$A$5:$AL$271,MATCH($B91&amp;"调整额",'用友贴出原始数据-费用表'!$A$6:$A$348,0)+1,MATCH($AC$55,'用友贴出原始数据-费用表'!$B$5:$AL$5,0)+1)</f>
        <v>0</v>
      </c>
    </row>
    <row r="92" spans="1:29">
      <c r="A92" s="277"/>
      <c r="B92" s="285" t="s">
        <v>149</v>
      </c>
      <c r="C92" s="287">
        <f t="shared" si="7"/>
        <v>0</v>
      </c>
      <c r="D92" s="286">
        <v>17009.2</v>
      </c>
      <c r="E92" s="286">
        <f>INDEX('用友贴出原始数据-费用表'!$A$5:$AL$271,MATCH($B92&amp;"调整额",'用友贴出原始数据-费用表'!$A$6:$A$348,0)+1,MATCH($E$55,'用友贴出原始数据-费用表'!$B$5:$AL$5,0)+1)+G92+T92+AB92</f>
        <v>0</v>
      </c>
      <c r="F92" s="286">
        <f>INDEX('用友贴出原始数据-费用表'!$A$5:$AL$271,MATCH($B92&amp;"调整额",'用友贴出原始数据-费用表'!$A$6:$A$348,0)+1,MATCH($F$55,'用友贴出原始数据-费用表'!$B$5:$AL$5,0)+1)</f>
        <v>-17009.2</v>
      </c>
      <c r="G92" s="286">
        <f>INDEX('用友贴出原始数据-费用表'!$A$5:$AL$271,MATCH($B92&amp;"调整额",'用友贴出原始数据-费用表'!$A$6:$A$348,0)+1,MATCH($G$55,'用友贴出原始数据-费用表'!$B$5:$AL$5,0)+1)</f>
        <v>0</v>
      </c>
      <c r="H92" s="286">
        <f t="shared" si="8"/>
        <v>0</v>
      </c>
      <c r="I92" s="286">
        <f>INDEX('用友贴出原始数据-费用表'!$A$5:$AL$271,MATCH($B92&amp;"调整额",'用友贴出原始数据-费用表'!$A$6:$A$348,0)+1,MATCH($I$55,'用友贴出原始数据-费用表'!$B$5:$AL$5,0)+1)</f>
        <v>0</v>
      </c>
      <c r="J92" s="286">
        <f>INDEX('用友贴出原始数据-费用表'!$A$5:$AL$271,MATCH($B92&amp;"调整额",'用友贴出原始数据-费用表'!$A$6:$A$348,0)+1,MATCH($J$55,'用友贴出原始数据-费用表'!$B$5:$AL$5,0)+1)</f>
        <v>0</v>
      </c>
      <c r="K92" s="286">
        <f>INDEX('用友贴出原始数据-费用表'!$A$5:$AL$271,MATCH($B92&amp;"调整额",'用友贴出原始数据-费用表'!$A$6:$A$348,0)+1,MATCH($K$55,'用友贴出原始数据-费用表'!$B$5:$AL$5,0)+1)</f>
        <v>0</v>
      </c>
      <c r="L92" s="286">
        <f t="shared" si="9"/>
        <v>0</v>
      </c>
      <c r="M92" s="286">
        <f>INDEX('用友贴出原始数据-费用表'!$A$5:$AL$271,MATCH($B92&amp;"调整额",'用友贴出原始数据-费用表'!$A$6:$A$348,0)+1,MATCH($M$55,'用友贴出原始数据-费用表'!$B$5:$AL$5,0)+1)</f>
        <v>0</v>
      </c>
      <c r="N92" s="286">
        <f>INDEX('用友贴出原始数据-费用表'!$A$5:$AL$271,MATCH($B92&amp;"调整额",'用友贴出原始数据-费用表'!$A$6:$A$348,0)+1,MATCH($N$55,'用友贴出原始数据-费用表'!$B$5:$AL$5,0)+1)</f>
        <v>0</v>
      </c>
      <c r="O92" s="286">
        <f>INDEX('用友贴出原始数据-费用表'!$A$5:$AL$271,MATCH($B92&amp;"调整额",'用友贴出原始数据-费用表'!$A$6:$A$348,0)+1,MATCH($O$55,'用友贴出原始数据-费用表'!$B$5:$AL$5,0)+1)</f>
        <v>0</v>
      </c>
      <c r="P92" s="286">
        <f>INDEX('用友贴出原始数据-费用表'!$A$5:$AL$271,MATCH($B92&amp;"调整额",'用友贴出原始数据-费用表'!$A$6:$A$348,0)+1,MATCH($P$55,'用友贴出原始数据-费用表'!$B$5:$AL$5,0)+1)</f>
        <v>0</v>
      </c>
      <c r="Q92" s="286">
        <f t="shared" si="10"/>
        <v>0</v>
      </c>
      <c r="R92" s="286">
        <f>INDEX('用友贴出原始数据-费用表'!$A$5:$AL$271,MATCH($B92&amp;"调整额",'用友贴出原始数据-费用表'!$A$6:$A$348,0)+1,MATCH($R$55,'用友贴出原始数据-费用表'!$B$5:$AL$5,0)+1)</f>
        <v>0</v>
      </c>
      <c r="S92" s="286">
        <f>INDEX('用友贴出原始数据-费用表'!$A$5:$AL$271,MATCH($B92&amp;"调整额",'用友贴出原始数据-费用表'!$A$6:$A$348,0)+1,MATCH($S$55,'用友贴出原始数据-费用表'!$B$5:$AL$5,0)+1)</f>
        <v>0</v>
      </c>
      <c r="T92" s="286">
        <f>INDEX('用友贴出原始数据-费用表'!$A$5:$AL$271,MATCH($B92&amp;"调整额",'用友贴出原始数据-费用表'!$A$6:$A$348,0)+1,MATCH($T$55,'用友贴出原始数据-费用表'!$B$5:$AL$5,0)+1)</f>
        <v>0</v>
      </c>
      <c r="U92" s="286">
        <f t="shared" si="11"/>
        <v>0</v>
      </c>
      <c r="V92" s="286">
        <f>INDEX('用友贴出原始数据-费用表'!$A$5:$AL$271,MATCH($B92&amp;"调整额",'用友贴出原始数据-费用表'!$A$6:$A$348,0)+1,MATCH($V$55,'用友贴出原始数据-费用表'!$B$5:$AL$5,0)+1)</f>
        <v>0</v>
      </c>
      <c r="W92" s="286">
        <f>INDEX('用友贴出原始数据-费用表'!$A$5:$AL$271,MATCH($B92&amp;"调整额",'用友贴出原始数据-费用表'!$A$6:$A$348,0)+1,MATCH($W$55,'用友贴出原始数据-费用表'!$B$5:$AL$5,0)+1)</f>
        <v>0</v>
      </c>
      <c r="X92" s="286">
        <f>INDEX('用友贴出原始数据-费用表'!$A$5:$AL$271,MATCH($B92&amp;"调整额",'用友贴出原始数据-费用表'!$A$6:$A$348,0)+1,MATCH($X$55,'用友贴出原始数据-费用表'!$B$5:$AL$5,0)+1)</f>
        <v>0</v>
      </c>
      <c r="Y92" s="286">
        <f>INDEX('用友贴出原始数据-费用表'!$A$5:$AL$271,MATCH($B92&amp;"调整额",'用友贴出原始数据-费用表'!$A$6:$A$348,0)+1,MATCH($Y$55,'用友贴出原始数据-费用表'!$B$5:$AL$5,0)+1)</f>
        <v>0</v>
      </c>
      <c r="Z92" s="286">
        <f>INDEX('用友贴出原始数据-费用表'!$A$5:$AL$271,MATCH($B92&amp;"调整额",'用友贴出原始数据-费用表'!$A$6:$A$348,0)+1,MATCH($Z$55,'用友贴出原始数据-费用表'!$B$5:$AL$5,0)+1)</f>
        <v>0</v>
      </c>
      <c r="AA92" s="286">
        <f>INDEX('用友贴出原始数据-费用表'!$A$5:$AL$271,MATCH($B92&amp;"调整额",'用友贴出原始数据-费用表'!$A$6:$A$348,0)+1,MATCH($AA$55,'用友贴出原始数据-费用表'!$B$5:$AL$5,0)+1)</f>
        <v>0</v>
      </c>
      <c r="AB92" s="286">
        <f>INDEX('用友贴出原始数据-费用表'!$A$5:$AL$271,MATCH($B92&amp;"调整额",'用友贴出原始数据-费用表'!$A$6:$A$348,0)+1,MATCH($AB$55,'用友贴出原始数据-费用表'!$B$5:$AL$5,0)+1)</f>
        <v>0</v>
      </c>
      <c r="AC92" s="286">
        <f>INDEX('用友贴出原始数据-费用表'!$A$5:$AL$271,MATCH($B92&amp;"调整额",'用友贴出原始数据-费用表'!$A$6:$A$348,0)+1,MATCH($AC$55,'用友贴出原始数据-费用表'!$B$5:$AL$5,0)+1)</f>
        <v>0</v>
      </c>
    </row>
    <row r="93" spans="1:29">
      <c r="A93" s="277"/>
      <c r="B93" s="285" t="s">
        <v>150</v>
      </c>
      <c r="C93" s="287">
        <f t="shared" si="7"/>
        <v>0</v>
      </c>
      <c r="D93" s="286">
        <v>0</v>
      </c>
      <c r="E93" s="286">
        <f>INDEX('用友贴出原始数据-费用表'!$A$5:$AL$271,MATCH($B93&amp;"调整额",'用友贴出原始数据-费用表'!$A$6:$A$348,0)+1,MATCH($E$55,'用友贴出原始数据-费用表'!$B$5:$AL$5,0)+1)+G93+T93+AB93</f>
        <v>0</v>
      </c>
      <c r="F93" s="286">
        <f>INDEX('用友贴出原始数据-费用表'!$A$5:$AL$271,MATCH($B93&amp;"调整额",'用友贴出原始数据-费用表'!$A$6:$A$348,0)+1,MATCH($F$55,'用友贴出原始数据-费用表'!$B$5:$AL$5,0)+1)</f>
        <v>0</v>
      </c>
      <c r="G93" s="286">
        <f>INDEX('用友贴出原始数据-费用表'!$A$5:$AL$271,MATCH($B93&amp;"调整额",'用友贴出原始数据-费用表'!$A$6:$A$348,0)+1,MATCH($G$55,'用友贴出原始数据-费用表'!$B$5:$AL$5,0)+1)</f>
        <v>0</v>
      </c>
      <c r="H93" s="286">
        <f t="shared" si="8"/>
        <v>0</v>
      </c>
      <c r="I93" s="286">
        <f>INDEX('用友贴出原始数据-费用表'!$A$5:$AL$271,MATCH($B93&amp;"调整额",'用友贴出原始数据-费用表'!$A$6:$A$348,0)+1,MATCH($I$55,'用友贴出原始数据-费用表'!$B$5:$AL$5,0)+1)</f>
        <v>0</v>
      </c>
      <c r="J93" s="286">
        <f>INDEX('用友贴出原始数据-费用表'!$A$5:$AL$271,MATCH($B93&amp;"调整额",'用友贴出原始数据-费用表'!$A$6:$A$348,0)+1,MATCH($J$55,'用友贴出原始数据-费用表'!$B$5:$AL$5,0)+1)</f>
        <v>0</v>
      </c>
      <c r="K93" s="286">
        <f>INDEX('用友贴出原始数据-费用表'!$A$5:$AL$271,MATCH($B93&amp;"调整额",'用友贴出原始数据-费用表'!$A$6:$A$348,0)+1,MATCH($K$55,'用友贴出原始数据-费用表'!$B$5:$AL$5,0)+1)</f>
        <v>0</v>
      </c>
      <c r="L93" s="286">
        <f t="shared" si="9"/>
        <v>0</v>
      </c>
      <c r="M93" s="286">
        <f>INDEX('用友贴出原始数据-费用表'!$A$5:$AL$271,MATCH($B93&amp;"调整额",'用友贴出原始数据-费用表'!$A$6:$A$348,0)+1,MATCH($M$55,'用友贴出原始数据-费用表'!$B$5:$AL$5,0)+1)</f>
        <v>25000</v>
      </c>
      <c r="N93" s="286">
        <f>INDEX('用友贴出原始数据-费用表'!$A$5:$AL$271,MATCH($B93&amp;"调整额",'用友贴出原始数据-费用表'!$A$6:$A$348,0)+1,MATCH($N$55,'用友贴出原始数据-费用表'!$B$5:$AL$5,0)+1)</f>
        <v>-25000</v>
      </c>
      <c r="O93" s="286">
        <f>INDEX('用友贴出原始数据-费用表'!$A$5:$AL$271,MATCH($B93&amp;"调整额",'用友贴出原始数据-费用表'!$A$6:$A$348,0)+1,MATCH($O$55,'用友贴出原始数据-费用表'!$B$5:$AL$5,0)+1)</f>
        <v>0</v>
      </c>
      <c r="P93" s="286">
        <f>INDEX('用友贴出原始数据-费用表'!$A$5:$AL$271,MATCH($B93&amp;"调整额",'用友贴出原始数据-费用表'!$A$6:$A$348,0)+1,MATCH($P$55,'用友贴出原始数据-费用表'!$B$5:$AL$5,0)+1)</f>
        <v>0</v>
      </c>
      <c r="Q93" s="286">
        <f t="shared" si="10"/>
        <v>0</v>
      </c>
      <c r="R93" s="286">
        <f>INDEX('用友贴出原始数据-费用表'!$A$5:$AL$271,MATCH($B93&amp;"调整额",'用友贴出原始数据-费用表'!$A$6:$A$348,0)+1,MATCH($R$55,'用友贴出原始数据-费用表'!$B$5:$AL$5,0)+1)</f>
        <v>0</v>
      </c>
      <c r="S93" s="286">
        <f>INDEX('用友贴出原始数据-费用表'!$A$5:$AL$271,MATCH($B93&amp;"调整额",'用友贴出原始数据-费用表'!$A$6:$A$348,0)+1,MATCH($S$55,'用友贴出原始数据-费用表'!$B$5:$AL$5,0)+1)</f>
        <v>0</v>
      </c>
      <c r="T93" s="286">
        <f>INDEX('用友贴出原始数据-费用表'!$A$5:$AL$271,MATCH($B93&amp;"调整额",'用友贴出原始数据-费用表'!$A$6:$A$348,0)+1,MATCH($T$55,'用友贴出原始数据-费用表'!$B$5:$AL$5,0)+1)</f>
        <v>0</v>
      </c>
      <c r="U93" s="286">
        <f t="shared" si="11"/>
        <v>0</v>
      </c>
      <c r="V93" s="286">
        <f>INDEX('用友贴出原始数据-费用表'!$A$5:$AL$271,MATCH($B93&amp;"调整额",'用友贴出原始数据-费用表'!$A$6:$A$348,0)+1,MATCH($V$55,'用友贴出原始数据-费用表'!$B$5:$AL$5,0)+1)</f>
        <v>0</v>
      </c>
      <c r="W93" s="286">
        <f>INDEX('用友贴出原始数据-费用表'!$A$5:$AL$271,MATCH($B93&amp;"调整额",'用友贴出原始数据-费用表'!$A$6:$A$348,0)+1,MATCH($W$55,'用友贴出原始数据-费用表'!$B$5:$AL$5,0)+1)</f>
        <v>0</v>
      </c>
      <c r="X93" s="286">
        <f>INDEX('用友贴出原始数据-费用表'!$A$5:$AL$271,MATCH($B93&amp;"调整额",'用友贴出原始数据-费用表'!$A$6:$A$348,0)+1,MATCH($X$55,'用友贴出原始数据-费用表'!$B$5:$AL$5,0)+1)</f>
        <v>0</v>
      </c>
      <c r="Y93" s="286">
        <f>INDEX('用友贴出原始数据-费用表'!$A$5:$AL$271,MATCH($B93&amp;"调整额",'用友贴出原始数据-费用表'!$A$6:$A$348,0)+1,MATCH($Y$55,'用友贴出原始数据-费用表'!$B$5:$AL$5,0)+1)</f>
        <v>0</v>
      </c>
      <c r="Z93" s="286">
        <f>INDEX('用友贴出原始数据-费用表'!$A$5:$AL$271,MATCH($B93&amp;"调整额",'用友贴出原始数据-费用表'!$A$6:$A$348,0)+1,MATCH($Z$55,'用友贴出原始数据-费用表'!$B$5:$AL$5,0)+1)</f>
        <v>0</v>
      </c>
      <c r="AA93" s="286">
        <f>INDEX('用友贴出原始数据-费用表'!$A$5:$AL$271,MATCH($B93&amp;"调整额",'用友贴出原始数据-费用表'!$A$6:$A$348,0)+1,MATCH($AA$55,'用友贴出原始数据-费用表'!$B$5:$AL$5,0)+1)</f>
        <v>0</v>
      </c>
      <c r="AB93" s="286">
        <f>INDEX('用友贴出原始数据-费用表'!$A$5:$AL$271,MATCH($B93&amp;"调整额",'用友贴出原始数据-费用表'!$A$6:$A$348,0)+1,MATCH($AB$55,'用友贴出原始数据-费用表'!$B$5:$AL$5,0)+1)</f>
        <v>0</v>
      </c>
      <c r="AC93" s="286">
        <f>INDEX('用友贴出原始数据-费用表'!$A$5:$AL$271,MATCH($B93&amp;"调整额",'用友贴出原始数据-费用表'!$A$6:$A$348,0)+1,MATCH($AC$55,'用友贴出原始数据-费用表'!$B$5:$AL$5,0)+1)</f>
        <v>0</v>
      </c>
    </row>
    <row r="94" spans="1:29">
      <c r="A94" s="277"/>
      <c r="B94" s="285" t="s">
        <v>151</v>
      </c>
      <c r="C94" s="287">
        <f t="shared" si="7"/>
        <v>0</v>
      </c>
      <c r="D94" s="286">
        <v>0</v>
      </c>
      <c r="E94" s="286">
        <f>INDEX('用友贴出原始数据-费用表'!$A$5:$AL$271,MATCH($B94&amp;"调整额",'用友贴出原始数据-费用表'!$A$6:$A$348,0)+1,MATCH($E$55,'用友贴出原始数据-费用表'!$B$5:$AL$5,0)+1)+G94+T94+AB94</f>
        <v>0</v>
      </c>
      <c r="F94" s="286">
        <f>INDEX('用友贴出原始数据-费用表'!$A$5:$AL$271,MATCH($B94&amp;"调整额",'用友贴出原始数据-费用表'!$A$6:$A$348,0)+1,MATCH($F$55,'用友贴出原始数据-费用表'!$B$5:$AL$5,0)+1)</f>
        <v>0</v>
      </c>
      <c r="G94" s="286">
        <f>INDEX('用友贴出原始数据-费用表'!$A$5:$AL$271,MATCH($B94&amp;"调整额",'用友贴出原始数据-费用表'!$A$6:$A$348,0)+1,MATCH($G$55,'用友贴出原始数据-费用表'!$B$5:$AL$5,0)+1)</f>
        <v>0</v>
      </c>
      <c r="H94" s="286">
        <f t="shared" si="8"/>
        <v>0</v>
      </c>
      <c r="I94" s="286">
        <f>INDEX('用友贴出原始数据-费用表'!$A$5:$AL$271,MATCH($B94&amp;"调整额",'用友贴出原始数据-费用表'!$A$6:$A$348,0)+1,MATCH($I$55,'用友贴出原始数据-费用表'!$B$5:$AL$5,0)+1)</f>
        <v>0</v>
      </c>
      <c r="J94" s="286">
        <f>INDEX('用友贴出原始数据-费用表'!$A$5:$AL$271,MATCH($B94&amp;"调整额",'用友贴出原始数据-费用表'!$A$6:$A$348,0)+1,MATCH($J$55,'用友贴出原始数据-费用表'!$B$5:$AL$5,0)+1)</f>
        <v>0</v>
      </c>
      <c r="K94" s="286">
        <f>INDEX('用友贴出原始数据-费用表'!$A$5:$AL$271,MATCH($B94&amp;"调整额",'用友贴出原始数据-费用表'!$A$6:$A$348,0)+1,MATCH($K$55,'用友贴出原始数据-费用表'!$B$5:$AL$5,0)+1)</f>
        <v>0</v>
      </c>
      <c r="L94" s="286">
        <f t="shared" si="9"/>
        <v>0</v>
      </c>
      <c r="M94" s="286">
        <f>INDEX('用友贴出原始数据-费用表'!$A$5:$AL$271,MATCH($B94&amp;"调整额",'用友贴出原始数据-费用表'!$A$6:$A$348,0)+1,MATCH($M$55,'用友贴出原始数据-费用表'!$B$5:$AL$5,0)+1)</f>
        <v>0</v>
      </c>
      <c r="N94" s="286">
        <f>INDEX('用友贴出原始数据-费用表'!$A$5:$AL$271,MATCH($B94&amp;"调整额",'用友贴出原始数据-费用表'!$A$6:$A$348,0)+1,MATCH($N$55,'用友贴出原始数据-费用表'!$B$5:$AL$5,0)+1)</f>
        <v>0</v>
      </c>
      <c r="O94" s="286">
        <f>INDEX('用友贴出原始数据-费用表'!$A$5:$AL$271,MATCH($B94&amp;"调整额",'用友贴出原始数据-费用表'!$A$6:$A$348,0)+1,MATCH($O$55,'用友贴出原始数据-费用表'!$B$5:$AL$5,0)+1)</f>
        <v>0</v>
      </c>
      <c r="P94" s="286">
        <f>INDEX('用友贴出原始数据-费用表'!$A$5:$AL$271,MATCH($B94&amp;"调整额",'用友贴出原始数据-费用表'!$A$6:$A$348,0)+1,MATCH($P$55,'用友贴出原始数据-费用表'!$B$5:$AL$5,0)+1)</f>
        <v>0</v>
      </c>
      <c r="Q94" s="286">
        <f t="shared" si="10"/>
        <v>0</v>
      </c>
      <c r="R94" s="286">
        <f>INDEX('用友贴出原始数据-费用表'!$A$5:$AL$271,MATCH($B94&amp;"调整额",'用友贴出原始数据-费用表'!$A$6:$A$348,0)+1,MATCH($R$55,'用友贴出原始数据-费用表'!$B$5:$AL$5,0)+1)</f>
        <v>0</v>
      </c>
      <c r="S94" s="286">
        <f>INDEX('用友贴出原始数据-费用表'!$A$5:$AL$271,MATCH($B94&amp;"调整额",'用友贴出原始数据-费用表'!$A$6:$A$348,0)+1,MATCH($S$55,'用友贴出原始数据-费用表'!$B$5:$AL$5,0)+1)</f>
        <v>0</v>
      </c>
      <c r="T94" s="286">
        <f>INDEX('用友贴出原始数据-费用表'!$A$5:$AL$271,MATCH($B94&amp;"调整额",'用友贴出原始数据-费用表'!$A$6:$A$348,0)+1,MATCH($T$55,'用友贴出原始数据-费用表'!$B$5:$AL$5,0)+1)</f>
        <v>0</v>
      </c>
      <c r="U94" s="286">
        <f t="shared" si="11"/>
        <v>0</v>
      </c>
      <c r="V94" s="286">
        <f>INDEX('用友贴出原始数据-费用表'!$A$5:$AL$271,MATCH($B94&amp;"调整额",'用友贴出原始数据-费用表'!$A$6:$A$348,0)+1,MATCH($V$55,'用友贴出原始数据-费用表'!$B$5:$AL$5,0)+1)</f>
        <v>0</v>
      </c>
      <c r="W94" s="286">
        <f>INDEX('用友贴出原始数据-费用表'!$A$5:$AL$271,MATCH($B94&amp;"调整额",'用友贴出原始数据-费用表'!$A$6:$A$348,0)+1,MATCH($W$55,'用友贴出原始数据-费用表'!$B$5:$AL$5,0)+1)</f>
        <v>0</v>
      </c>
      <c r="X94" s="286">
        <f>INDEX('用友贴出原始数据-费用表'!$A$5:$AL$271,MATCH($B94&amp;"调整额",'用友贴出原始数据-费用表'!$A$6:$A$348,0)+1,MATCH($X$55,'用友贴出原始数据-费用表'!$B$5:$AL$5,0)+1)</f>
        <v>0</v>
      </c>
      <c r="Y94" s="286">
        <f>INDEX('用友贴出原始数据-费用表'!$A$5:$AL$271,MATCH($B94&amp;"调整额",'用友贴出原始数据-费用表'!$A$6:$A$348,0)+1,MATCH($Y$55,'用友贴出原始数据-费用表'!$B$5:$AL$5,0)+1)</f>
        <v>0</v>
      </c>
      <c r="Z94" s="286">
        <f>INDEX('用友贴出原始数据-费用表'!$A$5:$AL$271,MATCH($B94&amp;"调整额",'用友贴出原始数据-费用表'!$A$6:$A$348,0)+1,MATCH($Z$55,'用友贴出原始数据-费用表'!$B$5:$AL$5,0)+1)</f>
        <v>0</v>
      </c>
      <c r="AA94" s="286">
        <f>INDEX('用友贴出原始数据-费用表'!$A$5:$AL$271,MATCH($B94&amp;"调整额",'用友贴出原始数据-费用表'!$A$6:$A$348,0)+1,MATCH($AA$55,'用友贴出原始数据-费用表'!$B$5:$AL$5,0)+1)</f>
        <v>0</v>
      </c>
      <c r="AB94" s="286">
        <f>INDEX('用友贴出原始数据-费用表'!$A$5:$AL$271,MATCH($B94&amp;"调整额",'用友贴出原始数据-费用表'!$A$6:$A$348,0)+1,MATCH($AB$55,'用友贴出原始数据-费用表'!$B$5:$AL$5,0)+1)</f>
        <v>0</v>
      </c>
      <c r="AC94" s="286">
        <f>INDEX('用友贴出原始数据-费用表'!$A$5:$AL$271,MATCH($B94&amp;"调整额",'用友贴出原始数据-费用表'!$A$6:$A$348,0)+1,MATCH($AC$55,'用友贴出原始数据-费用表'!$B$5:$AL$5,0)+1)</f>
        <v>0</v>
      </c>
    </row>
    <row r="95" spans="1:29">
      <c r="A95" s="277"/>
      <c r="B95" s="285" t="s">
        <v>152</v>
      </c>
      <c r="C95" s="287">
        <f t="shared" si="7"/>
        <v>0</v>
      </c>
      <c r="D95" s="286">
        <v>0</v>
      </c>
      <c r="E95" s="286">
        <f>INDEX('用友贴出原始数据-费用表'!$A$5:$AL$271,MATCH($B95&amp;"调整额",'用友贴出原始数据-费用表'!$A$6:$A$348,0)+1,MATCH($E$55,'用友贴出原始数据-费用表'!$B$5:$AL$5,0)+1)+G95+T95+AB95</f>
        <v>0</v>
      </c>
      <c r="F95" s="286">
        <f>INDEX('用友贴出原始数据-费用表'!$A$5:$AL$271,MATCH($B95&amp;"调整额",'用友贴出原始数据-费用表'!$A$6:$A$348,0)+1,MATCH($F$55,'用友贴出原始数据-费用表'!$B$5:$AL$5,0)+1)</f>
        <v>0</v>
      </c>
      <c r="G95" s="286">
        <f>INDEX('用友贴出原始数据-费用表'!$A$5:$AL$271,MATCH($B95&amp;"调整额",'用友贴出原始数据-费用表'!$A$6:$A$348,0)+1,MATCH($G$55,'用友贴出原始数据-费用表'!$B$5:$AL$5,0)+1)</f>
        <v>0</v>
      </c>
      <c r="H95" s="286">
        <f t="shared" si="8"/>
        <v>0</v>
      </c>
      <c r="I95" s="286">
        <f>INDEX('用友贴出原始数据-费用表'!$A$5:$AL$271,MATCH($B95&amp;"调整额",'用友贴出原始数据-费用表'!$A$6:$A$348,0)+1,MATCH($I$55,'用友贴出原始数据-费用表'!$B$5:$AL$5,0)+1)</f>
        <v>0</v>
      </c>
      <c r="J95" s="286">
        <f>INDEX('用友贴出原始数据-费用表'!$A$5:$AL$271,MATCH($B95&amp;"调整额",'用友贴出原始数据-费用表'!$A$6:$A$348,0)+1,MATCH($J$55,'用友贴出原始数据-费用表'!$B$5:$AL$5,0)+1)</f>
        <v>0</v>
      </c>
      <c r="K95" s="286">
        <f>INDEX('用友贴出原始数据-费用表'!$A$5:$AL$271,MATCH($B95&amp;"调整额",'用友贴出原始数据-费用表'!$A$6:$A$348,0)+1,MATCH($K$55,'用友贴出原始数据-费用表'!$B$5:$AL$5,0)+1)</f>
        <v>0</v>
      </c>
      <c r="L95" s="286">
        <f t="shared" si="9"/>
        <v>0</v>
      </c>
      <c r="M95" s="286">
        <f>INDEX('用友贴出原始数据-费用表'!$A$5:$AL$271,MATCH($B95&amp;"调整额",'用友贴出原始数据-费用表'!$A$6:$A$348,0)+1,MATCH($M$55,'用友贴出原始数据-费用表'!$B$5:$AL$5,0)+1)</f>
        <v>0</v>
      </c>
      <c r="N95" s="286">
        <f>INDEX('用友贴出原始数据-费用表'!$A$5:$AL$271,MATCH($B95&amp;"调整额",'用友贴出原始数据-费用表'!$A$6:$A$348,0)+1,MATCH($N$55,'用友贴出原始数据-费用表'!$B$5:$AL$5,0)+1)</f>
        <v>0</v>
      </c>
      <c r="O95" s="286">
        <f>INDEX('用友贴出原始数据-费用表'!$A$5:$AL$271,MATCH($B95&amp;"调整额",'用友贴出原始数据-费用表'!$A$6:$A$348,0)+1,MATCH($O$55,'用友贴出原始数据-费用表'!$B$5:$AL$5,0)+1)</f>
        <v>0</v>
      </c>
      <c r="P95" s="286">
        <f>INDEX('用友贴出原始数据-费用表'!$A$5:$AL$271,MATCH($B95&amp;"调整额",'用友贴出原始数据-费用表'!$A$6:$A$348,0)+1,MATCH($P$55,'用友贴出原始数据-费用表'!$B$5:$AL$5,0)+1)</f>
        <v>0</v>
      </c>
      <c r="Q95" s="286">
        <f t="shared" si="10"/>
        <v>0</v>
      </c>
      <c r="R95" s="286">
        <f>INDEX('用友贴出原始数据-费用表'!$A$5:$AL$271,MATCH($B95&amp;"调整额",'用友贴出原始数据-费用表'!$A$6:$A$348,0)+1,MATCH($R$55,'用友贴出原始数据-费用表'!$B$5:$AL$5,0)+1)</f>
        <v>0</v>
      </c>
      <c r="S95" s="286">
        <f>INDEX('用友贴出原始数据-费用表'!$A$5:$AL$271,MATCH($B95&amp;"调整额",'用友贴出原始数据-费用表'!$A$6:$A$348,0)+1,MATCH($S$55,'用友贴出原始数据-费用表'!$B$5:$AL$5,0)+1)</f>
        <v>0</v>
      </c>
      <c r="T95" s="286">
        <f>INDEX('用友贴出原始数据-费用表'!$A$5:$AL$271,MATCH($B95&amp;"调整额",'用友贴出原始数据-费用表'!$A$6:$A$348,0)+1,MATCH($T$55,'用友贴出原始数据-费用表'!$B$5:$AL$5,0)+1)</f>
        <v>0</v>
      </c>
      <c r="U95" s="286">
        <f t="shared" si="11"/>
        <v>0</v>
      </c>
      <c r="V95" s="286">
        <f>INDEX('用友贴出原始数据-费用表'!$A$5:$AL$271,MATCH($B95&amp;"调整额",'用友贴出原始数据-费用表'!$A$6:$A$348,0)+1,MATCH($V$55,'用友贴出原始数据-费用表'!$B$5:$AL$5,0)+1)</f>
        <v>0</v>
      </c>
      <c r="W95" s="286">
        <f>INDEX('用友贴出原始数据-费用表'!$A$5:$AL$271,MATCH($B95&amp;"调整额",'用友贴出原始数据-费用表'!$A$6:$A$348,0)+1,MATCH($W$55,'用友贴出原始数据-费用表'!$B$5:$AL$5,0)+1)</f>
        <v>0</v>
      </c>
      <c r="X95" s="286">
        <f>INDEX('用友贴出原始数据-费用表'!$A$5:$AL$271,MATCH($B95&amp;"调整额",'用友贴出原始数据-费用表'!$A$6:$A$348,0)+1,MATCH($X$55,'用友贴出原始数据-费用表'!$B$5:$AL$5,0)+1)</f>
        <v>0</v>
      </c>
      <c r="Y95" s="286">
        <f>INDEX('用友贴出原始数据-费用表'!$A$5:$AL$271,MATCH($B95&amp;"调整额",'用友贴出原始数据-费用表'!$A$6:$A$348,0)+1,MATCH($Y$55,'用友贴出原始数据-费用表'!$B$5:$AL$5,0)+1)</f>
        <v>0</v>
      </c>
      <c r="Z95" s="286">
        <f>INDEX('用友贴出原始数据-费用表'!$A$5:$AL$271,MATCH($B95&amp;"调整额",'用友贴出原始数据-费用表'!$A$6:$A$348,0)+1,MATCH($Z$55,'用友贴出原始数据-费用表'!$B$5:$AL$5,0)+1)</f>
        <v>0</v>
      </c>
      <c r="AA95" s="286">
        <f>INDEX('用友贴出原始数据-费用表'!$A$5:$AL$271,MATCH($B95&amp;"调整额",'用友贴出原始数据-费用表'!$A$6:$A$348,0)+1,MATCH($AA$55,'用友贴出原始数据-费用表'!$B$5:$AL$5,0)+1)</f>
        <v>0</v>
      </c>
      <c r="AB95" s="286">
        <f>INDEX('用友贴出原始数据-费用表'!$A$5:$AL$271,MATCH($B95&amp;"调整额",'用友贴出原始数据-费用表'!$A$6:$A$348,0)+1,MATCH($AB$55,'用友贴出原始数据-费用表'!$B$5:$AL$5,0)+1)</f>
        <v>0</v>
      </c>
      <c r="AC95" s="286">
        <f>INDEX('用友贴出原始数据-费用表'!$A$5:$AL$271,MATCH($B95&amp;"调整额",'用友贴出原始数据-费用表'!$A$6:$A$348,0)+1,MATCH($AC$55,'用友贴出原始数据-费用表'!$B$5:$AL$5,0)+1)</f>
        <v>0</v>
      </c>
    </row>
    <row r="96" customHeight="1" spans="1:29">
      <c r="A96" s="277"/>
      <c r="B96" s="285" t="s">
        <v>153</v>
      </c>
      <c r="C96" s="287">
        <f t="shared" si="7"/>
        <v>0</v>
      </c>
      <c r="D96" s="286">
        <v>-88871</v>
      </c>
      <c r="E96" s="286">
        <f>INDEX('用友贴出原始数据-费用表'!$A$5:$AL$271,MATCH($B96&amp;"调整额",'用友贴出原始数据-费用表'!$A$6:$A$348,0)+1,MATCH($E$55,'用友贴出原始数据-费用表'!$B$5:$AL$5,0)+1)+G96+T96+AB96</f>
        <v>5731</v>
      </c>
      <c r="F96" s="286">
        <f>INDEX('用友贴出原始数据-费用表'!$A$5:$AL$271,MATCH($B96&amp;"调整额",'用友贴出原始数据-费用表'!$A$6:$A$348,0)+1,MATCH($F$55,'用友贴出原始数据-费用表'!$B$5:$AL$5,0)+1)</f>
        <v>38489</v>
      </c>
      <c r="G96" s="286">
        <f>INDEX('用友贴出原始数据-费用表'!$A$5:$AL$271,MATCH($B96&amp;"调整额",'用友贴出原始数据-费用表'!$A$6:$A$348,0)+1,MATCH($G$55,'用友贴出原始数据-费用表'!$B$5:$AL$5,0)+1)</f>
        <v>0</v>
      </c>
      <c r="H96" s="286">
        <f t="shared" si="8"/>
        <v>7559</v>
      </c>
      <c r="I96" s="286">
        <f>INDEX('用友贴出原始数据-费用表'!$A$5:$AL$271,MATCH($B96&amp;"调整额",'用友贴出原始数据-费用表'!$A$6:$A$348,0)+1,MATCH($I$55,'用友贴出原始数据-费用表'!$B$5:$AL$5,0)+1)</f>
        <v>2837</v>
      </c>
      <c r="J96" s="286">
        <f>INDEX('用友贴出原始数据-费用表'!$A$5:$AL$271,MATCH($B96&amp;"调整额",'用友贴出原始数据-费用表'!$A$6:$A$348,0)+1,MATCH($J$55,'用友贴出原始数据-费用表'!$B$5:$AL$5,0)+1)</f>
        <v>2001</v>
      </c>
      <c r="K96" s="286">
        <f>INDEX('用友贴出原始数据-费用表'!$A$5:$AL$271,MATCH($B96&amp;"调整额",'用友贴出原始数据-费用表'!$A$6:$A$348,0)+1,MATCH($K$55,'用友贴出原始数据-费用表'!$B$5:$AL$5,0)+1)</f>
        <v>2721</v>
      </c>
      <c r="L96" s="286">
        <f t="shared" si="9"/>
        <v>5947</v>
      </c>
      <c r="M96" s="286">
        <f>INDEX('用友贴出原始数据-费用表'!$A$5:$AL$271,MATCH($B96&amp;"调整额",'用友贴出原始数据-费用表'!$A$6:$A$348,0)+1,MATCH($M$55,'用友贴出原始数据-费用表'!$B$5:$AL$5,0)+1)</f>
        <v>1483</v>
      </c>
      <c r="N96" s="286">
        <f>INDEX('用友贴出原始数据-费用表'!$A$5:$AL$271,MATCH($B96&amp;"调整额",'用友贴出原始数据-费用表'!$A$6:$A$348,0)+1,MATCH($N$55,'用友贴出原始数据-费用表'!$B$5:$AL$5,0)+1)</f>
        <v>2045</v>
      </c>
      <c r="O96" s="286">
        <f>INDEX('用友贴出原始数据-费用表'!$A$5:$AL$271,MATCH($B96&amp;"调整额",'用友贴出原始数据-费用表'!$A$6:$A$348,0)+1,MATCH($O$55,'用友贴出原始数据-费用表'!$B$5:$AL$5,0)+1)</f>
        <v>1440</v>
      </c>
      <c r="P96" s="286">
        <f>INDEX('用友贴出原始数据-费用表'!$A$5:$AL$271,MATCH($B96&amp;"调整额",'用友贴出原始数据-费用表'!$A$6:$A$348,0)+1,MATCH($P$55,'用友贴出原始数据-费用表'!$B$5:$AL$5,0)+1)</f>
        <v>979</v>
      </c>
      <c r="Q96" s="286">
        <f t="shared" si="10"/>
        <v>3556</v>
      </c>
      <c r="R96" s="286">
        <f>INDEX('用友贴出原始数据-费用表'!$A$5:$AL$271,MATCH($B96&amp;"调整额",'用友贴出原始数据-费用表'!$A$6:$A$348,0)+1,MATCH($R$55,'用友贴出原始数据-费用表'!$B$5:$AL$5,0)+1)</f>
        <v>1814</v>
      </c>
      <c r="S96" s="286">
        <f>INDEX('用友贴出原始数据-费用表'!$A$5:$AL$271,MATCH($B96&amp;"调整额",'用友贴出原始数据-费用表'!$A$6:$A$348,0)+1,MATCH($S$55,'用友贴出原始数据-费用表'!$B$5:$AL$5,0)+1)</f>
        <v>1742</v>
      </c>
      <c r="T96" s="286">
        <f>INDEX('用友贴出原始数据-费用表'!$A$5:$AL$271,MATCH($B96&amp;"调整额",'用友贴出原始数据-费用表'!$A$6:$A$348,0)+1,MATCH($T$55,'用友贴出原始数据-费用表'!$B$5:$AL$5,0)+1)</f>
        <v>619</v>
      </c>
      <c r="U96" s="286">
        <f t="shared" si="11"/>
        <v>27589</v>
      </c>
      <c r="V96" s="286">
        <f>INDEX('用友贴出原始数据-费用表'!$A$5:$AL$271,MATCH($B96&amp;"调整额",'用友贴出原始数据-费用表'!$A$6:$A$348,0)+1,MATCH($V$55,'用友贴出原始数据-费用表'!$B$5:$AL$5,0)+1)</f>
        <v>10310</v>
      </c>
      <c r="W96" s="286">
        <f>INDEX('用友贴出原始数据-费用表'!$A$5:$AL$271,MATCH($B96&amp;"调整额",'用友贴出原始数据-费用表'!$A$6:$A$348,0)+1,MATCH($W$55,'用友贴出原始数据-费用表'!$B$5:$AL$5,0)+1)</f>
        <v>6264</v>
      </c>
      <c r="X96" s="286">
        <f>INDEX('用友贴出原始数据-费用表'!$A$5:$AL$271,MATCH($B96&amp;"调整额",'用友贴出原始数据-费用表'!$A$6:$A$348,0)+1,MATCH($X$55,'用友贴出原始数据-费用表'!$B$5:$AL$5,0)+1)</f>
        <v>5961</v>
      </c>
      <c r="Y96" s="286">
        <f>INDEX('用友贴出原始数据-费用表'!$A$5:$AL$271,MATCH($B96&amp;"调整额",'用友贴出原始数据-费用表'!$A$6:$A$348,0)+1,MATCH($Y$55,'用友贴出原始数据-费用表'!$B$5:$AL$5,0)+1)</f>
        <v>1814</v>
      </c>
      <c r="Z96" s="286">
        <f>INDEX('用友贴出原始数据-费用表'!$A$5:$AL$271,MATCH($B96&amp;"调整额",'用友贴出原始数据-费用表'!$A$6:$A$348,0)+1,MATCH($Z$55,'用友贴出原始数据-费用表'!$B$5:$AL$5,0)+1)</f>
        <v>2246</v>
      </c>
      <c r="AA96" s="286">
        <f>INDEX('用友贴出原始数据-费用表'!$A$5:$AL$271,MATCH($B96&amp;"调整额",'用友贴出原始数据-费用表'!$A$6:$A$348,0)+1,MATCH($AA$55,'用友贴出原始数据-费用表'!$B$5:$AL$5,0)+1)</f>
        <v>994</v>
      </c>
      <c r="AB96" s="286">
        <f>INDEX('用友贴出原始数据-费用表'!$A$5:$AL$271,MATCH($B96&amp;"调整额",'用友贴出原始数据-费用表'!$A$6:$A$348,0)+1,MATCH($AB$55,'用友贴出原始数据-费用表'!$B$5:$AL$5,0)+1)</f>
        <v>5112</v>
      </c>
      <c r="AC96" s="286">
        <f>INDEX('用友贴出原始数据-费用表'!$A$5:$AL$271,MATCH($B96&amp;"调整额",'用友贴出原始数据-费用表'!$A$6:$A$348,0)+1,MATCH($AC$55,'用友贴出原始数据-费用表'!$B$5:$AL$5,0)+1)</f>
        <v>0</v>
      </c>
    </row>
    <row r="97" spans="1:29">
      <c r="A97" s="277"/>
      <c r="B97" s="285" t="s">
        <v>154</v>
      </c>
      <c r="C97" s="287">
        <f t="shared" si="7"/>
        <v>0</v>
      </c>
      <c r="D97" s="286">
        <v>0</v>
      </c>
      <c r="E97" s="286">
        <f>INDEX('用友贴出原始数据-费用表'!$A$5:$AL$271,MATCH($B97&amp;"调整额",'用友贴出原始数据-费用表'!$A$6:$A$348,0)+1,MATCH($E$55,'用友贴出原始数据-费用表'!$B$5:$AL$5,0)+1)+G97+T97+AB97</f>
        <v>0</v>
      </c>
      <c r="F97" s="286">
        <f>INDEX('用友贴出原始数据-费用表'!$A$5:$AL$271,MATCH($B97&amp;"调整额",'用友贴出原始数据-费用表'!$A$6:$A$348,0)+1,MATCH($F$55,'用友贴出原始数据-费用表'!$B$5:$AL$5,0)+1)</f>
        <v>0</v>
      </c>
      <c r="G97" s="286">
        <f>INDEX('用友贴出原始数据-费用表'!$A$5:$AL$271,MATCH($B97&amp;"调整额",'用友贴出原始数据-费用表'!$A$6:$A$348,0)+1,MATCH($G$55,'用友贴出原始数据-费用表'!$B$5:$AL$5,0)+1)</f>
        <v>0</v>
      </c>
      <c r="H97" s="286">
        <f t="shared" si="8"/>
        <v>0</v>
      </c>
      <c r="I97" s="286">
        <f>INDEX('用友贴出原始数据-费用表'!$A$5:$AL$271,MATCH($B97&amp;"调整额",'用友贴出原始数据-费用表'!$A$6:$A$348,0)+1,MATCH($I$55,'用友贴出原始数据-费用表'!$B$5:$AL$5,0)+1)</f>
        <v>0</v>
      </c>
      <c r="J97" s="286">
        <f>INDEX('用友贴出原始数据-费用表'!$A$5:$AL$271,MATCH($B97&amp;"调整额",'用友贴出原始数据-费用表'!$A$6:$A$348,0)+1,MATCH($J$55,'用友贴出原始数据-费用表'!$B$5:$AL$5,0)+1)</f>
        <v>0</v>
      </c>
      <c r="K97" s="286">
        <f>INDEX('用友贴出原始数据-费用表'!$A$5:$AL$271,MATCH($B97&amp;"调整额",'用友贴出原始数据-费用表'!$A$6:$A$348,0)+1,MATCH($K$55,'用友贴出原始数据-费用表'!$B$5:$AL$5,0)+1)</f>
        <v>0</v>
      </c>
      <c r="L97" s="286">
        <f t="shared" si="9"/>
        <v>0</v>
      </c>
      <c r="M97" s="286">
        <f>INDEX('用友贴出原始数据-费用表'!$A$5:$AL$271,MATCH($B97&amp;"调整额",'用友贴出原始数据-费用表'!$A$6:$A$348,0)+1,MATCH($M$55,'用友贴出原始数据-费用表'!$B$5:$AL$5,0)+1)</f>
        <v>0</v>
      </c>
      <c r="N97" s="286">
        <f>INDEX('用友贴出原始数据-费用表'!$A$5:$AL$271,MATCH($B97&amp;"调整额",'用友贴出原始数据-费用表'!$A$6:$A$348,0)+1,MATCH($N$55,'用友贴出原始数据-费用表'!$B$5:$AL$5,0)+1)</f>
        <v>0</v>
      </c>
      <c r="O97" s="286">
        <f>INDEX('用友贴出原始数据-费用表'!$A$5:$AL$271,MATCH($B97&amp;"调整额",'用友贴出原始数据-费用表'!$A$6:$A$348,0)+1,MATCH($O$55,'用友贴出原始数据-费用表'!$B$5:$AL$5,0)+1)</f>
        <v>0</v>
      </c>
      <c r="P97" s="286">
        <f>INDEX('用友贴出原始数据-费用表'!$A$5:$AL$271,MATCH($B97&amp;"调整额",'用友贴出原始数据-费用表'!$A$6:$A$348,0)+1,MATCH($P$55,'用友贴出原始数据-费用表'!$B$5:$AL$5,0)+1)</f>
        <v>0</v>
      </c>
      <c r="Q97" s="286">
        <f t="shared" si="10"/>
        <v>0</v>
      </c>
      <c r="R97" s="286">
        <f>INDEX('用友贴出原始数据-费用表'!$A$5:$AL$271,MATCH($B97&amp;"调整额",'用友贴出原始数据-费用表'!$A$6:$A$348,0)+1,MATCH($R$55,'用友贴出原始数据-费用表'!$B$5:$AL$5,0)+1)</f>
        <v>0</v>
      </c>
      <c r="S97" s="286">
        <f>INDEX('用友贴出原始数据-费用表'!$A$5:$AL$271,MATCH($B97&amp;"调整额",'用友贴出原始数据-费用表'!$A$6:$A$348,0)+1,MATCH($S$55,'用友贴出原始数据-费用表'!$B$5:$AL$5,0)+1)</f>
        <v>0</v>
      </c>
      <c r="T97" s="286">
        <f>INDEX('用友贴出原始数据-费用表'!$A$5:$AL$271,MATCH($B97&amp;"调整额",'用友贴出原始数据-费用表'!$A$6:$A$348,0)+1,MATCH($T$55,'用友贴出原始数据-费用表'!$B$5:$AL$5,0)+1)</f>
        <v>0</v>
      </c>
      <c r="U97" s="286">
        <f t="shared" si="11"/>
        <v>0</v>
      </c>
      <c r="V97" s="286">
        <f>INDEX('用友贴出原始数据-费用表'!$A$5:$AL$271,MATCH($B97&amp;"调整额",'用友贴出原始数据-费用表'!$A$6:$A$348,0)+1,MATCH($V$55,'用友贴出原始数据-费用表'!$B$5:$AL$5,0)+1)</f>
        <v>0</v>
      </c>
      <c r="W97" s="286">
        <f>INDEX('用友贴出原始数据-费用表'!$A$5:$AL$271,MATCH($B97&amp;"调整额",'用友贴出原始数据-费用表'!$A$6:$A$348,0)+1,MATCH($W$55,'用友贴出原始数据-费用表'!$B$5:$AL$5,0)+1)</f>
        <v>0</v>
      </c>
      <c r="X97" s="286">
        <f>INDEX('用友贴出原始数据-费用表'!$A$5:$AL$271,MATCH($B97&amp;"调整额",'用友贴出原始数据-费用表'!$A$6:$A$348,0)+1,MATCH($X$55,'用友贴出原始数据-费用表'!$B$5:$AL$5,0)+1)</f>
        <v>0</v>
      </c>
      <c r="Y97" s="286">
        <f>INDEX('用友贴出原始数据-费用表'!$A$5:$AL$271,MATCH($B97&amp;"调整额",'用友贴出原始数据-费用表'!$A$6:$A$348,0)+1,MATCH($Y$55,'用友贴出原始数据-费用表'!$B$5:$AL$5,0)+1)</f>
        <v>0</v>
      </c>
      <c r="Z97" s="286">
        <f>INDEX('用友贴出原始数据-费用表'!$A$5:$AL$271,MATCH($B97&amp;"调整额",'用友贴出原始数据-费用表'!$A$6:$A$348,0)+1,MATCH($Z$55,'用友贴出原始数据-费用表'!$B$5:$AL$5,0)+1)</f>
        <v>0</v>
      </c>
      <c r="AA97" s="286">
        <f>INDEX('用友贴出原始数据-费用表'!$A$5:$AL$271,MATCH($B97&amp;"调整额",'用友贴出原始数据-费用表'!$A$6:$A$348,0)+1,MATCH($AA$55,'用友贴出原始数据-费用表'!$B$5:$AL$5,0)+1)</f>
        <v>0</v>
      </c>
      <c r="AB97" s="286">
        <f>INDEX('用友贴出原始数据-费用表'!$A$5:$AL$271,MATCH($B97&amp;"调整额",'用友贴出原始数据-费用表'!$A$6:$A$348,0)+1,MATCH($AB$55,'用友贴出原始数据-费用表'!$B$5:$AL$5,0)+1)</f>
        <v>0</v>
      </c>
      <c r="AC97" s="286">
        <f>INDEX('用友贴出原始数据-费用表'!$A$5:$AL$271,MATCH($B97&amp;"调整额",'用友贴出原始数据-费用表'!$A$6:$A$348,0)+1,MATCH($AC$55,'用友贴出原始数据-费用表'!$B$5:$AL$5,0)+1)</f>
        <v>0</v>
      </c>
    </row>
    <row r="98" spans="1:29">
      <c r="A98" s="277"/>
      <c r="B98" s="285" t="s">
        <v>155</v>
      </c>
      <c r="C98" s="287">
        <f t="shared" si="7"/>
        <v>0</v>
      </c>
      <c r="D98" s="286">
        <v>-143345</v>
      </c>
      <c r="E98" s="286">
        <f>INDEX('用友贴出原始数据-费用表'!$A$5:$AL$271,MATCH($B98&amp;"调整额",'用友贴出原始数据-费用表'!$A$6:$A$348,0)+1,MATCH($E$55,'用友贴出原始数据-费用表'!$B$5:$AL$5,0)+1)+G98+T98+AB98</f>
        <v>54581</v>
      </c>
      <c r="F98" s="286">
        <f>INDEX('用友贴出原始数据-费用表'!$A$5:$AL$271,MATCH($B98&amp;"调整额",'用友贴出原始数据-费用表'!$A$6:$A$348,0)+1,MATCH($F$55,'用友贴出原始数据-费用表'!$B$5:$AL$5,0)+1)</f>
        <v>-655</v>
      </c>
      <c r="G98" s="286">
        <f>INDEX('用友贴出原始数据-费用表'!$A$5:$AL$271,MATCH($B98&amp;"调整额",'用友贴出原始数据-费用表'!$A$6:$A$348,0)+1,MATCH($G$55,'用友贴出原始数据-费用表'!$B$5:$AL$5,0)+1)</f>
        <v>0</v>
      </c>
      <c r="H98" s="286">
        <f t="shared" si="8"/>
        <v>30394</v>
      </c>
      <c r="I98" s="286">
        <f>INDEX('用友贴出原始数据-费用表'!$A$5:$AL$271,MATCH($B98&amp;"调整额",'用友贴出原始数据-费用表'!$A$6:$A$348,0)+1,MATCH($I$55,'用友贴出原始数据-费用表'!$B$5:$AL$5,0)+1)</f>
        <v>24292</v>
      </c>
      <c r="J98" s="286">
        <f>INDEX('用友贴出原始数据-费用表'!$A$5:$AL$271,MATCH($B98&amp;"调整额",'用友贴出原始数据-费用表'!$A$6:$A$348,0)+1,MATCH($J$55,'用友贴出原始数据-费用表'!$B$5:$AL$5,0)+1)</f>
        <v>0</v>
      </c>
      <c r="K98" s="286">
        <f>INDEX('用友贴出原始数据-费用表'!$A$5:$AL$271,MATCH($B98&amp;"调整额",'用友贴出原始数据-费用表'!$A$6:$A$348,0)+1,MATCH($K$55,'用友贴出原始数据-费用表'!$B$5:$AL$5,0)+1)</f>
        <v>6102</v>
      </c>
      <c r="L98" s="286">
        <f t="shared" si="9"/>
        <v>0</v>
      </c>
      <c r="M98" s="286">
        <f>INDEX('用友贴出原始数据-费用表'!$A$5:$AL$271,MATCH($B98&amp;"调整额",'用友贴出原始数据-费用表'!$A$6:$A$348,0)+1,MATCH($M$55,'用友贴出原始数据-费用表'!$B$5:$AL$5,0)+1)</f>
        <v>0</v>
      </c>
      <c r="N98" s="286">
        <f>INDEX('用友贴出原始数据-费用表'!$A$5:$AL$271,MATCH($B98&amp;"调整额",'用友贴出原始数据-费用表'!$A$6:$A$348,0)+1,MATCH($N$55,'用友贴出原始数据-费用表'!$B$5:$AL$5,0)+1)</f>
        <v>0</v>
      </c>
      <c r="O98" s="286">
        <f>INDEX('用友贴出原始数据-费用表'!$A$5:$AL$271,MATCH($B98&amp;"调整额",'用友贴出原始数据-费用表'!$A$6:$A$348,0)+1,MATCH($O$55,'用友贴出原始数据-费用表'!$B$5:$AL$5,0)+1)</f>
        <v>0</v>
      </c>
      <c r="P98" s="286">
        <f>INDEX('用友贴出原始数据-费用表'!$A$5:$AL$271,MATCH($B98&amp;"调整额",'用友贴出原始数据-费用表'!$A$6:$A$348,0)+1,MATCH($P$55,'用友贴出原始数据-费用表'!$B$5:$AL$5,0)+1)</f>
        <v>0</v>
      </c>
      <c r="Q98" s="286">
        <f t="shared" si="10"/>
        <v>0</v>
      </c>
      <c r="R98" s="286">
        <f>INDEX('用友贴出原始数据-费用表'!$A$5:$AL$271,MATCH($B98&amp;"调整额",'用友贴出原始数据-费用表'!$A$6:$A$348,0)+1,MATCH($R$55,'用友贴出原始数据-费用表'!$B$5:$AL$5,0)+1)</f>
        <v>0</v>
      </c>
      <c r="S98" s="286">
        <f>INDEX('用友贴出原始数据-费用表'!$A$5:$AL$271,MATCH($B98&amp;"调整额",'用友贴出原始数据-费用表'!$A$6:$A$348,0)+1,MATCH($S$55,'用友贴出原始数据-费用表'!$B$5:$AL$5,0)+1)</f>
        <v>0</v>
      </c>
      <c r="T98" s="286">
        <f>INDEX('用友贴出原始数据-费用表'!$A$5:$AL$271,MATCH($B98&amp;"调整额",'用友贴出原始数据-费用表'!$A$6:$A$348,0)+1,MATCH($T$55,'用友贴出原始数据-费用表'!$B$5:$AL$5,0)+1)</f>
        <v>0</v>
      </c>
      <c r="U98" s="286">
        <f t="shared" si="11"/>
        <v>59025</v>
      </c>
      <c r="V98" s="286">
        <f>INDEX('用友贴出原始数据-费用表'!$A$5:$AL$271,MATCH($B98&amp;"调整额",'用友贴出原始数据-费用表'!$A$6:$A$348,0)+1,MATCH($V$55,'用友贴出原始数据-费用表'!$B$5:$AL$5,0)+1)</f>
        <v>0</v>
      </c>
      <c r="W98" s="286">
        <f>INDEX('用友贴出原始数据-费用表'!$A$5:$AL$271,MATCH($B98&amp;"调整额",'用友贴出原始数据-费用表'!$A$6:$A$348,0)+1,MATCH($W$55,'用友贴出原始数据-费用表'!$B$5:$AL$5,0)+1)</f>
        <v>0</v>
      </c>
      <c r="X98" s="286">
        <f>INDEX('用友贴出原始数据-费用表'!$A$5:$AL$271,MATCH($B98&amp;"调整额",'用友贴出原始数据-费用表'!$A$6:$A$348,0)+1,MATCH($X$55,'用友贴出原始数据-费用表'!$B$5:$AL$5,0)+1)</f>
        <v>40006</v>
      </c>
      <c r="Y98" s="286">
        <f>INDEX('用友贴出原始数据-费用表'!$A$5:$AL$271,MATCH($B98&amp;"调整额",'用友贴出原始数据-费用表'!$A$6:$A$348,0)+1,MATCH($Y$55,'用友贴出原始数据-费用表'!$B$5:$AL$5,0)+1)</f>
        <v>19019</v>
      </c>
      <c r="Z98" s="286">
        <f>INDEX('用友贴出原始数据-费用表'!$A$5:$AL$271,MATCH($B98&amp;"调整额",'用友贴出原始数据-费用表'!$A$6:$A$348,0)+1,MATCH($Z$55,'用友贴出原始数据-费用表'!$B$5:$AL$5,0)+1)</f>
        <v>0</v>
      </c>
      <c r="AA98" s="286">
        <f>INDEX('用友贴出原始数据-费用表'!$A$5:$AL$271,MATCH($B98&amp;"调整额",'用友贴出原始数据-费用表'!$A$6:$A$348,0)+1,MATCH($AA$55,'用友贴出原始数据-费用表'!$B$5:$AL$5,0)+1)</f>
        <v>0</v>
      </c>
      <c r="AB98" s="286">
        <f>INDEX('用友贴出原始数据-费用表'!$A$5:$AL$271,MATCH($B98&amp;"调整额",'用友贴出原始数据-费用表'!$A$6:$A$348,0)+1,MATCH($AB$55,'用友贴出原始数据-费用表'!$B$5:$AL$5,0)+1)</f>
        <v>54581</v>
      </c>
      <c r="AC98" s="286">
        <f>INDEX('用友贴出原始数据-费用表'!$A$5:$AL$271,MATCH($B98&amp;"调整额",'用友贴出原始数据-费用表'!$A$6:$A$348,0)+1,MATCH($AC$55,'用友贴出原始数据-费用表'!$B$5:$AL$5,0)+1)</f>
        <v>0</v>
      </c>
    </row>
    <row r="99" spans="1:29">
      <c r="A99" s="277"/>
      <c r="B99" s="285" t="s">
        <v>156</v>
      </c>
      <c r="C99" s="287">
        <f t="shared" si="7"/>
        <v>0</v>
      </c>
      <c r="D99" s="286">
        <v>-11474750.4</v>
      </c>
      <c r="E99" s="286">
        <f>INDEX('用友贴出原始数据-费用表'!$A$5:$AL$271,MATCH($B99&amp;"调整额",'用友贴出原始数据-费用表'!$A$6:$A$348,0)+1,MATCH($E$55,'用友贴出原始数据-费用表'!$B$5:$AL$5,0)+1)+G99+T99+AB99</f>
        <v>101435</v>
      </c>
      <c r="F99" s="286">
        <f>INDEX('用友贴出原始数据-费用表'!$A$5:$AL$271,MATCH($B99&amp;"调整额",'用友贴出原始数据-费用表'!$A$6:$A$348,0)+1,MATCH($F$55,'用友贴出原始数据-费用表'!$B$5:$AL$5,0)+1)</f>
        <v>10986301.4</v>
      </c>
      <c r="G99" s="286">
        <f>INDEX('用友贴出原始数据-费用表'!$A$5:$AL$271,MATCH($B99&amp;"调整额",'用友贴出原始数据-费用表'!$A$6:$A$348,0)+1,MATCH($G$55,'用友贴出原始数据-费用表'!$B$5:$AL$5,0)+1)</f>
        <v>0</v>
      </c>
      <c r="H99" s="286">
        <f t="shared" si="8"/>
        <v>70663</v>
      </c>
      <c r="I99" s="286">
        <f>INDEX('用友贴出原始数据-费用表'!$A$5:$AL$271,MATCH($B99&amp;"调整额",'用友贴出原始数据-费用表'!$A$6:$A$348,0)+1,MATCH($I$55,'用友贴出原始数据-费用表'!$B$5:$AL$5,0)+1)</f>
        <v>56625</v>
      </c>
      <c r="J99" s="286">
        <f>INDEX('用友贴出原始数据-费用表'!$A$5:$AL$271,MATCH($B99&amp;"调整额",'用友贴出原始数据-费用表'!$A$6:$A$348,0)+1,MATCH($J$55,'用友贴出原始数据-费用表'!$B$5:$AL$5,0)+1)</f>
        <v>0</v>
      </c>
      <c r="K99" s="286">
        <f>INDEX('用友贴出原始数据-费用表'!$A$5:$AL$271,MATCH($B99&amp;"调整额",'用友贴出原始数据-费用表'!$A$6:$A$348,0)+1,MATCH($K$55,'用友贴出原始数据-费用表'!$B$5:$AL$5,0)+1)</f>
        <v>14038</v>
      </c>
      <c r="L99" s="286">
        <f t="shared" si="9"/>
        <v>3874</v>
      </c>
      <c r="M99" s="286">
        <f>INDEX('用友贴出原始数据-费用表'!$A$5:$AL$271,MATCH($B99&amp;"调整额",'用友贴出原始数据-费用表'!$A$6:$A$348,0)+1,MATCH($M$55,'用友贴出原始数据-费用表'!$B$5:$AL$5,0)+1)</f>
        <v>0</v>
      </c>
      <c r="N99" s="286">
        <f>INDEX('用友贴出原始数据-费用表'!$A$5:$AL$271,MATCH($B99&amp;"调整额",'用友贴出原始数据-费用表'!$A$6:$A$348,0)+1,MATCH($N$55,'用友贴出原始数据-费用表'!$B$5:$AL$5,0)+1)</f>
        <v>0</v>
      </c>
      <c r="O99" s="286">
        <f>INDEX('用友贴出原始数据-费用表'!$A$5:$AL$271,MATCH($B99&amp;"调整额",'用友贴出原始数据-费用表'!$A$6:$A$348,0)+1,MATCH($O$55,'用友贴出原始数据-费用表'!$B$5:$AL$5,0)+1)</f>
        <v>3874</v>
      </c>
      <c r="P99" s="286">
        <f>INDEX('用友贴出原始数据-费用表'!$A$5:$AL$271,MATCH($B99&amp;"调整额",'用友贴出原始数据-费用表'!$A$6:$A$348,0)+1,MATCH($P$55,'用友贴出原始数据-费用表'!$B$5:$AL$5,0)+1)</f>
        <v>0</v>
      </c>
      <c r="Q99" s="286">
        <f t="shared" si="10"/>
        <v>0</v>
      </c>
      <c r="R99" s="286">
        <f>INDEX('用友贴出原始数据-费用表'!$A$5:$AL$271,MATCH($B99&amp;"调整额",'用友贴出原始数据-费用表'!$A$6:$A$348,0)+1,MATCH($R$55,'用友贴出原始数据-费用表'!$B$5:$AL$5,0)+1)</f>
        <v>0</v>
      </c>
      <c r="S99" s="286">
        <f>INDEX('用友贴出原始数据-费用表'!$A$5:$AL$271,MATCH($B99&amp;"调整额",'用友贴出原始数据-费用表'!$A$6:$A$348,0)+1,MATCH($S$55,'用友贴出原始数据-费用表'!$B$5:$AL$5,0)+1)</f>
        <v>0</v>
      </c>
      <c r="T99" s="286">
        <f>INDEX('用友贴出原始数据-费用表'!$A$5:$AL$271,MATCH($B99&amp;"调整额",'用友贴出原始数据-费用表'!$A$6:$A$348,0)+1,MATCH($T$55,'用友贴出原始数据-费用表'!$B$5:$AL$5,0)+1)</f>
        <v>0</v>
      </c>
      <c r="U99" s="286">
        <f t="shared" si="11"/>
        <v>312477</v>
      </c>
      <c r="V99" s="286">
        <f>INDEX('用友贴出原始数据-费用表'!$A$5:$AL$271,MATCH($B99&amp;"调整额",'用友贴出原始数据-费用表'!$A$6:$A$348,0)+1,MATCH($V$55,'用友贴出原始数据-费用表'!$B$5:$AL$5,0)+1)</f>
        <v>91812</v>
      </c>
      <c r="W99" s="286">
        <f>INDEX('用友贴出原始数据-费用表'!$A$5:$AL$271,MATCH($B99&amp;"调整额",'用友贴出原始数据-费用表'!$A$6:$A$348,0)+1,MATCH($W$55,'用友贴出原始数据-费用表'!$B$5:$AL$5,0)+1)</f>
        <v>49156</v>
      </c>
      <c r="X99" s="286">
        <f>INDEX('用友贴出原始数据-费用表'!$A$5:$AL$271,MATCH($B99&amp;"调整额",'用友贴出原始数据-费用表'!$A$6:$A$348,0)+1,MATCH($X$55,'用友贴出原始数据-费用表'!$B$5:$AL$5,0)+1)</f>
        <v>106826</v>
      </c>
      <c r="Y99" s="286">
        <f>INDEX('用友贴出原始数据-费用表'!$A$5:$AL$271,MATCH($B99&amp;"调整额",'用友贴出原始数据-费用表'!$A$6:$A$348,0)+1,MATCH($Y$55,'用友贴出原始数据-费用表'!$B$5:$AL$5,0)+1)</f>
        <v>41373</v>
      </c>
      <c r="Z99" s="286">
        <f>INDEX('用友贴出原始数据-费用表'!$A$5:$AL$271,MATCH($B99&amp;"调整额",'用友贴出原始数据-费用表'!$A$6:$A$348,0)+1,MATCH($Z$55,'用友贴出原始数据-费用表'!$B$5:$AL$5,0)+1)</f>
        <v>16893</v>
      </c>
      <c r="AA99" s="286">
        <f>INDEX('用友贴出原始数据-费用表'!$A$5:$AL$271,MATCH($B99&amp;"调整额",'用友贴出原始数据-费用表'!$A$6:$A$348,0)+1,MATCH($AA$55,'用友贴出原始数据-费用表'!$B$5:$AL$5,0)+1)</f>
        <v>6417</v>
      </c>
      <c r="AB99" s="286">
        <f>INDEX('用友贴出原始数据-费用表'!$A$5:$AL$271,MATCH($B99&amp;"调整额",'用友贴出原始数据-费用表'!$A$6:$A$348,0)+1,MATCH($AB$55,'用友贴出原始数据-费用表'!$B$5:$AL$5,0)+1)</f>
        <v>101435</v>
      </c>
      <c r="AC99" s="286">
        <f>INDEX('用友贴出原始数据-费用表'!$A$5:$AL$271,MATCH($B99&amp;"调整额",'用友贴出原始数据-费用表'!$A$6:$A$348,0)+1,MATCH($AC$55,'用友贴出原始数据-费用表'!$B$5:$AL$5,0)+1)</f>
        <v>0</v>
      </c>
    </row>
    <row r="100" spans="1:29">
      <c r="A100" s="277"/>
      <c r="B100" s="285" t="s">
        <v>157</v>
      </c>
      <c r="C100" s="287">
        <f t="shared" si="7"/>
        <v>1</v>
      </c>
      <c r="D100" s="286">
        <v>-5844862</v>
      </c>
      <c r="E100" s="286">
        <f>INDEX('用友贴出原始数据-费用表'!$A$5:$AL$271,MATCH($B100&amp;"调整额",'用友贴出原始数据-费用表'!$A$6:$A$348,0)+1,MATCH($E$55,'用友贴出原始数据-费用表'!$B$5:$AL$5,0)+1)+G100+T100+AB100</f>
        <v>531294</v>
      </c>
      <c r="F100" s="286">
        <f>INDEX('用友贴出原始数据-费用表'!$A$5:$AL$271,MATCH($B100&amp;"调整额",'用友贴出原始数据-费用表'!$A$6:$A$348,0)+1,MATCH($F$55,'用友贴出原始数据-费用表'!$B$5:$AL$5,0)+1)</f>
        <v>729322</v>
      </c>
      <c r="G100" s="286">
        <f>INDEX('用友贴出原始数据-费用表'!$A$5:$AL$271,MATCH($B100&amp;"调整额",'用友贴出原始数据-费用表'!$A$6:$A$348,0)+1,MATCH($G$55,'用友贴出原始数据-费用表'!$B$5:$AL$5,0)+1)</f>
        <v>0</v>
      </c>
      <c r="H100" s="286">
        <f t="shared" si="8"/>
        <v>1294513</v>
      </c>
      <c r="I100" s="286">
        <f>INDEX('用友贴出原始数据-费用表'!$A$5:$AL$271,MATCH($B100&amp;"调整额",'用友贴出原始数据-费用表'!$A$6:$A$348,0)+1,MATCH($I$55,'用友贴出原始数据-费用表'!$B$5:$AL$5,0)+1)</f>
        <v>441198</v>
      </c>
      <c r="J100" s="286">
        <f>INDEX('用友贴出原始数据-费用表'!$A$5:$AL$271,MATCH($B100&amp;"调整额",'用友贴出原始数据-费用表'!$A$6:$A$348,0)+1,MATCH($J$55,'用友贴出原始数据-费用表'!$B$5:$AL$5,0)+1)</f>
        <v>415538</v>
      </c>
      <c r="K100" s="286">
        <f>INDEX('用友贴出原始数据-费用表'!$A$5:$AL$271,MATCH($B100&amp;"调整额",'用友贴出原始数据-费用表'!$A$6:$A$348,0)+1,MATCH($K$55,'用友贴出原始数据-费用表'!$B$5:$AL$5,0)+1)</f>
        <v>437777</v>
      </c>
      <c r="L100" s="286">
        <f t="shared" si="9"/>
        <v>1597715</v>
      </c>
      <c r="M100" s="286">
        <f>INDEX('用友贴出原始数据-费用表'!$A$5:$AL$271,MATCH($B100&amp;"调整额",'用友贴出原始数据-费用表'!$A$6:$A$348,0)+1,MATCH($M$55,'用友贴出原始数据-费用表'!$B$5:$AL$5,0)+1)</f>
        <v>399571</v>
      </c>
      <c r="N100" s="286">
        <f>INDEX('用友贴出原始数据-费用表'!$A$5:$AL$271,MATCH($B100&amp;"调整额",'用友贴出原始数据-费用表'!$A$6:$A$348,0)+1,MATCH($N$55,'用友贴出原始数据-费用表'!$B$5:$AL$5,0)+1)</f>
        <v>416678</v>
      </c>
      <c r="O100" s="286">
        <f>INDEX('用友贴出原始数据-费用表'!$A$5:$AL$271,MATCH($B100&amp;"调整额",'用友贴出原始数据-费用表'!$A$6:$A$348,0)+1,MATCH($O$55,'用友贴出原始数据-费用表'!$B$5:$AL$5,0)+1)</f>
        <v>397861</v>
      </c>
      <c r="P100" s="286">
        <f>INDEX('用友贴出原始数据-费用表'!$A$5:$AL$271,MATCH($B100&amp;"调整额",'用友贴出原始数据-费用表'!$A$6:$A$348,0)+1,MATCH($P$55,'用友贴出原始数据-费用表'!$B$5:$AL$5,0)+1)</f>
        <v>383605</v>
      </c>
      <c r="Q100" s="286">
        <f t="shared" si="10"/>
        <v>817389</v>
      </c>
      <c r="R100" s="286">
        <f>INDEX('用友贴出原始数据-费用表'!$A$5:$AL$271,MATCH($B100&amp;"调整额",'用友贴出原始数据-费用表'!$A$6:$A$348,0)+1,MATCH($R$55,'用友贴出原始数据-费用表'!$B$5:$AL$5,0)+1)</f>
        <v>409835</v>
      </c>
      <c r="S100" s="286">
        <f>INDEX('用友贴出原始数据-费用表'!$A$5:$AL$271,MATCH($B100&amp;"调整额",'用友贴出原始数据-费用表'!$A$6:$A$348,0)+1,MATCH($S$55,'用友贴出原始数据-费用表'!$B$5:$AL$5,0)+1)</f>
        <v>407554</v>
      </c>
      <c r="T100" s="286">
        <f>INDEX('用友贴出原始数据-费用表'!$A$5:$AL$271,MATCH($B100&amp;"调整额",'用友贴出原始数据-费用表'!$A$6:$A$348,0)+1,MATCH($T$55,'用友贴出原始数据-费用表'!$B$5:$AL$5,0)+1)</f>
        <v>372770</v>
      </c>
      <c r="U100" s="286">
        <f t="shared" si="11"/>
        <v>874630</v>
      </c>
      <c r="V100" s="286">
        <f>INDEX('用友贴出原始数据-费用表'!$A$5:$AL$271,MATCH($B100&amp;"调整额",'用友贴出原始数据-费用表'!$A$6:$A$348,0)+1,MATCH($V$55,'用友贴出原始数据-费用表'!$B$5:$AL$5,0)+1)</f>
        <v>319898</v>
      </c>
      <c r="W100" s="286">
        <f>INDEX('用友贴出原始数据-费用表'!$A$5:$AL$271,MATCH($B100&amp;"调整额",'用友贴出原始数据-费用表'!$A$6:$A$348,0)+1,MATCH($W$55,'用友贴出原始数据-费用表'!$B$5:$AL$5,0)+1)</f>
        <v>194448</v>
      </c>
      <c r="X100" s="286">
        <f>INDEX('用友贴出原始数据-费用表'!$A$5:$AL$271,MATCH($B100&amp;"调整额",'用友贴出原始数据-费用表'!$A$6:$A$348,0)+1,MATCH($X$55,'用友贴出原始数据-费用表'!$B$5:$AL$5,0)+1)</f>
        <v>184754</v>
      </c>
      <c r="Y100" s="286">
        <f>INDEX('用友贴出原始数据-费用表'!$A$5:$AL$271,MATCH($B100&amp;"调整额",'用友贴出原始数据-费用表'!$A$6:$A$348,0)+1,MATCH($Y$55,'用友贴出原始数据-费用表'!$B$5:$AL$5,0)+1)</f>
        <v>56453</v>
      </c>
      <c r="Z100" s="286">
        <f>INDEX('用友贴出原始数据-费用表'!$A$5:$AL$271,MATCH($B100&amp;"调整额",'用友贴出原始数据-费用表'!$A$6:$A$348,0)+1,MATCH($Z$55,'用友贴出原始数据-费用表'!$B$5:$AL$5,0)+1)</f>
        <v>84386</v>
      </c>
      <c r="AA100" s="286">
        <f>INDEX('用友贴出原始数据-费用表'!$A$5:$AL$271,MATCH($B100&amp;"调整额",'用友贴出原始数据-费用表'!$A$6:$A$348,0)+1,MATCH($AA$55,'用友贴出原始数据-费用表'!$B$5:$AL$5,0)+1)</f>
        <v>34691</v>
      </c>
      <c r="AB100" s="286">
        <f>INDEX('用友贴出原始数据-费用表'!$A$5:$AL$271,MATCH($B100&amp;"调整额",'用友贴出原始数据-费用表'!$A$6:$A$348,0)+1,MATCH($AB$55,'用友贴出原始数据-费用表'!$B$5:$AL$5,0)+1)</f>
        <v>158524</v>
      </c>
      <c r="AC100" s="286">
        <f>INDEX('用友贴出原始数据-费用表'!$A$5:$AL$271,MATCH($B100&amp;"调整额",'用友贴出原始数据-费用表'!$A$6:$A$348,0)+1,MATCH($AC$55,'用友贴出原始数据-费用表'!$B$5:$AL$5,0)+1)</f>
        <v>0</v>
      </c>
    </row>
    <row r="101" spans="1:29">
      <c r="A101" s="277"/>
      <c r="B101" s="285" t="s">
        <v>158</v>
      </c>
      <c r="C101" s="287">
        <f t="shared" si="7"/>
        <v>0</v>
      </c>
      <c r="D101" s="286">
        <v>-450229</v>
      </c>
      <c r="E101" s="286">
        <f>INDEX('用友贴出原始数据-费用表'!$A$5:$AL$271,MATCH($B101&amp;"调整额",'用友贴出原始数据-费用表'!$A$6:$A$348,0)+1,MATCH($E$55,'用友贴出原始数据-费用表'!$B$5:$AL$5,0)+1)+G101+T101+AB101</f>
        <v>106012</v>
      </c>
      <c r="F101" s="286">
        <f>INDEX('用友贴出原始数据-费用表'!$A$5:$AL$271,MATCH($B101&amp;"调整额",'用友贴出原始数据-费用表'!$A$6:$A$348,0)+1,MATCH($F$55,'用友贴出原始数据-费用表'!$B$5:$AL$5,0)+1)</f>
        <v>62915</v>
      </c>
      <c r="G101" s="286">
        <f>INDEX('用友贴出原始数据-费用表'!$A$5:$AL$271,MATCH($B101&amp;"调整额",'用友贴出原始数据-费用表'!$A$6:$A$348,0)+1,MATCH($G$55,'用友贴出原始数据-费用表'!$B$5:$AL$5,0)+1)</f>
        <v>0</v>
      </c>
      <c r="H101" s="286">
        <f t="shared" si="8"/>
        <v>75371</v>
      </c>
      <c r="I101" s="286">
        <f>INDEX('用友贴出原始数据-费用表'!$A$5:$AL$271,MATCH($B101&amp;"调整额",'用友贴出原始数据-费用表'!$A$6:$A$348,0)+1,MATCH($I$55,'用友贴出原始数据-费用表'!$B$5:$AL$5,0)+1)</f>
        <v>60239</v>
      </c>
      <c r="J101" s="286">
        <f>INDEX('用友贴出原始数据-费用表'!$A$5:$AL$271,MATCH($B101&amp;"调整额",'用友贴出原始数据-费用表'!$A$6:$A$348,0)+1,MATCH($J$55,'用友贴出原始数据-费用表'!$B$5:$AL$5,0)+1)</f>
        <v>0</v>
      </c>
      <c r="K101" s="286">
        <f>INDEX('用友贴出原始数据-费用表'!$A$5:$AL$271,MATCH($B101&amp;"调整额",'用友贴出原始数据-费用表'!$A$6:$A$348,0)+1,MATCH($K$55,'用友贴出原始数据-费用表'!$B$5:$AL$5,0)+1)</f>
        <v>15132</v>
      </c>
      <c r="L101" s="286">
        <f t="shared" si="9"/>
        <v>0</v>
      </c>
      <c r="M101" s="286">
        <f>INDEX('用友贴出原始数据-费用表'!$A$5:$AL$271,MATCH($B101&amp;"调整额",'用友贴出原始数据-费用表'!$A$6:$A$348,0)+1,MATCH($M$55,'用友贴出原始数据-费用表'!$B$5:$AL$5,0)+1)</f>
        <v>0</v>
      </c>
      <c r="N101" s="286">
        <f>INDEX('用友贴出原始数据-费用表'!$A$5:$AL$271,MATCH($B101&amp;"调整额",'用友贴出原始数据-费用表'!$A$6:$A$348,0)+1,MATCH($N$55,'用友贴出原始数据-费用表'!$B$5:$AL$5,0)+1)</f>
        <v>0</v>
      </c>
      <c r="O101" s="286">
        <f>INDEX('用友贴出原始数据-费用表'!$A$5:$AL$271,MATCH($B101&amp;"调整额",'用友贴出原始数据-费用表'!$A$6:$A$348,0)+1,MATCH($O$55,'用友贴出原始数据-费用表'!$B$5:$AL$5,0)+1)</f>
        <v>0</v>
      </c>
      <c r="P101" s="286">
        <f>INDEX('用友贴出原始数据-费用表'!$A$5:$AL$271,MATCH($B101&amp;"调整额",'用友贴出原始数据-费用表'!$A$6:$A$348,0)+1,MATCH($P$55,'用友贴出原始数据-费用表'!$B$5:$AL$5,0)+1)</f>
        <v>0</v>
      </c>
      <c r="Q101" s="286">
        <f t="shared" si="10"/>
        <v>0</v>
      </c>
      <c r="R101" s="286">
        <f>INDEX('用友贴出原始数据-费用表'!$A$5:$AL$271,MATCH($B101&amp;"调整额",'用友贴出原始数据-费用表'!$A$6:$A$348,0)+1,MATCH($R$55,'用友贴出原始数据-费用表'!$B$5:$AL$5,0)+1)</f>
        <v>0</v>
      </c>
      <c r="S101" s="286">
        <f>INDEX('用友贴出原始数据-费用表'!$A$5:$AL$271,MATCH($B101&amp;"调整额",'用友贴出原始数据-费用表'!$A$6:$A$348,0)+1,MATCH($S$55,'用友贴出原始数据-费用表'!$B$5:$AL$5,0)+1)</f>
        <v>0</v>
      </c>
      <c r="T101" s="286">
        <f>INDEX('用友贴出原始数据-费用表'!$A$5:$AL$271,MATCH($B101&amp;"调整额",'用友贴出原始数据-费用表'!$A$6:$A$348,0)+1,MATCH($T$55,'用友贴出原始数据-费用表'!$B$5:$AL$5,0)+1)</f>
        <v>0</v>
      </c>
      <c r="U101" s="286">
        <f t="shared" si="11"/>
        <v>205931</v>
      </c>
      <c r="V101" s="286">
        <f>INDEX('用友贴出原始数据-费用表'!$A$5:$AL$271,MATCH($B101&amp;"调整额",'用友贴出原始数据-费用表'!$A$6:$A$348,0)+1,MATCH($V$55,'用友贴出原始数据-费用表'!$B$5:$AL$5,0)+1)</f>
        <v>0</v>
      </c>
      <c r="W101" s="286">
        <f>INDEX('用友贴出原始数据-费用表'!$A$5:$AL$271,MATCH($B101&amp;"调整额",'用友贴出原始数据-费用表'!$A$6:$A$348,0)+1,MATCH($W$55,'用友贴出原始数据-费用表'!$B$5:$AL$5,0)+1)</f>
        <v>0</v>
      </c>
      <c r="X101" s="286">
        <f>INDEX('用友贴出原始数据-费用表'!$A$5:$AL$271,MATCH($B101&amp;"调整额",'用友贴出原始数据-费用表'!$A$6:$A$348,0)+1,MATCH($X$55,'用友贴出原始数据-费用表'!$B$5:$AL$5,0)+1)</f>
        <v>75441</v>
      </c>
      <c r="Y101" s="286">
        <f>INDEX('用友贴出原始数据-费用表'!$A$5:$AL$271,MATCH($B101&amp;"调整额",'用友贴出原始数据-费用表'!$A$6:$A$348,0)+1,MATCH($Y$55,'用友贴出原始数据-费用表'!$B$5:$AL$5,0)+1)</f>
        <v>40086</v>
      </c>
      <c r="Z101" s="286">
        <f>INDEX('用友贴出原始数据-费用表'!$A$5:$AL$271,MATCH($B101&amp;"调整额",'用友贴出原始数据-费用表'!$A$6:$A$348,0)+1,MATCH($Z$55,'用友贴出原始数据-费用表'!$B$5:$AL$5,0)+1)</f>
        <v>85287</v>
      </c>
      <c r="AA101" s="286">
        <f>INDEX('用友贴出原始数据-费用表'!$A$5:$AL$271,MATCH($B101&amp;"调整额",'用友贴出原始数据-费用表'!$A$6:$A$348,0)+1,MATCH($AA$55,'用友贴出原始数据-费用表'!$B$5:$AL$5,0)+1)</f>
        <v>5117</v>
      </c>
      <c r="AB101" s="286">
        <f>INDEX('用友贴出原始数据-费用表'!$A$5:$AL$271,MATCH($B101&amp;"调整额",'用友贴出原始数据-费用表'!$A$6:$A$348,0)+1,MATCH($AB$55,'用友贴出原始数据-费用表'!$B$5:$AL$5,0)+1)</f>
        <v>106012</v>
      </c>
      <c r="AC101" s="286">
        <f>INDEX('用友贴出原始数据-费用表'!$A$5:$AL$271,MATCH($B101&amp;"调整额",'用友贴出原始数据-费用表'!$A$6:$A$348,0)+1,MATCH($AC$55,'用友贴出原始数据-费用表'!$B$5:$AL$5,0)+1)</f>
        <v>131168.16</v>
      </c>
    </row>
    <row r="102" spans="1:29">
      <c r="A102" s="277"/>
      <c r="B102" s="285" t="s">
        <v>159</v>
      </c>
      <c r="C102" s="287">
        <f t="shared" si="7"/>
        <v>0</v>
      </c>
      <c r="D102" s="286">
        <v>0</v>
      </c>
      <c r="E102" s="286">
        <f>INDEX('用友贴出原始数据-费用表'!$A$5:$AL$271,MATCH($B102&amp;"调整额",'用友贴出原始数据-费用表'!$A$6:$A$348,0)+1,MATCH($E$55,'用友贴出原始数据-费用表'!$B$5:$AL$5,0)+1)+G102+T102+AB102</f>
        <v>0</v>
      </c>
      <c r="F102" s="286">
        <f>INDEX('用友贴出原始数据-费用表'!$A$5:$AL$271,MATCH($B102&amp;"调整额",'用友贴出原始数据-费用表'!$A$6:$A$348,0)+1,MATCH($F$55,'用友贴出原始数据-费用表'!$B$5:$AL$5,0)+1)</f>
        <v>0</v>
      </c>
      <c r="G102" s="286">
        <f>INDEX('用友贴出原始数据-费用表'!$A$5:$AL$271,MATCH($B102&amp;"调整额",'用友贴出原始数据-费用表'!$A$6:$A$348,0)+1,MATCH($G$55,'用友贴出原始数据-费用表'!$B$5:$AL$5,0)+1)</f>
        <v>0</v>
      </c>
      <c r="H102" s="286">
        <f t="shared" si="8"/>
        <v>0</v>
      </c>
      <c r="I102" s="286">
        <f>INDEX('用友贴出原始数据-费用表'!$A$5:$AL$271,MATCH($B102&amp;"调整额",'用友贴出原始数据-费用表'!$A$6:$A$348,0)+1,MATCH($I$55,'用友贴出原始数据-费用表'!$B$5:$AL$5,0)+1)</f>
        <v>0</v>
      </c>
      <c r="J102" s="286">
        <f>INDEX('用友贴出原始数据-费用表'!$A$5:$AL$271,MATCH($B102&amp;"调整额",'用友贴出原始数据-费用表'!$A$6:$A$348,0)+1,MATCH($J$55,'用友贴出原始数据-费用表'!$B$5:$AL$5,0)+1)</f>
        <v>0</v>
      </c>
      <c r="K102" s="286">
        <f>INDEX('用友贴出原始数据-费用表'!$A$5:$AL$271,MATCH($B102&amp;"调整额",'用友贴出原始数据-费用表'!$A$6:$A$348,0)+1,MATCH($K$55,'用友贴出原始数据-费用表'!$B$5:$AL$5,0)+1)</f>
        <v>0</v>
      </c>
      <c r="L102" s="286">
        <f t="shared" si="9"/>
        <v>0</v>
      </c>
      <c r="M102" s="286">
        <f>INDEX('用友贴出原始数据-费用表'!$A$5:$AL$271,MATCH($B102&amp;"调整额",'用友贴出原始数据-费用表'!$A$6:$A$348,0)+1,MATCH($M$55,'用友贴出原始数据-费用表'!$B$5:$AL$5,0)+1)</f>
        <v>0</v>
      </c>
      <c r="N102" s="286">
        <f>INDEX('用友贴出原始数据-费用表'!$A$5:$AL$271,MATCH($B102&amp;"调整额",'用友贴出原始数据-费用表'!$A$6:$A$348,0)+1,MATCH($N$55,'用友贴出原始数据-费用表'!$B$5:$AL$5,0)+1)</f>
        <v>0</v>
      </c>
      <c r="O102" s="286">
        <f>INDEX('用友贴出原始数据-费用表'!$A$5:$AL$271,MATCH($B102&amp;"调整额",'用友贴出原始数据-费用表'!$A$6:$A$348,0)+1,MATCH($O$55,'用友贴出原始数据-费用表'!$B$5:$AL$5,0)+1)</f>
        <v>0</v>
      </c>
      <c r="P102" s="286">
        <f>INDEX('用友贴出原始数据-费用表'!$A$5:$AL$271,MATCH($B102&amp;"调整额",'用友贴出原始数据-费用表'!$A$6:$A$348,0)+1,MATCH($P$55,'用友贴出原始数据-费用表'!$B$5:$AL$5,0)+1)</f>
        <v>0</v>
      </c>
      <c r="Q102" s="286">
        <f t="shared" si="10"/>
        <v>0</v>
      </c>
      <c r="R102" s="286">
        <f>INDEX('用友贴出原始数据-费用表'!$A$5:$AL$271,MATCH($B102&amp;"调整额",'用友贴出原始数据-费用表'!$A$6:$A$348,0)+1,MATCH($R$55,'用友贴出原始数据-费用表'!$B$5:$AL$5,0)+1)</f>
        <v>0</v>
      </c>
      <c r="S102" s="286">
        <f>INDEX('用友贴出原始数据-费用表'!$A$5:$AL$271,MATCH($B102&amp;"调整额",'用友贴出原始数据-费用表'!$A$6:$A$348,0)+1,MATCH($S$55,'用友贴出原始数据-费用表'!$B$5:$AL$5,0)+1)</f>
        <v>0</v>
      </c>
      <c r="T102" s="286">
        <f>INDEX('用友贴出原始数据-费用表'!$A$5:$AL$271,MATCH($B102&amp;"调整额",'用友贴出原始数据-费用表'!$A$6:$A$348,0)+1,MATCH($T$55,'用友贴出原始数据-费用表'!$B$5:$AL$5,0)+1)</f>
        <v>0</v>
      </c>
      <c r="U102" s="286">
        <f t="shared" si="11"/>
        <v>0</v>
      </c>
      <c r="V102" s="286">
        <f>INDEX('用友贴出原始数据-费用表'!$A$5:$AL$271,MATCH($B102&amp;"调整额",'用友贴出原始数据-费用表'!$A$6:$A$348,0)+1,MATCH($V$55,'用友贴出原始数据-费用表'!$B$5:$AL$5,0)+1)</f>
        <v>0</v>
      </c>
      <c r="W102" s="286">
        <f>INDEX('用友贴出原始数据-费用表'!$A$5:$AL$271,MATCH($B102&amp;"调整额",'用友贴出原始数据-费用表'!$A$6:$A$348,0)+1,MATCH($W$55,'用友贴出原始数据-费用表'!$B$5:$AL$5,0)+1)</f>
        <v>0</v>
      </c>
      <c r="X102" s="286">
        <f>INDEX('用友贴出原始数据-费用表'!$A$5:$AL$271,MATCH($B102&amp;"调整额",'用友贴出原始数据-费用表'!$A$6:$A$348,0)+1,MATCH($X$55,'用友贴出原始数据-费用表'!$B$5:$AL$5,0)+1)</f>
        <v>0</v>
      </c>
      <c r="Y102" s="286">
        <f>INDEX('用友贴出原始数据-费用表'!$A$5:$AL$271,MATCH($B102&amp;"调整额",'用友贴出原始数据-费用表'!$A$6:$A$348,0)+1,MATCH($Y$55,'用友贴出原始数据-费用表'!$B$5:$AL$5,0)+1)</f>
        <v>0</v>
      </c>
      <c r="Z102" s="286">
        <f>INDEX('用友贴出原始数据-费用表'!$A$5:$AL$271,MATCH($B102&amp;"调整额",'用友贴出原始数据-费用表'!$A$6:$A$348,0)+1,MATCH($Z$55,'用友贴出原始数据-费用表'!$B$5:$AL$5,0)+1)</f>
        <v>0</v>
      </c>
      <c r="AA102" s="286">
        <f>INDEX('用友贴出原始数据-费用表'!$A$5:$AL$271,MATCH($B102&amp;"调整额",'用友贴出原始数据-费用表'!$A$6:$A$348,0)+1,MATCH($AA$55,'用友贴出原始数据-费用表'!$B$5:$AL$5,0)+1)</f>
        <v>0</v>
      </c>
      <c r="AB102" s="286">
        <f>INDEX('用友贴出原始数据-费用表'!$A$5:$AL$271,MATCH($B102&amp;"调整额",'用友贴出原始数据-费用表'!$A$6:$A$348,0)+1,MATCH($AB$55,'用友贴出原始数据-费用表'!$B$5:$AL$5,0)+1)</f>
        <v>0</v>
      </c>
      <c r="AC102" s="286">
        <f>INDEX('用友贴出原始数据-费用表'!$A$5:$AL$271,MATCH($B102&amp;"调整额",'用友贴出原始数据-费用表'!$A$6:$A$348,0)+1,MATCH($AC$55,'用友贴出原始数据-费用表'!$B$5:$AL$5,0)+1)</f>
        <v>0</v>
      </c>
    </row>
    <row r="103" spans="1:29">
      <c r="A103" s="278"/>
      <c r="B103" s="291" t="s">
        <v>122</v>
      </c>
      <c r="C103" s="293">
        <f t="shared" si="7"/>
        <v>1.00000000186265</v>
      </c>
      <c r="D103" s="293">
        <v>-18392807.2</v>
      </c>
      <c r="E103" s="293">
        <f t="shared" ref="E103:I103" si="20">SUM(E87:E102)</f>
        <v>876210</v>
      </c>
      <c r="F103" s="293">
        <f t="shared" si="20"/>
        <v>11920199.2</v>
      </c>
      <c r="G103" s="293">
        <f t="shared" si="20"/>
        <v>0</v>
      </c>
      <c r="H103" s="293">
        <f t="shared" si="20"/>
        <v>1520215</v>
      </c>
      <c r="I103" s="293">
        <f t="shared" si="20"/>
        <v>614029</v>
      </c>
      <c r="J103" s="293">
        <f t="shared" ref="J103:AC103" si="21">SUM(J87:J102)</f>
        <v>417539</v>
      </c>
      <c r="K103" s="293">
        <f t="shared" si="21"/>
        <v>488647</v>
      </c>
      <c r="L103" s="293">
        <f t="shared" si="21"/>
        <v>1607536</v>
      </c>
      <c r="M103" s="293">
        <f t="shared" si="21"/>
        <v>426054</v>
      </c>
      <c r="N103" s="293">
        <f t="shared" si="21"/>
        <v>393723</v>
      </c>
      <c r="O103" s="293">
        <f t="shared" si="21"/>
        <v>403175</v>
      </c>
      <c r="P103" s="293">
        <f t="shared" si="21"/>
        <v>384584</v>
      </c>
      <c r="Q103" s="293">
        <f t="shared" si="21"/>
        <v>822245</v>
      </c>
      <c r="R103" s="293">
        <f t="shared" si="21"/>
        <v>412949</v>
      </c>
      <c r="S103" s="293">
        <f t="shared" si="21"/>
        <v>409296</v>
      </c>
      <c r="T103" s="293">
        <f t="shared" si="21"/>
        <v>373389</v>
      </c>
      <c r="U103" s="293">
        <f t="shared" si="11"/>
        <v>1646403</v>
      </c>
      <c r="V103" s="293">
        <f t="shared" si="21"/>
        <v>454388</v>
      </c>
      <c r="W103" s="293">
        <f t="shared" si="21"/>
        <v>269533</v>
      </c>
      <c r="X103" s="293">
        <f t="shared" si="21"/>
        <v>487215</v>
      </c>
      <c r="Y103" s="293">
        <f t="shared" si="21"/>
        <v>189065</v>
      </c>
      <c r="Z103" s="293">
        <f t="shared" si="21"/>
        <v>195864</v>
      </c>
      <c r="AA103" s="293">
        <f t="shared" si="21"/>
        <v>50338</v>
      </c>
      <c r="AB103" s="293">
        <f t="shared" si="21"/>
        <v>502821</v>
      </c>
      <c r="AC103" s="293">
        <f t="shared" si="21"/>
        <v>131168.16</v>
      </c>
    </row>
    <row r="104" ht="14.25" spans="1:29">
      <c r="A104" s="281"/>
      <c r="B104" s="294" t="s">
        <v>2</v>
      </c>
      <c r="C104" s="295">
        <f>C103+C86+C72+C66</f>
        <v>-881.845899998356</v>
      </c>
      <c r="D104" s="295">
        <v>-20116615.3454</v>
      </c>
      <c r="E104" s="295">
        <f t="shared" ref="E104:AC104" si="22">E103+E86+E72+E66</f>
        <v>-1120244.7037</v>
      </c>
      <c r="F104" s="295">
        <f t="shared" si="22"/>
        <v>9539479.305</v>
      </c>
      <c r="G104" s="295">
        <f t="shared" si="22"/>
        <v>-733202.4808</v>
      </c>
      <c r="H104" s="295">
        <f t="shared" si="22"/>
        <v>1513349.55015</v>
      </c>
      <c r="I104" s="295">
        <f t="shared" si="22"/>
        <v>610592.18295</v>
      </c>
      <c r="J104" s="295">
        <f t="shared" si="22"/>
        <v>570274.286</v>
      </c>
      <c r="K104" s="295">
        <f t="shared" si="22"/>
        <v>332483.0812</v>
      </c>
      <c r="L104" s="295">
        <f t="shared" si="22"/>
        <v>7198219.11065</v>
      </c>
      <c r="M104" s="295">
        <f t="shared" si="22"/>
        <v>897773.1678</v>
      </c>
      <c r="N104" s="295">
        <f t="shared" si="22"/>
        <v>585868.02795</v>
      </c>
      <c r="O104" s="295">
        <f t="shared" si="22"/>
        <v>4696724.20925</v>
      </c>
      <c r="P104" s="295">
        <f t="shared" si="22"/>
        <v>1017853.70565</v>
      </c>
      <c r="Q104" s="295">
        <f t="shared" si="22"/>
        <v>1542064.67165</v>
      </c>
      <c r="R104" s="295">
        <f t="shared" si="22"/>
        <v>1169081</v>
      </c>
      <c r="S104" s="295">
        <f t="shared" si="22"/>
        <v>372983.67165</v>
      </c>
      <c r="T104" s="295">
        <f t="shared" si="22"/>
        <v>206407.67</v>
      </c>
      <c r="U104" s="295">
        <f t="shared" si="11"/>
        <v>1442865.56575</v>
      </c>
      <c r="V104" s="295">
        <f t="shared" si="22"/>
        <v>803440.7861</v>
      </c>
      <c r="W104" s="295">
        <f t="shared" si="22"/>
        <v>279736</v>
      </c>
      <c r="X104" s="295">
        <f t="shared" si="22"/>
        <v>-152503.22035</v>
      </c>
      <c r="Y104" s="295">
        <f t="shared" si="22"/>
        <v>223560</v>
      </c>
      <c r="Z104" s="295">
        <f t="shared" si="22"/>
        <v>220109</v>
      </c>
      <c r="AA104" s="295">
        <f t="shared" si="22"/>
        <v>68523</v>
      </c>
      <c r="AB104" s="295">
        <f t="shared" si="22"/>
        <v>549701</v>
      </c>
      <c r="AC104" s="295">
        <f t="shared" si="22"/>
        <v>134333.16</v>
      </c>
    </row>
    <row r="106" ht="14.25" spans="2:6">
      <c r="B106" s="261" t="s">
        <v>161</v>
      </c>
      <c r="E106" s="256">
        <f>E108+T108</f>
        <v>65940372.45</v>
      </c>
      <c r="F106" s="256">
        <f>F108+G108+H108+L108+U108</f>
        <v>151814402.61</v>
      </c>
    </row>
    <row r="107" spans="1:29">
      <c r="A107" s="263" t="s">
        <v>108</v>
      </c>
      <c r="B107" s="264" t="s">
        <v>109</v>
      </c>
      <c r="C107" s="284" t="str">
        <f>C3</f>
        <v>合计</v>
      </c>
      <c r="D107" s="284" t="str">
        <f t="shared" ref="D107:AC107" si="23">D3</f>
        <v>其他</v>
      </c>
      <c r="E107" s="284" t="str">
        <f t="shared" si="23"/>
        <v>总部中后台</v>
      </c>
      <c r="F107" s="284" t="str">
        <f t="shared" si="23"/>
        <v>经纪业务</v>
      </c>
      <c r="G107" s="284" t="str">
        <f t="shared" si="23"/>
        <v>资产管理部</v>
      </c>
      <c r="H107" s="284" t="str">
        <f t="shared" si="23"/>
        <v>权益投资小计</v>
      </c>
      <c r="I107" s="284" t="str">
        <f t="shared" si="23"/>
        <v>权益产品投资部</v>
      </c>
      <c r="J107" s="284" t="str">
        <f t="shared" si="23"/>
        <v>量化产品投资部</v>
      </c>
      <c r="K107" s="284" t="str">
        <f t="shared" si="23"/>
        <v>证券投资部</v>
      </c>
      <c r="L107" s="284" t="str">
        <f t="shared" si="23"/>
        <v>固收投资小计</v>
      </c>
      <c r="M107" s="284" t="str">
        <f t="shared" si="23"/>
        <v>固定收益投资部</v>
      </c>
      <c r="N107" s="284" t="str">
        <f t="shared" si="23"/>
        <v>固定收益市场部</v>
      </c>
      <c r="O107" s="284" t="str">
        <f t="shared" si="23"/>
        <v>固收产品投资部</v>
      </c>
      <c r="P107" s="284" t="str">
        <f t="shared" si="23"/>
        <v>投顾业务部</v>
      </c>
      <c r="Q107" s="284" t="str">
        <f t="shared" si="23"/>
        <v>深分投资小计</v>
      </c>
      <c r="R107" s="284" t="str">
        <f t="shared" si="23"/>
        <v>做市业务部</v>
      </c>
      <c r="S107" s="284" t="str">
        <f t="shared" si="23"/>
        <v>金融衍生品部</v>
      </c>
      <c r="T107" s="284" t="str">
        <f t="shared" si="23"/>
        <v>深圳管理总部</v>
      </c>
      <c r="U107" s="284" t="str">
        <f t="shared" si="23"/>
        <v>投资银行合计</v>
      </c>
      <c r="V107" s="284" t="str">
        <f t="shared" si="23"/>
        <v>投资银行一部</v>
      </c>
      <c r="W107" s="284" t="str">
        <f t="shared" si="23"/>
        <v>投资银行二部</v>
      </c>
      <c r="X107" s="284" t="str">
        <f t="shared" si="23"/>
        <v>投资银行三部</v>
      </c>
      <c r="Y107" s="284" t="str">
        <f t="shared" si="23"/>
        <v>投资银行四部</v>
      </c>
      <c r="Z107" s="284" t="str">
        <f t="shared" si="23"/>
        <v>投资银行北京一部</v>
      </c>
      <c r="AA107" s="284" t="str">
        <f t="shared" si="23"/>
        <v>投资银行北京二部</v>
      </c>
      <c r="AB107" s="284" t="str">
        <f t="shared" si="23"/>
        <v>投资银行管理部</v>
      </c>
      <c r="AC107" s="284" t="str">
        <f t="shared" si="23"/>
        <v>运营支持部</v>
      </c>
    </row>
    <row r="108" customHeight="1" spans="1:29">
      <c r="A108" s="266" t="s">
        <v>111</v>
      </c>
      <c r="B108" s="285" t="s">
        <v>112</v>
      </c>
      <c r="C108" s="287">
        <f>C4+C56</f>
        <v>218192735.42</v>
      </c>
      <c r="D108" s="287">
        <f t="shared" ref="D108:AB117" si="24">D4+D56</f>
        <v>0</v>
      </c>
      <c r="E108" s="287">
        <f t="shared" si="24"/>
        <v>64411814.24</v>
      </c>
      <c r="F108" s="287">
        <f>F4+F56</f>
        <v>107600458.43</v>
      </c>
      <c r="G108" s="287">
        <f t="shared" si="24"/>
        <v>2742249.37</v>
      </c>
      <c r="H108" s="287">
        <f t="shared" si="24"/>
        <v>9076433.63</v>
      </c>
      <c r="I108" s="287">
        <f t="shared" si="24"/>
        <v>2731587.63</v>
      </c>
      <c r="J108" s="287">
        <f t="shared" si="24"/>
        <v>1890063.19</v>
      </c>
      <c r="K108" s="287">
        <f t="shared" si="24"/>
        <v>4454782.81</v>
      </c>
      <c r="L108" s="287">
        <f>L4+L56</f>
        <v>7300356.61</v>
      </c>
      <c r="M108" s="287">
        <f t="shared" si="24"/>
        <v>2270841.73</v>
      </c>
      <c r="N108" s="287">
        <f t="shared" si="24"/>
        <v>1731906.03</v>
      </c>
      <c r="O108" s="287">
        <f>O4+O56</f>
        <v>1923920.89</v>
      </c>
      <c r="P108" s="287">
        <f t="shared" si="24"/>
        <v>1373687.96</v>
      </c>
      <c r="Q108" s="287">
        <f t="shared" si="24"/>
        <v>4708767.94</v>
      </c>
      <c r="R108" s="287">
        <f t="shared" si="24"/>
        <v>2149754.6</v>
      </c>
      <c r="S108" s="287">
        <f t="shared" si="24"/>
        <v>2559013.34</v>
      </c>
      <c r="T108" s="287">
        <f t="shared" si="24"/>
        <v>1528558.21</v>
      </c>
      <c r="U108" s="287">
        <f>U4+U56</f>
        <v>25094904.57</v>
      </c>
      <c r="V108" s="287">
        <f t="shared" si="24"/>
        <v>7626040.41</v>
      </c>
      <c r="W108" s="287">
        <f t="shared" si="24"/>
        <v>8709647.3</v>
      </c>
      <c r="X108" s="287">
        <f t="shared" si="24"/>
        <v>3744024.52</v>
      </c>
      <c r="Y108" s="287">
        <f t="shared" si="24"/>
        <v>1520888.4</v>
      </c>
      <c r="Z108" s="287">
        <f t="shared" si="24"/>
        <v>2264009.01</v>
      </c>
      <c r="AA108" s="287">
        <f t="shared" si="24"/>
        <v>1230294.93</v>
      </c>
      <c r="AB108" s="287">
        <f t="shared" si="24"/>
        <v>4483759.45</v>
      </c>
      <c r="AC108" s="287">
        <f>AC4+AC56</f>
        <v>6003875.37</v>
      </c>
    </row>
    <row r="109" spans="1:29">
      <c r="A109" s="270"/>
      <c r="B109" s="285" t="s">
        <v>113</v>
      </c>
      <c r="C109" s="287">
        <f t="shared" ref="C109:R124" si="25">C5+C57</f>
        <v>3822493.14</v>
      </c>
      <c r="D109" s="287">
        <f t="shared" si="25"/>
        <v>0</v>
      </c>
      <c r="E109" s="287">
        <f t="shared" si="24"/>
        <v>1569965.07</v>
      </c>
      <c r="F109" s="287">
        <f t="shared" si="24"/>
        <v>1777819.33</v>
      </c>
      <c r="G109" s="287">
        <f t="shared" si="24"/>
        <v>88124.8</v>
      </c>
      <c r="H109" s="287">
        <f t="shared" si="24"/>
        <v>97225.15</v>
      </c>
      <c r="I109" s="287">
        <f t="shared" si="24"/>
        <v>71882.27</v>
      </c>
      <c r="J109" s="287">
        <f t="shared" si="24"/>
        <v>9732.88</v>
      </c>
      <c r="K109" s="287">
        <f t="shared" si="24"/>
        <v>15610</v>
      </c>
      <c r="L109" s="287">
        <f t="shared" si="24"/>
        <v>17048.6</v>
      </c>
      <c r="M109" s="287">
        <f t="shared" si="24"/>
        <v>5608.39</v>
      </c>
      <c r="N109" s="287">
        <f t="shared" si="24"/>
        <v>2607.77</v>
      </c>
      <c r="O109" s="287">
        <f t="shared" si="24"/>
        <v>4981.25</v>
      </c>
      <c r="P109" s="287">
        <f t="shared" si="24"/>
        <v>3851.19</v>
      </c>
      <c r="Q109" s="287">
        <f t="shared" si="24"/>
        <v>5736.22</v>
      </c>
      <c r="R109" s="287">
        <f t="shared" si="24"/>
        <v>6615</v>
      </c>
      <c r="S109" s="287">
        <f t="shared" si="24"/>
        <v>-878.78</v>
      </c>
      <c r="T109" s="287">
        <f t="shared" si="24"/>
        <v>4040</v>
      </c>
      <c r="U109" s="287">
        <f t="shared" si="24"/>
        <v>354698.77</v>
      </c>
      <c r="V109" s="287">
        <f t="shared" si="24"/>
        <v>215248.64</v>
      </c>
      <c r="W109" s="287">
        <f t="shared" si="24"/>
        <v>61672</v>
      </c>
      <c r="X109" s="287">
        <f t="shared" si="24"/>
        <v>39639.09</v>
      </c>
      <c r="Y109" s="287">
        <f t="shared" si="24"/>
        <v>30181.85</v>
      </c>
      <c r="Z109" s="287">
        <f t="shared" si="24"/>
        <v>6399.25</v>
      </c>
      <c r="AA109" s="287">
        <f t="shared" si="24"/>
        <v>1557.94</v>
      </c>
      <c r="AB109" s="287">
        <f t="shared" si="24"/>
        <v>169033.12</v>
      </c>
      <c r="AC109" s="287">
        <f t="shared" ref="AA109:AC124" si="26">AC5+AC57</f>
        <v>119521.86</v>
      </c>
    </row>
    <row r="110" spans="1:29">
      <c r="A110" s="270"/>
      <c r="B110" s="285" t="s">
        <v>114</v>
      </c>
      <c r="C110" s="287">
        <f t="shared" si="25"/>
        <v>7699567.7</v>
      </c>
      <c r="D110" s="287">
        <f t="shared" si="25"/>
        <v>0</v>
      </c>
      <c r="E110" s="287">
        <f t="shared" si="24"/>
        <v>2890100.21</v>
      </c>
      <c r="F110" s="287">
        <f t="shared" si="24"/>
        <v>3192404.37</v>
      </c>
      <c r="G110" s="287">
        <f t="shared" si="24"/>
        <v>78968.95</v>
      </c>
      <c r="H110" s="287">
        <f t="shared" si="24"/>
        <v>202951.52</v>
      </c>
      <c r="I110" s="287">
        <f t="shared" si="24"/>
        <v>72179.55</v>
      </c>
      <c r="J110" s="287">
        <f t="shared" si="24"/>
        <v>41676.32</v>
      </c>
      <c r="K110" s="287">
        <f t="shared" si="24"/>
        <v>89095.65</v>
      </c>
      <c r="L110" s="287">
        <f t="shared" si="24"/>
        <v>145758.41</v>
      </c>
      <c r="M110" s="287">
        <f t="shared" si="24"/>
        <v>27837.56</v>
      </c>
      <c r="N110" s="287">
        <f t="shared" si="24"/>
        <v>34587.2</v>
      </c>
      <c r="O110" s="287">
        <f t="shared" si="24"/>
        <v>65351.46</v>
      </c>
      <c r="P110" s="287">
        <f t="shared" si="24"/>
        <v>17982.19</v>
      </c>
      <c r="Q110" s="287">
        <f t="shared" si="24"/>
        <v>94159.59</v>
      </c>
      <c r="R110" s="287">
        <f t="shared" si="24"/>
        <v>42995.09</v>
      </c>
      <c r="S110" s="287">
        <f t="shared" si="24"/>
        <v>51164.5</v>
      </c>
      <c r="T110" s="287">
        <f t="shared" si="24"/>
        <v>33933.22</v>
      </c>
      <c r="U110" s="287">
        <f t="shared" si="24"/>
        <v>1174193.6</v>
      </c>
      <c r="V110" s="287">
        <f t="shared" si="24"/>
        <v>617148.41</v>
      </c>
      <c r="W110" s="287">
        <f t="shared" si="24"/>
        <v>211177.41</v>
      </c>
      <c r="X110" s="287">
        <f t="shared" si="24"/>
        <v>139458.51</v>
      </c>
      <c r="Y110" s="287">
        <f t="shared" si="24"/>
        <v>33207.47</v>
      </c>
      <c r="Z110" s="287">
        <f t="shared" si="24"/>
        <v>104585.77</v>
      </c>
      <c r="AA110" s="287">
        <f t="shared" si="26"/>
        <v>68616.03</v>
      </c>
      <c r="AB110" s="287">
        <f t="shared" si="26"/>
        <v>89675.17</v>
      </c>
      <c r="AC110" s="287">
        <f t="shared" si="26"/>
        <v>125085.55</v>
      </c>
    </row>
    <row r="111" spans="1:29">
      <c r="A111" s="270"/>
      <c r="B111" s="285" t="s">
        <v>115</v>
      </c>
      <c r="C111" s="287">
        <f t="shared" si="25"/>
        <v>5775134.22</v>
      </c>
      <c r="D111" s="287">
        <f t="shared" si="25"/>
        <v>-575716</v>
      </c>
      <c r="E111" s="287">
        <f t="shared" si="24"/>
        <v>2465402</v>
      </c>
      <c r="F111" s="287">
        <f t="shared" si="24"/>
        <v>2165963.67</v>
      </c>
      <c r="G111" s="287">
        <f t="shared" si="24"/>
        <v>59226.72</v>
      </c>
      <c r="H111" s="287">
        <f t="shared" si="24"/>
        <v>156591.63</v>
      </c>
      <c r="I111" s="287">
        <f t="shared" si="24"/>
        <v>54134.66</v>
      </c>
      <c r="J111" s="287">
        <f t="shared" si="24"/>
        <v>35635.23</v>
      </c>
      <c r="K111" s="287">
        <f t="shared" si="24"/>
        <v>66821.74</v>
      </c>
      <c r="L111" s="287">
        <f t="shared" si="24"/>
        <v>181806.74</v>
      </c>
      <c r="M111" s="287">
        <f t="shared" si="24"/>
        <v>37052.99</v>
      </c>
      <c r="N111" s="287">
        <f t="shared" si="24"/>
        <v>51685.42</v>
      </c>
      <c r="O111" s="287">
        <f t="shared" si="24"/>
        <v>59513.59</v>
      </c>
      <c r="P111" s="287">
        <f t="shared" si="24"/>
        <v>33554.74</v>
      </c>
      <c r="Q111" s="287">
        <f t="shared" si="24"/>
        <v>81119.69</v>
      </c>
      <c r="R111" s="287">
        <f t="shared" si="24"/>
        <v>32246.32</v>
      </c>
      <c r="S111" s="287">
        <f t="shared" si="24"/>
        <v>48873.37</v>
      </c>
      <c r="T111" s="287">
        <f t="shared" si="24"/>
        <v>25449.89</v>
      </c>
      <c r="U111" s="287">
        <f t="shared" si="24"/>
        <v>1299966.49</v>
      </c>
      <c r="V111" s="287">
        <f t="shared" si="24"/>
        <v>755399.31</v>
      </c>
      <c r="W111" s="287">
        <f t="shared" si="24"/>
        <v>169186.06</v>
      </c>
      <c r="X111" s="287">
        <f t="shared" si="24"/>
        <v>134394.89</v>
      </c>
      <c r="Y111" s="287">
        <f t="shared" si="24"/>
        <v>68654.6</v>
      </c>
      <c r="Z111" s="287">
        <f t="shared" si="24"/>
        <v>102684.61</v>
      </c>
      <c r="AA111" s="287">
        <f t="shared" si="26"/>
        <v>69647.02</v>
      </c>
      <c r="AB111" s="287">
        <f t="shared" si="26"/>
        <v>114136.39</v>
      </c>
      <c r="AC111" s="287">
        <f t="shared" si="26"/>
        <v>93739.13</v>
      </c>
    </row>
    <row r="112" spans="1:29">
      <c r="A112" s="270"/>
      <c r="B112" s="285" t="s">
        <v>116</v>
      </c>
      <c r="C112" s="287">
        <f t="shared" si="25"/>
        <v>60084434.61</v>
      </c>
      <c r="D112" s="287">
        <f t="shared" si="25"/>
        <v>0</v>
      </c>
      <c r="E112" s="287">
        <f t="shared" si="24"/>
        <v>15158613.05</v>
      </c>
      <c r="F112" s="287">
        <f t="shared" si="24"/>
        <v>33537222.23</v>
      </c>
      <c r="G112" s="287">
        <f t="shared" si="24"/>
        <v>785515.42</v>
      </c>
      <c r="H112" s="287">
        <f t="shared" si="24"/>
        <v>2116656.9</v>
      </c>
      <c r="I112" s="287">
        <f t="shared" si="24"/>
        <v>753743.56</v>
      </c>
      <c r="J112" s="287">
        <f t="shared" si="24"/>
        <v>440451.8</v>
      </c>
      <c r="K112" s="287">
        <f t="shared" si="24"/>
        <v>922461.54</v>
      </c>
      <c r="L112" s="287">
        <f t="shared" si="24"/>
        <v>1470283.29</v>
      </c>
      <c r="M112" s="287">
        <f t="shared" si="24"/>
        <v>321519.97</v>
      </c>
      <c r="N112" s="287">
        <f t="shared" si="24"/>
        <v>505387.67</v>
      </c>
      <c r="O112" s="287">
        <f t="shared" si="24"/>
        <v>397008.87</v>
      </c>
      <c r="P112" s="287">
        <f t="shared" si="24"/>
        <v>246366.78</v>
      </c>
      <c r="Q112" s="287">
        <f t="shared" si="24"/>
        <v>1174018.53</v>
      </c>
      <c r="R112" s="287">
        <f t="shared" si="24"/>
        <v>541536.52</v>
      </c>
      <c r="S112" s="287">
        <f t="shared" si="24"/>
        <v>632482.01</v>
      </c>
      <c r="T112" s="287">
        <f t="shared" si="24"/>
        <v>511486.18</v>
      </c>
      <c r="U112" s="287">
        <f t="shared" si="24"/>
        <v>6627640.61</v>
      </c>
      <c r="V112" s="287">
        <f t="shared" si="24"/>
        <v>2164904.11</v>
      </c>
      <c r="W112" s="287">
        <f t="shared" si="24"/>
        <v>1767912.45</v>
      </c>
      <c r="X112" s="287">
        <f t="shared" si="24"/>
        <v>1092312.2</v>
      </c>
      <c r="Y112" s="287">
        <f t="shared" si="24"/>
        <v>397128.89</v>
      </c>
      <c r="Z112" s="287">
        <f t="shared" si="24"/>
        <v>776919.89</v>
      </c>
      <c r="AA112" s="287">
        <f t="shared" si="26"/>
        <v>428463.07</v>
      </c>
      <c r="AB112" s="287">
        <f t="shared" si="26"/>
        <v>1145266.88</v>
      </c>
      <c r="AC112" s="287">
        <f t="shared" si="26"/>
        <v>1721418.18</v>
      </c>
    </row>
    <row r="113" spans="1:29">
      <c r="A113" s="270"/>
      <c r="B113" s="285" t="s">
        <v>117</v>
      </c>
      <c r="C113" s="287">
        <f t="shared" si="25"/>
        <v>525000</v>
      </c>
      <c r="D113" s="287">
        <f t="shared" si="25"/>
        <v>0</v>
      </c>
      <c r="E113" s="287">
        <f t="shared" si="24"/>
        <v>225000</v>
      </c>
      <c r="F113" s="287">
        <f t="shared" si="24"/>
        <v>300000</v>
      </c>
      <c r="G113" s="287">
        <f t="shared" si="24"/>
        <v>0</v>
      </c>
      <c r="H113" s="287">
        <f t="shared" si="24"/>
        <v>0</v>
      </c>
      <c r="I113" s="287">
        <f t="shared" si="24"/>
        <v>0</v>
      </c>
      <c r="J113" s="287">
        <f t="shared" si="24"/>
        <v>0</v>
      </c>
      <c r="K113" s="287">
        <f t="shared" si="24"/>
        <v>0</v>
      </c>
      <c r="L113" s="287">
        <f t="shared" si="24"/>
        <v>0</v>
      </c>
      <c r="M113" s="287">
        <f t="shared" si="24"/>
        <v>0</v>
      </c>
      <c r="N113" s="287">
        <f t="shared" si="24"/>
        <v>0</v>
      </c>
      <c r="O113" s="287">
        <f t="shared" si="24"/>
        <v>0</v>
      </c>
      <c r="P113" s="287">
        <f t="shared" si="24"/>
        <v>0</v>
      </c>
      <c r="Q113" s="287">
        <f t="shared" si="24"/>
        <v>0</v>
      </c>
      <c r="R113" s="287">
        <f t="shared" si="24"/>
        <v>0</v>
      </c>
      <c r="S113" s="287">
        <f t="shared" si="24"/>
        <v>0</v>
      </c>
      <c r="T113" s="287">
        <f t="shared" si="24"/>
        <v>0</v>
      </c>
      <c r="U113" s="287">
        <f t="shared" si="24"/>
        <v>0</v>
      </c>
      <c r="V113" s="287">
        <f t="shared" si="24"/>
        <v>0</v>
      </c>
      <c r="W113" s="287">
        <f t="shared" si="24"/>
        <v>0</v>
      </c>
      <c r="X113" s="287">
        <f t="shared" si="24"/>
        <v>0</v>
      </c>
      <c r="Y113" s="287">
        <f t="shared" si="24"/>
        <v>0</v>
      </c>
      <c r="Z113" s="287">
        <f t="shared" si="24"/>
        <v>0</v>
      </c>
      <c r="AA113" s="287">
        <f t="shared" si="26"/>
        <v>0</v>
      </c>
      <c r="AB113" s="287">
        <f t="shared" si="26"/>
        <v>0</v>
      </c>
      <c r="AC113" s="287">
        <f t="shared" si="26"/>
        <v>0</v>
      </c>
    </row>
    <row r="114" spans="1:29">
      <c r="A114" s="270"/>
      <c r="B114" s="285" t="s">
        <v>118</v>
      </c>
      <c r="C114" s="287">
        <f t="shared" si="25"/>
        <v>758984.52</v>
      </c>
      <c r="D114" s="287">
        <f t="shared" si="25"/>
        <v>0</v>
      </c>
      <c r="E114" s="287">
        <f t="shared" si="24"/>
        <v>201954.15</v>
      </c>
      <c r="F114" s="287">
        <f t="shared" si="24"/>
        <v>498582.57</v>
      </c>
      <c r="G114" s="287">
        <f t="shared" si="24"/>
        <v>3827.08</v>
      </c>
      <c r="H114" s="287">
        <f t="shared" si="24"/>
        <v>4037.19</v>
      </c>
      <c r="I114" s="287">
        <f t="shared" si="24"/>
        <v>3818.95</v>
      </c>
      <c r="J114" s="287">
        <f t="shared" si="24"/>
        <v>1793.74</v>
      </c>
      <c r="K114" s="287">
        <f t="shared" si="24"/>
        <v>-1575.5</v>
      </c>
      <c r="L114" s="287">
        <f t="shared" si="24"/>
        <v>2701.29</v>
      </c>
      <c r="M114" s="287">
        <f t="shared" si="24"/>
        <v>0</v>
      </c>
      <c r="N114" s="287">
        <f t="shared" si="24"/>
        <v>0</v>
      </c>
      <c r="O114" s="287">
        <f t="shared" si="24"/>
        <v>2701.29</v>
      </c>
      <c r="P114" s="287">
        <f t="shared" si="24"/>
        <v>0</v>
      </c>
      <c r="Q114" s="287">
        <f t="shared" si="24"/>
        <v>-1575.5</v>
      </c>
      <c r="R114" s="287">
        <f t="shared" si="24"/>
        <v>0</v>
      </c>
      <c r="S114" s="287">
        <f t="shared" si="24"/>
        <v>-1575.5</v>
      </c>
      <c r="T114" s="287">
        <f t="shared" si="24"/>
        <v>32382.96</v>
      </c>
      <c r="U114" s="287">
        <f t="shared" si="24"/>
        <v>53284.82</v>
      </c>
      <c r="V114" s="287">
        <f t="shared" si="24"/>
        <v>1793.74</v>
      </c>
      <c r="W114" s="287">
        <f t="shared" si="24"/>
        <v>32536.19</v>
      </c>
      <c r="X114" s="287">
        <f t="shared" si="24"/>
        <v>6528.36</v>
      </c>
      <c r="Y114" s="287">
        <f t="shared" si="24"/>
        <v>0</v>
      </c>
      <c r="Z114" s="287">
        <f t="shared" si="24"/>
        <v>12426.53</v>
      </c>
      <c r="AA114" s="287">
        <f t="shared" si="26"/>
        <v>0</v>
      </c>
      <c r="AB114" s="287">
        <f t="shared" si="26"/>
        <v>2251.58</v>
      </c>
      <c r="AC114" s="287">
        <f t="shared" si="26"/>
        <v>21569.67</v>
      </c>
    </row>
    <row r="115" spans="1:29">
      <c r="A115" s="270"/>
      <c r="B115" s="285" t="s">
        <v>119</v>
      </c>
      <c r="C115" s="287">
        <f t="shared" si="25"/>
        <v>3127091.28</v>
      </c>
      <c r="D115" s="287">
        <f t="shared" si="25"/>
        <v>0</v>
      </c>
      <c r="E115" s="287">
        <f t="shared" si="24"/>
        <v>707191.98</v>
      </c>
      <c r="F115" s="287">
        <f t="shared" si="24"/>
        <v>2283396.54</v>
      </c>
      <c r="G115" s="287">
        <f t="shared" si="24"/>
        <v>53980</v>
      </c>
      <c r="H115" s="287">
        <f t="shared" si="24"/>
        <v>76509.65</v>
      </c>
      <c r="I115" s="287">
        <f t="shared" si="24"/>
        <v>42760</v>
      </c>
      <c r="J115" s="287">
        <f t="shared" si="24"/>
        <v>33749.65</v>
      </c>
      <c r="K115" s="287">
        <f t="shared" si="24"/>
        <v>0</v>
      </c>
      <c r="L115" s="287">
        <f t="shared" si="24"/>
        <v>36100</v>
      </c>
      <c r="M115" s="287">
        <f t="shared" si="24"/>
        <v>0</v>
      </c>
      <c r="N115" s="287">
        <f t="shared" si="24"/>
        <v>0</v>
      </c>
      <c r="O115" s="287">
        <f t="shared" si="24"/>
        <v>36100</v>
      </c>
      <c r="P115" s="287">
        <f t="shared" si="24"/>
        <v>0</v>
      </c>
      <c r="Q115" s="287">
        <f t="shared" si="24"/>
        <v>0</v>
      </c>
      <c r="R115" s="287">
        <f t="shared" si="24"/>
        <v>0</v>
      </c>
      <c r="S115" s="287">
        <f t="shared" si="24"/>
        <v>0</v>
      </c>
      <c r="T115" s="287">
        <f t="shared" si="24"/>
        <v>0</v>
      </c>
      <c r="U115" s="287">
        <f t="shared" si="24"/>
        <v>23893.11</v>
      </c>
      <c r="V115" s="287">
        <f t="shared" si="24"/>
        <v>1680</v>
      </c>
      <c r="W115" s="287">
        <f t="shared" si="24"/>
        <v>18264.14</v>
      </c>
      <c r="X115" s="287">
        <f t="shared" si="24"/>
        <v>0</v>
      </c>
      <c r="Y115" s="287">
        <f t="shared" si="24"/>
        <v>3948.97</v>
      </c>
      <c r="Z115" s="287">
        <f t="shared" si="24"/>
        <v>0</v>
      </c>
      <c r="AA115" s="287">
        <f t="shared" si="26"/>
        <v>0</v>
      </c>
      <c r="AB115" s="287">
        <f t="shared" si="26"/>
        <v>0</v>
      </c>
      <c r="AC115" s="287">
        <f t="shared" si="26"/>
        <v>250400</v>
      </c>
    </row>
    <row r="116" spans="1:29">
      <c r="A116" s="270"/>
      <c r="B116" s="285" t="s">
        <v>120</v>
      </c>
      <c r="C116" s="287">
        <f t="shared" si="25"/>
        <v>4325035.42</v>
      </c>
      <c r="D116" s="287">
        <f t="shared" si="25"/>
        <v>0</v>
      </c>
      <c r="E116" s="287">
        <f t="shared" si="24"/>
        <v>2192629.36</v>
      </c>
      <c r="F116" s="287">
        <f t="shared" si="24"/>
        <v>2117487.95</v>
      </c>
      <c r="G116" s="287">
        <f t="shared" si="24"/>
        <v>0</v>
      </c>
      <c r="H116" s="287">
        <f t="shared" si="24"/>
        <v>0</v>
      </c>
      <c r="I116" s="287">
        <f t="shared" si="24"/>
        <v>0</v>
      </c>
      <c r="J116" s="287">
        <f t="shared" si="24"/>
        <v>0</v>
      </c>
      <c r="K116" s="287">
        <f t="shared" si="24"/>
        <v>0</v>
      </c>
      <c r="L116" s="287">
        <f t="shared" si="24"/>
        <v>0</v>
      </c>
      <c r="M116" s="287">
        <f t="shared" si="24"/>
        <v>0</v>
      </c>
      <c r="N116" s="287">
        <f t="shared" si="24"/>
        <v>0</v>
      </c>
      <c r="O116" s="287">
        <f t="shared" si="24"/>
        <v>0</v>
      </c>
      <c r="P116" s="287">
        <f t="shared" si="24"/>
        <v>0</v>
      </c>
      <c r="Q116" s="287">
        <f t="shared" si="24"/>
        <v>0</v>
      </c>
      <c r="R116" s="287">
        <f t="shared" si="24"/>
        <v>0</v>
      </c>
      <c r="S116" s="287">
        <f t="shared" si="24"/>
        <v>0</v>
      </c>
      <c r="T116" s="287">
        <f t="shared" si="24"/>
        <v>548910</v>
      </c>
      <c r="U116" s="287">
        <f t="shared" si="24"/>
        <v>14918.11</v>
      </c>
      <c r="V116" s="287">
        <f t="shared" si="24"/>
        <v>1730.08</v>
      </c>
      <c r="W116" s="287">
        <f t="shared" si="24"/>
        <v>2807.55</v>
      </c>
      <c r="X116" s="287">
        <f t="shared" si="24"/>
        <v>0</v>
      </c>
      <c r="Y116" s="287">
        <f t="shared" si="24"/>
        <v>0</v>
      </c>
      <c r="Z116" s="287">
        <f t="shared" si="24"/>
        <v>7497.01</v>
      </c>
      <c r="AA116" s="287">
        <f t="shared" si="26"/>
        <v>2883.47</v>
      </c>
      <c r="AB116" s="287">
        <f t="shared" si="26"/>
        <v>63242.79</v>
      </c>
      <c r="AC116" s="287">
        <f t="shared" si="26"/>
        <v>2109030.18</v>
      </c>
    </row>
    <row r="117" spans="1:29">
      <c r="A117" s="270"/>
      <c r="B117" s="285" t="s">
        <v>121</v>
      </c>
      <c r="C117" s="287">
        <f t="shared" si="25"/>
        <v>97074792.35</v>
      </c>
      <c r="D117" s="287">
        <f t="shared" si="25"/>
        <v>0</v>
      </c>
      <c r="E117" s="287">
        <f t="shared" si="24"/>
        <v>96603472.35</v>
      </c>
      <c r="F117" s="287">
        <f t="shared" si="24"/>
        <v>0</v>
      </c>
      <c r="G117" s="287">
        <f t="shared" si="24"/>
        <v>0</v>
      </c>
      <c r="H117" s="287">
        <f t="shared" si="24"/>
        <v>0</v>
      </c>
      <c r="I117" s="287">
        <f t="shared" si="24"/>
        <v>0</v>
      </c>
      <c r="J117" s="287">
        <f t="shared" si="24"/>
        <v>0</v>
      </c>
      <c r="K117" s="287">
        <f t="shared" si="24"/>
        <v>0</v>
      </c>
      <c r="L117" s="287">
        <f t="shared" si="24"/>
        <v>0</v>
      </c>
      <c r="M117" s="287">
        <f t="shared" si="24"/>
        <v>0</v>
      </c>
      <c r="N117" s="287">
        <f t="shared" si="24"/>
        <v>0</v>
      </c>
      <c r="O117" s="287">
        <f t="shared" si="24"/>
        <v>0</v>
      </c>
      <c r="P117" s="287">
        <f t="shared" si="24"/>
        <v>0</v>
      </c>
      <c r="Q117" s="287">
        <f t="shared" si="24"/>
        <v>0</v>
      </c>
      <c r="R117" s="287">
        <f t="shared" si="24"/>
        <v>0</v>
      </c>
      <c r="S117" s="287">
        <f t="shared" si="24"/>
        <v>0</v>
      </c>
      <c r="T117" s="287">
        <f t="shared" si="24"/>
        <v>0</v>
      </c>
      <c r="U117" s="287">
        <f t="shared" si="24"/>
        <v>471320</v>
      </c>
      <c r="V117" s="287">
        <f t="shared" si="24"/>
        <v>0</v>
      </c>
      <c r="W117" s="287">
        <f t="shared" si="24"/>
        <v>471320</v>
      </c>
      <c r="X117" s="287">
        <f t="shared" si="24"/>
        <v>0</v>
      </c>
      <c r="Y117" s="287">
        <f t="shared" si="24"/>
        <v>0</v>
      </c>
      <c r="Z117" s="287">
        <f t="shared" si="24"/>
        <v>0</v>
      </c>
      <c r="AA117" s="287">
        <f t="shared" si="26"/>
        <v>0</v>
      </c>
      <c r="AB117" s="287">
        <f t="shared" si="26"/>
        <v>0</v>
      </c>
      <c r="AC117" s="287">
        <f t="shared" si="26"/>
        <v>0</v>
      </c>
    </row>
    <row r="118" customHeight="1" spans="1:29">
      <c r="A118" s="271"/>
      <c r="B118" s="291" t="s">
        <v>122</v>
      </c>
      <c r="C118" s="292">
        <f t="shared" si="25"/>
        <v>401385268.66</v>
      </c>
      <c r="D118" s="292">
        <f t="shared" ref="D118:U118" si="27">SUM(D108:D117)</f>
        <v>-575716</v>
      </c>
      <c r="E118" s="292">
        <f t="shared" si="27"/>
        <v>186426142.41</v>
      </c>
      <c r="F118" s="292">
        <f t="shared" si="27"/>
        <v>153473335.09</v>
      </c>
      <c r="G118" s="292">
        <f t="shared" si="27"/>
        <v>3811892.34</v>
      </c>
      <c r="H118" s="292">
        <f t="shared" si="27"/>
        <v>11730405.67</v>
      </c>
      <c r="I118" s="292">
        <f t="shared" si="27"/>
        <v>3730106.62</v>
      </c>
      <c r="J118" s="292">
        <f t="shared" si="27"/>
        <v>2453102.81</v>
      </c>
      <c r="K118" s="292">
        <f t="shared" si="27"/>
        <v>5547196.24</v>
      </c>
      <c r="L118" s="292">
        <f t="shared" si="27"/>
        <v>9154054.94</v>
      </c>
      <c r="M118" s="292">
        <f t="shared" si="27"/>
        <v>2662860.64</v>
      </c>
      <c r="N118" s="292">
        <f t="shared" si="27"/>
        <v>2326174.09</v>
      </c>
      <c r="O118" s="292">
        <f t="shared" si="27"/>
        <v>2489577.35</v>
      </c>
      <c r="P118" s="292">
        <f t="shared" si="27"/>
        <v>1675442.86</v>
      </c>
      <c r="Q118" s="292">
        <f t="shared" si="27"/>
        <v>6062226.47</v>
      </c>
      <c r="R118" s="292">
        <f t="shared" si="27"/>
        <v>2773147.53</v>
      </c>
      <c r="S118" s="292">
        <f t="shared" si="27"/>
        <v>3289078.94</v>
      </c>
      <c r="T118" s="292">
        <f t="shared" si="27"/>
        <v>2684760.46</v>
      </c>
      <c r="U118" s="292">
        <f t="shared" si="27"/>
        <v>35114820.08</v>
      </c>
      <c r="V118" s="292">
        <f t="shared" ref="V118:AB118" si="28">SUM(V108:V117)</f>
        <v>11383944.7</v>
      </c>
      <c r="W118" s="292">
        <f t="shared" si="28"/>
        <v>11444523.1</v>
      </c>
      <c r="X118" s="292">
        <f t="shared" si="28"/>
        <v>5156357.57</v>
      </c>
      <c r="Y118" s="292">
        <f t="shared" si="28"/>
        <v>2054010.18</v>
      </c>
      <c r="Z118" s="292">
        <f t="shared" si="28"/>
        <v>3274522.07</v>
      </c>
      <c r="AA118" s="292">
        <f t="shared" si="28"/>
        <v>1801462.46</v>
      </c>
      <c r="AB118" s="292">
        <f t="shared" si="28"/>
        <v>6067365.38</v>
      </c>
      <c r="AC118" s="287">
        <f t="shared" si="26"/>
        <v>10444639.94</v>
      </c>
    </row>
    <row r="119" customHeight="1" spans="1:29">
      <c r="A119" s="273" t="s">
        <v>123</v>
      </c>
      <c r="B119" s="285" t="s">
        <v>124</v>
      </c>
      <c r="C119" s="287">
        <f t="shared" si="25"/>
        <v>58542862.37</v>
      </c>
      <c r="D119" s="287">
        <f>D15+D67</f>
        <v>-3026996.06</v>
      </c>
      <c r="E119" s="287">
        <f t="shared" si="25"/>
        <v>1152218.49</v>
      </c>
      <c r="F119" s="287">
        <f t="shared" si="25"/>
        <v>23356530.53</v>
      </c>
      <c r="G119" s="287">
        <f t="shared" si="25"/>
        <v>1152218.49</v>
      </c>
      <c r="H119" s="287">
        <f t="shared" si="25"/>
        <v>1031223.63</v>
      </c>
      <c r="I119" s="287">
        <f t="shared" si="25"/>
        <v>834630.14</v>
      </c>
      <c r="J119" s="287">
        <f t="shared" si="25"/>
        <v>196593.49</v>
      </c>
      <c r="K119" s="287">
        <f t="shared" si="25"/>
        <v>0</v>
      </c>
      <c r="L119" s="287">
        <f t="shared" si="25"/>
        <v>4569065.74</v>
      </c>
      <c r="M119" s="287">
        <f t="shared" si="25"/>
        <v>0</v>
      </c>
      <c r="N119" s="287">
        <f t="shared" si="25"/>
        <v>0</v>
      </c>
      <c r="O119" s="287">
        <f t="shared" si="25"/>
        <v>4569065.74</v>
      </c>
      <c r="P119" s="287">
        <f t="shared" si="25"/>
        <v>0</v>
      </c>
      <c r="Q119" s="287">
        <f t="shared" si="25"/>
        <v>0</v>
      </c>
      <c r="R119" s="287">
        <f t="shared" si="25"/>
        <v>0</v>
      </c>
      <c r="S119" s="287">
        <f t="shared" ref="S119:AB123" si="29">S15+S67</f>
        <v>0</v>
      </c>
      <c r="T119" s="287">
        <f t="shared" si="29"/>
        <v>0</v>
      </c>
      <c r="U119" s="287">
        <f t="shared" si="29"/>
        <v>31460820.04</v>
      </c>
      <c r="V119" s="287">
        <f t="shared" si="29"/>
        <v>23229700</v>
      </c>
      <c r="W119" s="287">
        <f t="shared" si="29"/>
        <v>1359639.15</v>
      </c>
      <c r="X119" s="287">
        <f>X15+X67</f>
        <v>1546930</v>
      </c>
      <c r="Y119" s="287">
        <f t="shared" si="29"/>
        <v>158746</v>
      </c>
      <c r="Z119" s="287">
        <f t="shared" si="29"/>
        <v>2965298.64</v>
      </c>
      <c r="AA119" s="287">
        <f t="shared" si="29"/>
        <v>2200506.25</v>
      </c>
      <c r="AB119" s="287">
        <f t="shared" si="29"/>
        <v>0</v>
      </c>
      <c r="AC119" s="287">
        <f t="shared" si="26"/>
        <v>0</v>
      </c>
    </row>
    <row r="120" spans="1:29">
      <c r="A120" s="274"/>
      <c r="B120" s="285" t="s">
        <v>125</v>
      </c>
      <c r="C120" s="287">
        <f t="shared" si="25"/>
        <v>61105498.94</v>
      </c>
      <c r="D120" s="287">
        <f t="shared" ref="D120:D121" si="30">D16+D68</f>
        <v>3018867.92</v>
      </c>
      <c r="E120" s="287">
        <f t="shared" si="25"/>
        <v>0</v>
      </c>
      <c r="F120" s="287">
        <f t="shared" si="25"/>
        <v>55156538.86</v>
      </c>
      <c r="G120" s="287">
        <f t="shared" si="25"/>
        <v>0</v>
      </c>
      <c r="H120" s="287">
        <f t="shared" si="25"/>
        <v>0</v>
      </c>
      <c r="I120" s="287">
        <f t="shared" si="25"/>
        <v>0</v>
      </c>
      <c r="J120" s="287">
        <f t="shared" si="25"/>
        <v>0</v>
      </c>
      <c r="K120" s="287">
        <f t="shared" si="25"/>
        <v>0</v>
      </c>
      <c r="L120" s="287">
        <f t="shared" si="25"/>
        <v>953605.84</v>
      </c>
      <c r="M120" s="287">
        <f t="shared" si="25"/>
        <v>0</v>
      </c>
      <c r="N120" s="287">
        <f t="shared" si="25"/>
        <v>0</v>
      </c>
      <c r="O120" s="287">
        <f t="shared" si="25"/>
        <v>815023.69</v>
      </c>
      <c r="P120" s="287">
        <f t="shared" si="25"/>
        <v>138582.15</v>
      </c>
      <c r="Q120" s="287">
        <f t="shared" si="25"/>
        <v>0</v>
      </c>
      <c r="R120" s="287">
        <f t="shared" si="25"/>
        <v>0</v>
      </c>
      <c r="S120" s="287">
        <f t="shared" si="29"/>
        <v>0</v>
      </c>
      <c r="T120" s="287">
        <f t="shared" si="29"/>
        <v>0</v>
      </c>
      <c r="U120" s="287">
        <f t="shared" si="29"/>
        <v>1976486.32</v>
      </c>
      <c r="V120" s="287">
        <f t="shared" si="29"/>
        <v>551329.88</v>
      </c>
      <c r="W120" s="287">
        <f t="shared" si="29"/>
        <v>22500</v>
      </c>
      <c r="X120" s="287">
        <f t="shared" si="29"/>
        <v>1402656.44</v>
      </c>
      <c r="Y120" s="287">
        <f t="shared" si="29"/>
        <v>0</v>
      </c>
      <c r="Z120" s="287">
        <f t="shared" si="29"/>
        <v>0</v>
      </c>
      <c r="AA120" s="287">
        <f t="shared" si="29"/>
        <v>0</v>
      </c>
      <c r="AB120" s="287">
        <f t="shared" si="29"/>
        <v>0</v>
      </c>
      <c r="AC120" s="287">
        <f t="shared" si="26"/>
        <v>0</v>
      </c>
    </row>
    <row r="121" spans="1:29">
      <c r="A121" s="274"/>
      <c r="B121" s="285" t="s">
        <v>126</v>
      </c>
      <c r="C121" s="287">
        <f t="shared" si="25"/>
        <v>5125272.8741</v>
      </c>
      <c r="D121" s="287">
        <f t="shared" si="30"/>
        <v>-1111526.6954</v>
      </c>
      <c r="E121" s="287">
        <f t="shared" si="25"/>
        <v>-2708180.2337</v>
      </c>
      <c r="F121" s="287">
        <f t="shared" si="25"/>
        <v>12276601.235</v>
      </c>
      <c r="G121" s="287">
        <f t="shared" si="25"/>
        <v>247228.3892</v>
      </c>
      <c r="H121" s="287">
        <f t="shared" si="25"/>
        <v>-8290477.46985</v>
      </c>
      <c r="I121" s="287">
        <f t="shared" si="25"/>
        <v>-6753800.29705</v>
      </c>
      <c r="J121" s="287">
        <f t="shared" si="25"/>
        <v>-66620.864</v>
      </c>
      <c r="K121" s="287">
        <f t="shared" si="25"/>
        <v>-1470056.3088</v>
      </c>
      <c r="L121" s="287">
        <f t="shared" si="25"/>
        <v>3651064.41065</v>
      </c>
      <c r="M121" s="287">
        <f t="shared" si="25"/>
        <v>1549131.3478</v>
      </c>
      <c r="N121" s="287">
        <f t="shared" si="25"/>
        <v>1370984.34795</v>
      </c>
      <c r="O121" s="287">
        <f t="shared" si="25"/>
        <v>636421.72925</v>
      </c>
      <c r="P121" s="287">
        <f t="shared" si="25"/>
        <v>94526.98565</v>
      </c>
      <c r="Q121" s="287">
        <f t="shared" si="25"/>
        <v>-784010.74835</v>
      </c>
      <c r="R121" s="287">
        <f t="shared" si="25"/>
        <v>-649942.09</v>
      </c>
      <c r="S121" s="287">
        <f t="shared" si="29"/>
        <v>-134068.65835</v>
      </c>
      <c r="T121" s="287">
        <f t="shared" si="29"/>
        <v>2388.92</v>
      </c>
      <c r="U121" s="287">
        <f t="shared" si="29"/>
        <v>2091802.37575</v>
      </c>
      <c r="V121" s="287">
        <f t="shared" si="29"/>
        <v>1546232.7961</v>
      </c>
      <c r="W121" s="287">
        <f t="shared" si="29"/>
        <v>102659.18</v>
      </c>
      <c r="X121" s="287">
        <f t="shared" si="29"/>
        <v>206806.88965</v>
      </c>
      <c r="Y121" s="287">
        <f t="shared" si="29"/>
        <v>9543.35</v>
      </c>
      <c r="Z121" s="287">
        <f t="shared" si="29"/>
        <v>130140.15</v>
      </c>
      <c r="AA121" s="287">
        <f t="shared" si="29"/>
        <v>96420.01</v>
      </c>
      <c r="AB121" s="287">
        <f t="shared" si="29"/>
        <v>0</v>
      </c>
      <c r="AC121" s="287">
        <f t="shared" si="26"/>
        <v>0</v>
      </c>
    </row>
    <row r="122" spans="1:29">
      <c r="A122" s="274"/>
      <c r="B122" s="285" t="s">
        <v>127</v>
      </c>
      <c r="C122" s="287">
        <f t="shared" si="25"/>
        <v>-2.91038304567337e-10</v>
      </c>
      <c r="D122" s="287">
        <f t="shared" ref="D122" si="31">D18+D70</f>
        <v>0</v>
      </c>
      <c r="E122" s="287">
        <f t="shared" si="25"/>
        <v>-433556.47</v>
      </c>
      <c r="F122" s="287">
        <f t="shared" si="25"/>
        <v>433556.47</v>
      </c>
      <c r="G122" s="287">
        <f t="shared" si="25"/>
        <v>0</v>
      </c>
      <c r="H122" s="287">
        <f t="shared" si="25"/>
        <v>0</v>
      </c>
      <c r="I122" s="287">
        <f t="shared" si="25"/>
        <v>0</v>
      </c>
      <c r="J122" s="287">
        <f t="shared" si="25"/>
        <v>0</v>
      </c>
      <c r="K122" s="287">
        <f t="shared" si="25"/>
        <v>0</v>
      </c>
      <c r="L122" s="287">
        <f t="shared" si="25"/>
        <v>0</v>
      </c>
      <c r="M122" s="287">
        <f t="shared" si="25"/>
        <v>0</v>
      </c>
      <c r="N122" s="287">
        <f t="shared" si="25"/>
        <v>0</v>
      </c>
      <c r="O122" s="287">
        <f t="shared" si="25"/>
        <v>0</v>
      </c>
      <c r="P122" s="287">
        <f t="shared" si="25"/>
        <v>0</v>
      </c>
      <c r="Q122" s="287">
        <f t="shared" si="25"/>
        <v>0</v>
      </c>
      <c r="R122" s="287">
        <f t="shared" si="25"/>
        <v>0</v>
      </c>
      <c r="S122" s="287">
        <f t="shared" si="29"/>
        <v>0</v>
      </c>
      <c r="T122" s="287">
        <f t="shared" si="29"/>
        <v>53713.64</v>
      </c>
      <c r="U122" s="287">
        <f t="shared" si="29"/>
        <v>0</v>
      </c>
      <c r="V122" s="287">
        <f t="shared" si="29"/>
        <v>0</v>
      </c>
      <c r="W122" s="287">
        <f t="shared" si="29"/>
        <v>0</v>
      </c>
      <c r="X122" s="287">
        <f t="shared" si="29"/>
        <v>0</v>
      </c>
      <c r="Y122" s="287">
        <f t="shared" si="29"/>
        <v>0</v>
      </c>
      <c r="Z122" s="287">
        <f t="shared" si="29"/>
        <v>0</v>
      </c>
      <c r="AA122" s="287">
        <f t="shared" si="29"/>
        <v>0</v>
      </c>
      <c r="AB122" s="287">
        <f t="shared" si="29"/>
        <v>0</v>
      </c>
      <c r="AC122" s="287">
        <f t="shared" si="26"/>
        <v>0</v>
      </c>
    </row>
    <row r="123" customHeight="1" spans="1:29">
      <c r="A123" s="274"/>
      <c r="B123" s="285" t="s">
        <v>128</v>
      </c>
      <c r="C123" s="287">
        <f t="shared" si="25"/>
        <v>14149994.13</v>
      </c>
      <c r="D123" s="287">
        <f t="shared" ref="D123" si="32">D19+D71</f>
        <v>0</v>
      </c>
      <c r="E123" s="287">
        <f t="shared" si="25"/>
        <v>87720.8100000001</v>
      </c>
      <c r="F123" s="287">
        <f t="shared" si="25"/>
        <v>13132943.06</v>
      </c>
      <c r="G123" s="287">
        <f t="shared" si="25"/>
        <v>87720.8100000001</v>
      </c>
      <c r="H123" s="287">
        <f t="shared" si="25"/>
        <v>395878.88</v>
      </c>
      <c r="I123" s="287">
        <f t="shared" si="25"/>
        <v>60435.73</v>
      </c>
      <c r="J123" s="287">
        <f t="shared" si="25"/>
        <v>184315.74</v>
      </c>
      <c r="K123" s="287">
        <f t="shared" si="25"/>
        <v>151127.41</v>
      </c>
      <c r="L123" s="287">
        <f t="shared" si="25"/>
        <v>395655.23</v>
      </c>
      <c r="M123" s="287">
        <f t="shared" si="25"/>
        <v>0</v>
      </c>
      <c r="N123" s="287">
        <f t="shared" si="25"/>
        <v>0</v>
      </c>
      <c r="O123" s="287">
        <f t="shared" si="25"/>
        <v>307870.21</v>
      </c>
      <c r="P123" s="287">
        <f t="shared" si="25"/>
        <v>87785.02</v>
      </c>
      <c r="Q123" s="287">
        <f t="shared" si="25"/>
        <v>137796.15</v>
      </c>
      <c r="R123" s="287">
        <f t="shared" si="25"/>
        <v>64122.94</v>
      </c>
      <c r="S123" s="287">
        <f t="shared" si="29"/>
        <v>73673.21</v>
      </c>
      <c r="T123" s="287">
        <f t="shared" si="29"/>
        <v>0</v>
      </c>
      <c r="U123" s="287">
        <f t="shared" si="29"/>
        <v>0</v>
      </c>
      <c r="V123" s="287">
        <f t="shared" si="29"/>
        <v>0</v>
      </c>
      <c r="W123" s="287">
        <f t="shared" si="29"/>
        <v>0</v>
      </c>
      <c r="X123" s="287">
        <f t="shared" si="29"/>
        <v>0</v>
      </c>
      <c r="Y123" s="287">
        <f t="shared" si="29"/>
        <v>0</v>
      </c>
      <c r="Z123" s="287">
        <f t="shared" si="29"/>
        <v>0</v>
      </c>
      <c r="AA123" s="287">
        <f t="shared" si="29"/>
        <v>0</v>
      </c>
      <c r="AB123" s="287">
        <f t="shared" si="29"/>
        <v>0</v>
      </c>
      <c r="AC123" s="287">
        <f t="shared" si="26"/>
        <v>0</v>
      </c>
    </row>
    <row r="124" spans="1:29">
      <c r="A124" s="275"/>
      <c r="B124" s="291" t="s">
        <v>122</v>
      </c>
      <c r="C124" s="292">
        <f t="shared" si="25"/>
        <v>138923628.3141</v>
      </c>
      <c r="D124" s="292">
        <f t="shared" ref="D124:AB124" si="33">SUM(D119:D123)</f>
        <v>-1119654.8354</v>
      </c>
      <c r="E124" s="292">
        <f t="shared" si="33"/>
        <v>-1901797.4037</v>
      </c>
      <c r="F124" s="292">
        <f t="shared" si="33"/>
        <v>104356170.155</v>
      </c>
      <c r="G124" s="292">
        <f t="shared" si="33"/>
        <v>1487167.6892</v>
      </c>
      <c r="H124" s="292">
        <f t="shared" si="33"/>
        <v>-6863374.95985</v>
      </c>
      <c r="I124" s="292">
        <f t="shared" si="33"/>
        <v>-5858734.42705</v>
      </c>
      <c r="J124" s="292">
        <f t="shared" si="33"/>
        <v>314288.366</v>
      </c>
      <c r="K124" s="292">
        <f t="shared" si="33"/>
        <v>-1318928.8988</v>
      </c>
      <c r="L124" s="292">
        <f t="shared" si="33"/>
        <v>9569391.22065</v>
      </c>
      <c r="M124" s="292">
        <f t="shared" si="33"/>
        <v>1549131.3478</v>
      </c>
      <c r="N124" s="292">
        <f t="shared" si="33"/>
        <v>1370984.34795</v>
      </c>
      <c r="O124" s="292">
        <f t="shared" si="33"/>
        <v>6328381.36925</v>
      </c>
      <c r="P124" s="292">
        <f t="shared" si="33"/>
        <v>320894.15565</v>
      </c>
      <c r="Q124" s="292">
        <f t="shared" si="33"/>
        <v>-646214.59835</v>
      </c>
      <c r="R124" s="292">
        <f t="shared" si="33"/>
        <v>-585819.15</v>
      </c>
      <c r="S124" s="292">
        <f t="shared" si="33"/>
        <v>-60395.44835</v>
      </c>
      <c r="T124" s="292">
        <f t="shared" si="33"/>
        <v>56102.56</v>
      </c>
      <c r="U124" s="292">
        <f t="shared" si="33"/>
        <v>35529108.73575</v>
      </c>
      <c r="V124" s="292">
        <f t="shared" si="33"/>
        <v>25327262.6761</v>
      </c>
      <c r="W124" s="292">
        <f t="shared" si="33"/>
        <v>1484798.33</v>
      </c>
      <c r="X124" s="292">
        <f t="shared" si="33"/>
        <v>3156393.32965</v>
      </c>
      <c r="Y124" s="292">
        <f t="shared" si="33"/>
        <v>168289.35</v>
      </c>
      <c r="Z124" s="292">
        <f t="shared" si="33"/>
        <v>3095438.79</v>
      </c>
      <c r="AA124" s="292">
        <f t="shared" si="33"/>
        <v>2296926.26</v>
      </c>
      <c r="AB124" s="292">
        <f t="shared" si="33"/>
        <v>0</v>
      </c>
      <c r="AC124" s="287">
        <f t="shared" si="26"/>
        <v>0</v>
      </c>
    </row>
    <row r="125" customHeight="1" spans="1:29">
      <c r="A125" s="276" t="s">
        <v>129</v>
      </c>
      <c r="B125" s="285" t="s">
        <v>130</v>
      </c>
      <c r="C125" s="287">
        <f t="shared" ref="C125:AC134" si="34">C21+C73</f>
        <v>17603347.02</v>
      </c>
      <c r="D125" s="287">
        <f t="shared" si="34"/>
        <v>0</v>
      </c>
      <c r="E125" s="287">
        <f t="shared" si="34"/>
        <v>2171397.73</v>
      </c>
      <c r="F125" s="287">
        <f t="shared" si="34"/>
        <v>9389397.42</v>
      </c>
      <c r="G125" s="287">
        <f t="shared" si="34"/>
        <v>243073.3</v>
      </c>
      <c r="H125" s="287">
        <f t="shared" si="34"/>
        <v>322486.91</v>
      </c>
      <c r="I125" s="287">
        <f t="shared" si="34"/>
        <v>173841.85</v>
      </c>
      <c r="J125" s="287">
        <f t="shared" si="34"/>
        <v>79675.01</v>
      </c>
      <c r="K125" s="287">
        <f t="shared" si="34"/>
        <v>68970.05</v>
      </c>
      <c r="L125" s="287">
        <f t="shared" si="34"/>
        <v>407655.34</v>
      </c>
      <c r="M125" s="287">
        <f t="shared" si="34"/>
        <v>69325.01</v>
      </c>
      <c r="N125" s="287">
        <f t="shared" si="34"/>
        <v>102273.36</v>
      </c>
      <c r="O125" s="287">
        <f t="shared" si="34"/>
        <v>109864.42</v>
      </c>
      <c r="P125" s="287">
        <f t="shared" si="34"/>
        <v>126192.55</v>
      </c>
      <c r="Q125" s="287">
        <f t="shared" si="34"/>
        <v>107464.27</v>
      </c>
      <c r="R125" s="287">
        <f t="shared" si="34"/>
        <v>65062.75</v>
      </c>
      <c r="S125" s="287">
        <f t="shared" si="34"/>
        <v>42401.52</v>
      </c>
      <c r="T125" s="287">
        <f t="shared" si="34"/>
        <v>127190.43</v>
      </c>
      <c r="U125" s="287">
        <f t="shared" si="34"/>
        <v>5204945.35</v>
      </c>
      <c r="V125" s="287">
        <f t="shared" si="34"/>
        <v>3089965.21</v>
      </c>
      <c r="W125" s="287">
        <f t="shared" si="34"/>
        <v>489122.5</v>
      </c>
      <c r="X125" s="287">
        <f t="shared" si="34"/>
        <v>644484.81</v>
      </c>
      <c r="Y125" s="287">
        <f t="shared" si="34"/>
        <v>319456.97</v>
      </c>
      <c r="Z125" s="287">
        <f t="shared" si="34"/>
        <v>552554.16</v>
      </c>
      <c r="AA125" s="287">
        <f t="shared" si="34"/>
        <v>109361.7</v>
      </c>
      <c r="AB125" s="287">
        <f t="shared" si="34"/>
        <v>367395.97</v>
      </c>
      <c r="AC125" s="287">
        <f t="shared" si="34"/>
        <v>147092.82</v>
      </c>
    </row>
    <row r="126" spans="1:29">
      <c r="A126" s="277"/>
      <c r="B126" s="285" t="s">
        <v>131</v>
      </c>
      <c r="C126" s="287">
        <f t="shared" si="34"/>
        <v>11474174.85</v>
      </c>
      <c r="D126" s="287">
        <f t="shared" ref="D126:D154" si="35">D22+D74</f>
        <v>0</v>
      </c>
      <c r="E126" s="287">
        <f t="shared" si="34"/>
        <v>2421311.27</v>
      </c>
      <c r="F126" s="287">
        <f t="shared" si="34"/>
        <v>1861770.47</v>
      </c>
      <c r="G126" s="287">
        <f t="shared" si="34"/>
        <v>115340.44</v>
      </c>
      <c r="H126" s="287">
        <f t="shared" si="34"/>
        <v>258960.09</v>
      </c>
      <c r="I126" s="287">
        <f t="shared" si="34"/>
        <v>74234.84</v>
      </c>
      <c r="J126" s="287">
        <f t="shared" si="34"/>
        <v>81553.43</v>
      </c>
      <c r="K126" s="287">
        <f t="shared" si="34"/>
        <v>103171.82</v>
      </c>
      <c r="L126" s="287">
        <f t="shared" si="34"/>
        <v>507502.94</v>
      </c>
      <c r="M126" s="287">
        <f t="shared" si="34"/>
        <v>161087.36</v>
      </c>
      <c r="N126" s="287">
        <f t="shared" si="34"/>
        <v>111216.86</v>
      </c>
      <c r="O126" s="287">
        <f t="shared" si="34"/>
        <v>88328.18</v>
      </c>
      <c r="P126" s="287">
        <f t="shared" si="34"/>
        <v>146870.54</v>
      </c>
      <c r="Q126" s="287">
        <f t="shared" si="34"/>
        <v>199353.22</v>
      </c>
      <c r="R126" s="287">
        <f t="shared" si="34"/>
        <v>154599.37</v>
      </c>
      <c r="S126" s="287">
        <f t="shared" si="34"/>
        <v>44753.85</v>
      </c>
      <c r="T126" s="287">
        <f t="shared" si="34"/>
        <v>60829.67</v>
      </c>
      <c r="U126" s="287">
        <f>U22+U74</f>
        <v>6225276.86</v>
      </c>
      <c r="V126" s="287">
        <f t="shared" si="34"/>
        <v>2617219.84</v>
      </c>
      <c r="W126" s="287">
        <f t="shared" si="34"/>
        <v>880675.96</v>
      </c>
      <c r="X126" s="287">
        <f t="shared" si="34"/>
        <v>791767.48</v>
      </c>
      <c r="Y126" s="287">
        <f t="shared" si="34"/>
        <v>476246.68</v>
      </c>
      <c r="Z126" s="287">
        <f t="shared" si="34"/>
        <v>1231469.02</v>
      </c>
      <c r="AA126" s="287">
        <f t="shared" si="34"/>
        <v>227897.88</v>
      </c>
      <c r="AB126" s="287">
        <f t="shared" si="34"/>
        <v>422165.28</v>
      </c>
      <c r="AC126" s="287">
        <f t="shared" si="34"/>
        <v>30794.97</v>
      </c>
    </row>
    <row r="127" spans="1:29">
      <c r="A127" s="277"/>
      <c r="B127" s="285" t="s">
        <v>132</v>
      </c>
      <c r="C127" s="287">
        <f t="shared" si="34"/>
        <v>2146424.07</v>
      </c>
      <c r="D127" s="287">
        <f t="shared" si="35"/>
        <v>2780</v>
      </c>
      <c r="E127" s="287">
        <f t="shared" si="34"/>
        <v>748323.37</v>
      </c>
      <c r="F127" s="287">
        <f t="shared" si="34"/>
        <v>1136201.61</v>
      </c>
      <c r="G127" s="287">
        <f t="shared" si="34"/>
        <v>29913.33</v>
      </c>
      <c r="H127" s="287">
        <f t="shared" si="34"/>
        <v>38473.21</v>
      </c>
      <c r="I127" s="287">
        <f t="shared" si="34"/>
        <v>4854.7</v>
      </c>
      <c r="J127" s="287">
        <f t="shared" si="34"/>
        <v>15515.2</v>
      </c>
      <c r="K127" s="287">
        <f t="shared" si="34"/>
        <v>18103.31</v>
      </c>
      <c r="L127" s="287">
        <f t="shared" si="34"/>
        <v>48808.45</v>
      </c>
      <c r="M127" s="287">
        <f t="shared" si="34"/>
        <v>9057.67</v>
      </c>
      <c r="N127" s="287">
        <f t="shared" si="34"/>
        <v>15617.79</v>
      </c>
      <c r="O127" s="287">
        <f t="shared" si="34"/>
        <v>14415.19</v>
      </c>
      <c r="P127" s="287">
        <f t="shared" si="34"/>
        <v>9717.8</v>
      </c>
      <c r="Q127" s="287">
        <f t="shared" si="34"/>
        <v>29450.91</v>
      </c>
      <c r="R127" s="287">
        <f t="shared" si="34"/>
        <v>13945.08</v>
      </c>
      <c r="S127" s="287">
        <f t="shared" si="34"/>
        <v>15505.83</v>
      </c>
      <c r="T127" s="287">
        <f t="shared" si="34"/>
        <v>21939.45</v>
      </c>
      <c r="U127" s="287">
        <f t="shared" si="34"/>
        <v>142386.52</v>
      </c>
      <c r="V127" s="287">
        <f t="shared" si="34"/>
        <v>52828.77</v>
      </c>
      <c r="W127" s="287">
        <f t="shared" si="34"/>
        <v>13407.33</v>
      </c>
      <c r="X127" s="287">
        <f t="shared" si="34"/>
        <v>9202.46</v>
      </c>
      <c r="Y127" s="287">
        <f t="shared" si="34"/>
        <v>33946.84</v>
      </c>
      <c r="Z127" s="287">
        <f t="shared" si="34"/>
        <v>25188.34</v>
      </c>
      <c r="AA127" s="287">
        <f t="shared" si="34"/>
        <v>7812.78</v>
      </c>
      <c r="AB127" s="287">
        <f t="shared" si="34"/>
        <v>23781.55</v>
      </c>
      <c r="AC127" s="287">
        <f t="shared" si="34"/>
        <v>31298.64</v>
      </c>
    </row>
    <row r="128" spans="1:29">
      <c r="A128" s="277"/>
      <c r="B128" s="285" t="s">
        <v>133</v>
      </c>
      <c r="C128" s="287">
        <f t="shared" si="34"/>
        <v>905119.15</v>
      </c>
      <c r="D128" s="287">
        <f t="shared" si="35"/>
        <v>0</v>
      </c>
      <c r="E128" s="287">
        <f t="shared" si="34"/>
        <v>259352.73</v>
      </c>
      <c r="F128" s="287">
        <f t="shared" si="34"/>
        <v>576698.58</v>
      </c>
      <c r="G128" s="287">
        <f t="shared" si="34"/>
        <v>19810.63</v>
      </c>
      <c r="H128" s="287">
        <f t="shared" si="34"/>
        <v>5151.22</v>
      </c>
      <c r="I128" s="287">
        <f t="shared" si="34"/>
        <v>577.66</v>
      </c>
      <c r="J128" s="287">
        <f t="shared" si="34"/>
        <v>2256.23</v>
      </c>
      <c r="K128" s="287">
        <f t="shared" si="34"/>
        <v>2317.33</v>
      </c>
      <c r="L128" s="287">
        <f t="shared" si="34"/>
        <v>14175.86</v>
      </c>
      <c r="M128" s="287">
        <f t="shared" si="34"/>
        <v>4348.35</v>
      </c>
      <c r="N128" s="287">
        <f t="shared" si="34"/>
        <v>3516.15</v>
      </c>
      <c r="O128" s="287">
        <f t="shared" si="34"/>
        <v>1914.12</v>
      </c>
      <c r="P128" s="287">
        <f t="shared" si="34"/>
        <v>4397.24</v>
      </c>
      <c r="Q128" s="287">
        <f t="shared" si="34"/>
        <v>2653.5</v>
      </c>
      <c r="R128" s="287">
        <f t="shared" si="34"/>
        <v>1217.71</v>
      </c>
      <c r="S128" s="287">
        <f t="shared" si="34"/>
        <v>1435.79</v>
      </c>
      <c r="T128" s="287">
        <f t="shared" si="34"/>
        <v>-1792.98</v>
      </c>
      <c r="U128" s="287">
        <f t="shared" si="34"/>
        <v>47087.26</v>
      </c>
      <c r="V128" s="287">
        <f t="shared" si="34"/>
        <v>35160.14</v>
      </c>
      <c r="W128" s="287">
        <f t="shared" si="34"/>
        <v>2854.38</v>
      </c>
      <c r="X128" s="287">
        <f t="shared" si="34"/>
        <v>5612.76</v>
      </c>
      <c r="Y128" s="287">
        <f t="shared" si="34"/>
        <v>2658.25</v>
      </c>
      <c r="Z128" s="287">
        <f t="shared" si="34"/>
        <v>550.86</v>
      </c>
      <c r="AA128" s="287">
        <f t="shared" si="34"/>
        <v>250.87</v>
      </c>
      <c r="AB128" s="287">
        <f t="shared" si="34"/>
        <v>10218.4</v>
      </c>
      <c r="AC128" s="287">
        <f t="shared" si="34"/>
        <v>9901.3</v>
      </c>
    </row>
    <row r="129" spans="1:29">
      <c r="A129" s="277"/>
      <c r="B129" s="285" t="s">
        <v>134</v>
      </c>
      <c r="C129" s="287">
        <f t="shared" si="34"/>
        <v>3788543.2</v>
      </c>
      <c r="D129" s="287">
        <f t="shared" si="35"/>
        <v>16379.54</v>
      </c>
      <c r="E129" s="287">
        <f t="shared" si="34"/>
        <v>1455742.21</v>
      </c>
      <c r="F129" s="287">
        <f t="shared" si="34"/>
        <v>2311366.45</v>
      </c>
      <c r="G129" s="287">
        <f t="shared" si="34"/>
        <v>367</v>
      </c>
      <c r="H129" s="287">
        <f t="shared" si="34"/>
        <v>0</v>
      </c>
      <c r="I129" s="287">
        <f t="shared" si="34"/>
        <v>0</v>
      </c>
      <c r="J129" s="287">
        <f t="shared" si="34"/>
        <v>0</v>
      </c>
      <c r="K129" s="287">
        <f t="shared" si="34"/>
        <v>0</v>
      </c>
      <c r="L129" s="287">
        <f t="shared" si="34"/>
        <v>0</v>
      </c>
      <c r="M129" s="287">
        <f t="shared" si="34"/>
        <v>0</v>
      </c>
      <c r="N129" s="287">
        <f t="shared" si="34"/>
        <v>0</v>
      </c>
      <c r="O129" s="287">
        <f t="shared" si="34"/>
        <v>0</v>
      </c>
      <c r="P129" s="287">
        <f t="shared" si="34"/>
        <v>0</v>
      </c>
      <c r="Q129" s="287">
        <f t="shared" si="34"/>
        <v>0</v>
      </c>
      <c r="R129" s="287">
        <f t="shared" si="34"/>
        <v>0</v>
      </c>
      <c r="S129" s="287">
        <f t="shared" si="34"/>
        <v>0</v>
      </c>
      <c r="T129" s="287">
        <f t="shared" si="34"/>
        <v>0</v>
      </c>
      <c r="U129" s="287">
        <f t="shared" si="34"/>
        <v>5055</v>
      </c>
      <c r="V129" s="287">
        <f t="shared" si="34"/>
        <v>0</v>
      </c>
      <c r="W129" s="287">
        <f t="shared" si="34"/>
        <v>0</v>
      </c>
      <c r="X129" s="287">
        <f t="shared" si="34"/>
        <v>5055</v>
      </c>
      <c r="Y129" s="287">
        <f t="shared" si="34"/>
        <v>0</v>
      </c>
      <c r="Z129" s="287">
        <f t="shared" si="34"/>
        <v>0</v>
      </c>
      <c r="AA129" s="287">
        <f t="shared" si="34"/>
        <v>0</v>
      </c>
      <c r="AB129" s="287">
        <f t="shared" si="34"/>
        <v>0</v>
      </c>
      <c r="AC129" s="287">
        <f t="shared" si="34"/>
        <v>10010.84</v>
      </c>
    </row>
    <row r="130" spans="1:29">
      <c r="A130" s="277"/>
      <c r="B130" s="285" t="s">
        <v>135</v>
      </c>
      <c r="C130" s="287">
        <f t="shared" si="34"/>
        <v>3324817.27</v>
      </c>
      <c r="D130" s="287">
        <f t="shared" si="35"/>
        <v>0</v>
      </c>
      <c r="E130" s="287">
        <f t="shared" si="34"/>
        <v>551089.64</v>
      </c>
      <c r="F130" s="287">
        <f t="shared" si="34"/>
        <v>1856967.68</v>
      </c>
      <c r="G130" s="287">
        <f t="shared" si="34"/>
        <v>21536.88</v>
      </c>
      <c r="H130" s="287">
        <f t="shared" si="34"/>
        <v>327399.04</v>
      </c>
      <c r="I130" s="287">
        <f t="shared" si="34"/>
        <v>37118.16</v>
      </c>
      <c r="J130" s="287">
        <f t="shared" si="34"/>
        <v>66134.24</v>
      </c>
      <c r="K130" s="287">
        <f t="shared" si="34"/>
        <v>224146.64</v>
      </c>
      <c r="L130" s="287">
        <f t="shared" si="34"/>
        <v>284153.9</v>
      </c>
      <c r="M130" s="287">
        <f t="shared" si="34"/>
        <v>118994.86</v>
      </c>
      <c r="N130" s="287">
        <f t="shared" si="34"/>
        <v>117047.2</v>
      </c>
      <c r="O130" s="287">
        <f t="shared" si="34"/>
        <v>34365.6</v>
      </c>
      <c r="P130" s="287">
        <f t="shared" si="34"/>
        <v>13746.24</v>
      </c>
      <c r="Q130" s="287">
        <f t="shared" si="34"/>
        <v>109073.71</v>
      </c>
      <c r="R130" s="287">
        <f t="shared" si="34"/>
        <v>50871.31</v>
      </c>
      <c r="S130" s="287">
        <f t="shared" si="34"/>
        <v>58202.4</v>
      </c>
      <c r="T130" s="287">
        <f t="shared" si="34"/>
        <v>6873.12</v>
      </c>
      <c r="U130" s="287">
        <f t="shared" si="34"/>
        <v>196133.3</v>
      </c>
      <c r="V130" s="287">
        <f t="shared" si="34"/>
        <v>76071.36</v>
      </c>
      <c r="W130" s="287">
        <f t="shared" si="34"/>
        <v>35170.5</v>
      </c>
      <c r="X130" s="287">
        <f t="shared" si="34"/>
        <v>48804.12</v>
      </c>
      <c r="Y130" s="287">
        <f t="shared" si="34"/>
        <v>18559.08</v>
      </c>
      <c r="Z130" s="287">
        <f t="shared" si="34"/>
        <v>6873.12</v>
      </c>
      <c r="AA130" s="287">
        <f t="shared" si="34"/>
        <v>10655.12</v>
      </c>
      <c r="AB130" s="287">
        <f t="shared" si="34"/>
        <v>33222.84</v>
      </c>
      <c r="AC130" s="287">
        <f t="shared" si="34"/>
        <v>22454.4</v>
      </c>
    </row>
    <row r="131" spans="1:29">
      <c r="A131" s="277"/>
      <c r="B131" s="285" t="s">
        <v>136</v>
      </c>
      <c r="C131" s="287">
        <f t="shared" si="34"/>
        <v>807817.46</v>
      </c>
      <c r="D131" s="287">
        <f t="shared" si="35"/>
        <v>0</v>
      </c>
      <c r="E131" s="287">
        <f t="shared" si="34"/>
        <v>68045.78</v>
      </c>
      <c r="F131" s="287">
        <f t="shared" si="34"/>
        <v>664067.63</v>
      </c>
      <c r="G131" s="287">
        <f t="shared" si="34"/>
        <v>0</v>
      </c>
      <c r="H131" s="287">
        <f t="shared" si="34"/>
        <v>0</v>
      </c>
      <c r="I131" s="287">
        <f t="shared" si="34"/>
        <v>0</v>
      </c>
      <c r="J131" s="287">
        <f t="shared" si="34"/>
        <v>0</v>
      </c>
      <c r="K131" s="287">
        <f t="shared" si="34"/>
        <v>0</v>
      </c>
      <c r="L131" s="287">
        <f t="shared" si="34"/>
        <v>10566.04</v>
      </c>
      <c r="M131" s="287">
        <f t="shared" si="34"/>
        <v>0</v>
      </c>
      <c r="N131" s="287">
        <f t="shared" si="34"/>
        <v>5283.02</v>
      </c>
      <c r="O131" s="287">
        <f t="shared" si="34"/>
        <v>0</v>
      </c>
      <c r="P131" s="287">
        <f t="shared" si="34"/>
        <v>5283.02</v>
      </c>
      <c r="Q131" s="287">
        <f t="shared" si="34"/>
        <v>0</v>
      </c>
      <c r="R131" s="287">
        <f t="shared" si="34"/>
        <v>0</v>
      </c>
      <c r="S131" s="287">
        <f t="shared" si="34"/>
        <v>0</v>
      </c>
      <c r="T131" s="287">
        <f t="shared" si="34"/>
        <v>0</v>
      </c>
      <c r="U131" s="287">
        <f t="shared" si="34"/>
        <v>65138.01</v>
      </c>
      <c r="V131" s="287">
        <f t="shared" si="34"/>
        <v>39082.81</v>
      </c>
      <c r="W131" s="287">
        <f t="shared" si="34"/>
        <v>0</v>
      </c>
      <c r="X131" s="287">
        <f t="shared" si="34"/>
        <v>23449.68</v>
      </c>
      <c r="Y131" s="287">
        <f t="shared" si="34"/>
        <v>2605.52</v>
      </c>
      <c r="Z131" s="287">
        <f t="shared" si="34"/>
        <v>0</v>
      </c>
      <c r="AA131" s="287">
        <f t="shared" si="34"/>
        <v>0</v>
      </c>
      <c r="AB131" s="287">
        <f t="shared" si="34"/>
        <v>-10603.09</v>
      </c>
      <c r="AC131" s="287">
        <f t="shared" si="34"/>
        <v>19670.01</v>
      </c>
    </row>
    <row r="132" spans="1:29">
      <c r="A132" s="277"/>
      <c r="B132" s="285" t="s">
        <v>137</v>
      </c>
      <c r="C132" s="287">
        <f t="shared" si="34"/>
        <v>537618.72</v>
      </c>
      <c r="D132" s="287">
        <f t="shared" si="35"/>
        <v>0</v>
      </c>
      <c r="E132" s="287">
        <f t="shared" si="34"/>
        <v>137589.65</v>
      </c>
      <c r="F132" s="287">
        <f t="shared" si="34"/>
        <v>216549.92</v>
      </c>
      <c r="G132" s="287">
        <f t="shared" si="34"/>
        <v>10654.87</v>
      </c>
      <c r="H132" s="287">
        <f t="shared" si="34"/>
        <v>3401.45</v>
      </c>
      <c r="I132" s="287">
        <f t="shared" si="34"/>
        <v>1541.26</v>
      </c>
      <c r="J132" s="287">
        <f t="shared" si="34"/>
        <v>840.19</v>
      </c>
      <c r="K132" s="287">
        <f t="shared" si="34"/>
        <v>1020</v>
      </c>
      <c r="L132" s="287">
        <f t="shared" si="34"/>
        <v>2700</v>
      </c>
      <c r="M132" s="287">
        <f t="shared" si="34"/>
        <v>900</v>
      </c>
      <c r="N132" s="287">
        <f t="shared" si="34"/>
        <v>1020</v>
      </c>
      <c r="O132" s="287">
        <f t="shared" si="34"/>
        <v>360</v>
      </c>
      <c r="P132" s="287">
        <f t="shared" si="34"/>
        <v>420</v>
      </c>
      <c r="Q132" s="287">
        <f t="shared" si="34"/>
        <v>368.16</v>
      </c>
      <c r="R132" s="287">
        <f t="shared" si="34"/>
        <v>248.16</v>
      </c>
      <c r="S132" s="287">
        <f t="shared" si="34"/>
        <v>120</v>
      </c>
      <c r="T132" s="287">
        <f t="shared" si="34"/>
        <v>6050.84</v>
      </c>
      <c r="U132" s="287">
        <f t="shared" si="34"/>
        <v>177009.54</v>
      </c>
      <c r="V132" s="287">
        <f t="shared" si="34"/>
        <v>126723.98</v>
      </c>
      <c r="W132" s="287">
        <f t="shared" si="34"/>
        <v>19146.42</v>
      </c>
      <c r="X132" s="287">
        <f t="shared" si="34"/>
        <v>7123.4</v>
      </c>
      <c r="Y132" s="287">
        <f t="shared" si="34"/>
        <v>6324.12</v>
      </c>
      <c r="Z132" s="287">
        <f t="shared" si="34"/>
        <v>14183.9</v>
      </c>
      <c r="AA132" s="287">
        <f t="shared" si="34"/>
        <v>3507.72</v>
      </c>
      <c r="AB132" s="287">
        <f t="shared" si="34"/>
        <v>18620.98</v>
      </c>
      <c r="AC132" s="287">
        <f t="shared" si="34"/>
        <v>31.07</v>
      </c>
    </row>
    <row r="133" spans="1:29">
      <c r="A133" s="277"/>
      <c r="B133" s="285" t="s">
        <v>138</v>
      </c>
      <c r="C133" s="287">
        <f t="shared" si="34"/>
        <v>132052.38</v>
      </c>
      <c r="D133" s="287">
        <f t="shared" si="35"/>
        <v>0</v>
      </c>
      <c r="E133" s="287">
        <f t="shared" si="34"/>
        <v>13507.87</v>
      </c>
      <c r="F133" s="287">
        <f t="shared" si="34"/>
        <v>112368.78</v>
      </c>
      <c r="G133" s="287">
        <f t="shared" si="34"/>
        <v>0</v>
      </c>
      <c r="H133" s="287">
        <f t="shared" si="34"/>
        <v>1683.95</v>
      </c>
      <c r="I133" s="287">
        <f t="shared" si="34"/>
        <v>887.15</v>
      </c>
      <c r="J133" s="287">
        <f t="shared" si="34"/>
        <v>0</v>
      </c>
      <c r="K133" s="287">
        <f t="shared" si="34"/>
        <v>796.8</v>
      </c>
      <c r="L133" s="287">
        <f t="shared" si="34"/>
        <v>1648.88</v>
      </c>
      <c r="M133" s="287">
        <f t="shared" si="34"/>
        <v>1093.08</v>
      </c>
      <c r="N133" s="287">
        <f t="shared" si="34"/>
        <v>555.8</v>
      </c>
      <c r="O133" s="287">
        <f t="shared" si="34"/>
        <v>0</v>
      </c>
      <c r="P133" s="287">
        <f t="shared" si="34"/>
        <v>0</v>
      </c>
      <c r="Q133" s="287">
        <f t="shared" si="34"/>
        <v>1257.2</v>
      </c>
      <c r="R133" s="287">
        <f t="shared" si="34"/>
        <v>1257.2</v>
      </c>
      <c r="S133" s="287">
        <f t="shared" si="34"/>
        <v>0</v>
      </c>
      <c r="T133" s="287">
        <f t="shared" si="34"/>
        <v>132.4</v>
      </c>
      <c r="U133" s="287">
        <f t="shared" si="34"/>
        <v>1585.7</v>
      </c>
      <c r="V133" s="287">
        <f t="shared" si="34"/>
        <v>1317.7</v>
      </c>
      <c r="W133" s="287">
        <f t="shared" si="34"/>
        <v>0</v>
      </c>
      <c r="X133" s="287">
        <f t="shared" si="34"/>
        <v>268</v>
      </c>
      <c r="Y133" s="287">
        <f t="shared" si="34"/>
        <v>0</v>
      </c>
      <c r="Z133" s="287">
        <f t="shared" si="34"/>
        <v>0</v>
      </c>
      <c r="AA133" s="287">
        <f t="shared" si="34"/>
        <v>0</v>
      </c>
      <c r="AB133" s="287">
        <f t="shared" si="34"/>
        <v>0</v>
      </c>
      <c r="AC133" s="287">
        <f t="shared" si="34"/>
        <v>158.4</v>
      </c>
    </row>
    <row r="134" spans="1:29">
      <c r="A134" s="277"/>
      <c r="B134" s="285" t="s">
        <v>139</v>
      </c>
      <c r="C134" s="287">
        <f t="shared" si="34"/>
        <v>96159.67</v>
      </c>
      <c r="D134" s="287">
        <f t="shared" si="35"/>
        <v>0</v>
      </c>
      <c r="E134" s="287">
        <f t="shared" si="34"/>
        <v>33893.48</v>
      </c>
      <c r="F134" s="287">
        <f t="shared" ref="F134:AC149" si="36">F30+F82</f>
        <v>16130.6</v>
      </c>
      <c r="G134" s="287">
        <f t="shared" si="36"/>
        <v>175.24</v>
      </c>
      <c r="H134" s="287">
        <f t="shared" si="36"/>
        <v>3079.63</v>
      </c>
      <c r="I134" s="287">
        <f t="shared" si="36"/>
        <v>1395.18</v>
      </c>
      <c r="J134" s="287">
        <f t="shared" si="36"/>
        <v>1684.45</v>
      </c>
      <c r="K134" s="287">
        <f t="shared" si="36"/>
        <v>0</v>
      </c>
      <c r="L134" s="287">
        <f t="shared" si="36"/>
        <v>1862.01</v>
      </c>
      <c r="M134" s="287">
        <f t="shared" si="36"/>
        <v>140.31</v>
      </c>
      <c r="N134" s="287">
        <f t="shared" si="36"/>
        <v>1015.78</v>
      </c>
      <c r="O134" s="287">
        <f t="shared" si="36"/>
        <v>444.4</v>
      </c>
      <c r="P134" s="287">
        <f t="shared" si="36"/>
        <v>261.52</v>
      </c>
      <c r="Q134" s="287">
        <f t="shared" si="36"/>
        <v>1574.3</v>
      </c>
      <c r="R134" s="287">
        <f t="shared" si="36"/>
        <v>305.5</v>
      </c>
      <c r="S134" s="287">
        <f t="shared" si="36"/>
        <v>1268.8</v>
      </c>
      <c r="T134" s="287">
        <f t="shared" si="36"/>
        <v>1084.3</v>
      </c>
      <c r="U134" s="287">
        <f>U30+U82</f>
        <v>39619.65</v>
      </c>
      <c r="V134" s="287">
        <f t="shared" si="36"/>
        <v>8147.52</v>
      </c>
      <c r="W134" s="287">
        <f t="shared" si="36"/>
        <v>3835.39</v>
      </c>
      <c r="X134" s="287">
        <f t="shared" si="36"/>
        <v>8510.39</v>
      </c>
      <c r="Y134" s="287">
        <f t="shared" si="36"/>
        <v>12101.24</v>
      </c>
      <c r="Z134" s="287">
        <f t="shared" si="36"/>
        <v>5948.91</v>
      </c>
      <c r="AA134" s="287">
        <f t="shared" si="36"/>
        <v>1076.2</v>
      </c>
      <c r="AB134" s="287">
        <f t="shared" si="36"/>
        <v>1424.94</v>
      </c>
      <c r="AC134" s="287">
        <f t="shared" si="36"/>
        <v>4094</v>
      </c>
    </row>
    <row r="135" spans="1:29">
      <c r="A135" s="277"/>
      <c r="B135" s="285" t="s">
        <v>140</v>
      </c>
      <c r="C135" s="287">
        <f t="shared" ref="C135:Z146" si="37">C31+C83</f>
        <v>1083199.48</v>
      </c>
      <c r="D135" s="287">
        <f t="shared" si="35"/>
        <v>0</v>
      </c>
      <c r="E135" s="287">
        <f t="shared" si="37"/>
        <v>649943.5</v>
      </c>
      <c r="F135" s="287">
        <f t="shared" si="37"/>
        <v>433255.98</v>
      </c>
      <c r="G135" s="287">
        <f t="shared" si="37"/>
        <v>0</v>
      </c>
      <c r="H135" s="287">
        <f t="shared" si="37"/>
        <v>0</v>
      </c>
      <c r="I135" s="287">
        <f t="shared" si="37"/>
        <v>0</v>
      </c>
      <c r="J135" s="287">
        <f t="shared" si="37"/>
        <v>0</v>
      </c>
      <c r="K135" s="287">
        <f t="shared" si="37"/>
        <v>0</v>
      </c>
      <c r="L135" s="287">
        <f t="shared" si="37"/>
        <v>0</v>
      </c>
      <c r="M135" s="287">
        <f t="shared" si="37"/>
        <v>0</v>
      </c>
      <c r="N135" s="287">
        <f t="shared" si="37"/>
        <v>0</v>
      </c>
      <c r="O135" s="287">
        <f t="shared" si="37"/>
        <v>0</v>
      </c>
      <c r="P135" s="287">
        <f t="shared" si="37"/>
        <v>0</v>
      </c>
      <c r="Q135" s="287">
        <f t="shared" si="37"/>
        <v>0</v>
      </c>
      <c r="R135" s="287">
        <f t="shared" si="37"/>
        <v>0</v>
      </c>
      <c r="S135" s="287">
        <f t="shared" si="37"/>
        <v>0</v>
      </c>
      <c r="T135" s="287">
        <f t="shared" si="37"/>
        <v>128649.72</v>
      </c>
      <c r="U135" s="287">
        <f t="shared" si="37"/>
        <v>0</v>
      </c>
      <c r="V135" s="287">
        <f t="shared" si="37"/>
        <v>0</v>
      </c>
      <c r="W135" s="287">
        <f t="shared" si="37"/>
        <v>0</v>
      </c>
      <c r="X135" s="287">
        <f t="shared" si="37"/>
        <v>0</v>
      </c>
      <c r="Y135" s="287">
        <f t="shared" si="37"/>
        <v>0</v>
      </c>
      <c r="Z135" s="287">
        <f t="shared" si="37"/>
        <v>0</v>
      </c>
      <c r="AA135" s="287">
        <f t="shared" si="36"/>
        <v>0</v>
      </c>
      <c r="AB135" s="287">
        <f t="shared" si="36"/>
        <v>0</v>
      </c>
      <c r="AC135" s="287">
        <f t="shared" si="36"/>
        <v>0</v>
      </c>
    </row>
    <row r="136" spans="1:29">
      <c r="A136" s="277"/>
      <c r="B136" s="285" t="s">
        <v>141</v>
      </c>
      <c r="C136" s="287">
        <f t="shared" si="37"/>
        <v>7120487.14</v>
      </c>
      <c r="D136" s="287">
        <f t="shared" si="35"/>
        <v>0</v>
      </c>
      <c r="E136" s="287">
        <f t="shared" si="37"/>
        <v>0</v>
      </c>
      <c r="F136" s="287">
        <f t="shared" si="37"/>
        <v>7120487.14</v>
      </c>
      <c r="G136" s="287">
        <f t="shared" si="37"/>
        <v>0</v>
      </c>
      <c r="H136" s="287">
        <f t="shared" si="37"/>
        <v>0</v>
      </c>
      <c r="I136" s="287">
        <f t="shared" si="37"/>
        <v>0</v>
      </c>
      <c r="J136" s="287">
        <f t="shared" si="37"/>
        <v>0</v>
      </c>
      <c r="K136" s="287">
        <f t="shared" si="37"/>
        <v>0</v>
      </c>
      <c r="L136" s="287">
        <f t="shared" si="37"/>
        <v>0</v>
      </c>
      <c r="M136" s="287">
        <f t="shared" si="37"/>
        <v>0</v>
      </c>
      <c r="N136" s="287">
        <f t="shared" si="37"/>
        <v>0</v>
      </c>
      <c r="O136" s="287">
        <f t="shared" si="37"/>
        <v>0</v>
      </c>
      <c r="P136" s="287">
        <f t="shared" si="37"/>
        <v>0</v>
      </c>
      <c r="Q136" s="287">
        <f t="shared" si="37"/>
        <v>0</v>
      </c>
      <c r="R136" s="287">
        <f t="shared" si="37"/>
        <v>0</v>
      </c>
      <c r="S136" s="287">
        <f t="shared" si="37"/>
        <v>0</v>
      </c>
      <c r="T136" s="287">
        <f t="shared" si="37"/>
        <v>0</v>
      </c>
      <c r="U136" s="287">
        <f t="shared" si="37"/>
        <v>0</v>
      </c>
      <c r="V136" s="287">
        <f t="shared" si="37"/>
        <v>0</v>
      </c>
      <c r="W136" s="287">
        <f t="shared" si="37"/>
        <v>0</v>
      </c>
      <c r="X136" s="287">
        <f t="shared" si="37"/>
        <v>0</v>
      </c>
      <c r="Y136" s="287">
        <f t="shared" si="37"/>
        <v>0</v>
      </c>
      <c r="Z136" s="287">
        <f t="shared" si="37"/>
        <v>0</v>
      </c>
      <c r="AA136" s="287">
        <f t="shared" si="36"/>
        <v>0</v>
      </c>
      <c r="AB136" s="287">
        <f t="shared" si="36"/>
        <v>0</v>
      </c>
      <c r="AC136" s="287">
        <f t="shared" si="36"/>
        <v>0</v>
      </c>
    </row>
    <row r="137" spans="1:29">
      <c r="A137" s="277"/>
      <c r="B137" s="285" t="s">
        <v>142</v>
      </c>
      <c r="C137" s="287">
        <f t="shared" si="37"/>
        <v>13541.2</v>
      </c>
      <c r="D137" s="287">
        <f t="shared" si="35"/>
        <v>0</v>
      </c>
      <c r="E137" s="287">
        <f t="shared" si="37"/>
        <v>0</v>
      </c>
      <c r="F137" s="287">
        <f t="shared" si="37"/>
        <v>13541.2</v>
      </c>
      <c r="G137" s="287">
        <f t="shared" si="37"/>
        <v>0</v>
      </c>
      <c r="H137" s="287">
        <f t="shared" si="37"/>
        <v>0</v>
      </c>
      <c r="I137" s="287">
        <f t="shared" si="37"/>
        <v>0</v>
      </c>
      <c r="J137" s="287">
        <f t="shared" si="37"/>
        <v>0</v>
      </c>
      <c r="K137" s="287">
        <f t="shared" si="37"/>
        <v>0</v>
      </c>
      <c r="L137" s="287">
        <f t="shared" si="37"/>
        <v>0</v>
      </c>
      <c r="M137" s="287">
        <f t="shared" si="37"/>
        <v>0</v>
      </c>
      <c r="N137" s="287">
        <f t="shared" si="37"/>
        <v>0</v>
      </c>
      <c r="O137" s="287">
        <f t="shared" si="37"/>
        <v>0</v>
      </c>
      <c r="P137" s="287">
        <f t="shared" si="37"/>
        <v>0</v>
      </c>
      <c r="Q137" s="287">
        <f t="shared" si="37"/>
        <v>0</v>
      </c>
      <c r="R137" s="287">
        <f t="shared" si="37"/>
        <v>0</v>
      </c>
      <c r="S137" s="287">
        <f t="shared" si="37"/>
        <v>0</v>
      </c>
      <c r="T137" s="287">
        <f t="shared" si="37"/>
        <v>0</v>
      </c>
      <c r="U137" s="287">
        <f t="shared" si="37"/>
        <v>0</v>
      </c>
      <c r="V137" s="287">
        <f t="shared" si="37"/>
        <v>0</v>
      </c>
      <c r="W137" s="287">
        <f t="shared" si="37"/>
        <v>0</v>
      </c>
      <c r="X137" s="287">
        <f t="shared" si="37"/>
        <v>0</v>
      </c>
      <c r="Y137" s="287">
        <f t="shared" si="37"/>
        <v>0</v>
      </c>
      <c r="Z137" s="287">
        <f t="shared" si="37"/>
        <v>0</v>
      </c>
      <c r="AA137" s="287">
        <f t="shared" si="36"/>
        <v>0</v>
      </c>
      <c r="AB137" s="287">
        <f t="shared" si="36"/>
        <v>0</v>
      </c>
      <c r="AC137" s="287">
        <f t="shared" si="36"/>
        <v>13541.2</v>
      </c>
    </row>
    <row r="138" spans="1:29">
      <c r="A138" s="278"/>
      <c r="B138" s="291" t="s">
        <v>122</v>
      </c>
      <c r="C138" s="292">
        <f t="shared" si="37"/>
        <v>49033301.61</v>
      </c>
      <c r="D138" s="292">
        <f t="shared" ref="D138:U138" si="38">SUM(D125:D137)</f>
        <v>19159.54</v>
      </c>
      <c r="E138" s="292">
        <f t="shared" si="38"/>
        <v>8510197.23</v>
      </c>
      <c r="F138" s="292">
        <f t="shared" si="38"/>
        <v>25708803.46</v>
      </c>
      <c r="G138" s="292">
        <f t="shared" si="38"/>
        <v>440871.69</v>
      </c>
      <c r="H138" s="292">
        <f t="shared" si="38"/>
        <v>960635.5</v>
      </c>
      <c r="I138" s="292">
        <f t="shared" si="38"/>
        <v>294450.8</v>
      </c>
      <c r="J138" s="292">
        <f t="shared" si="38"/>
        <v>247658.75</v>
      </c>
      <c r="K138" s="292">
        <f t="shared" si="38"/>
        <v>418525.95</v>
      </c>
      <c r="L138" s="292">
        <f t="shared" si="38"/>
        <v>1279073.42</v>
      </c>
      <c r="M138" s="292">
        <f t="shared" si="38"/>
        <v>364946.64</v>
      </c>
      <c r="N138" s="292">
        <f t="shared" si="38"/>
        <v>357545.96</v>
      </c>
      <c r="O138" s="292">
        <f t="shared" si="38"/>
        <v>249691.91</v>
      </c>
      <c r="P138" s="292">
        <f t="shared" si="38"/>
        <v>306888.91</v>
      </c>
      <c r="Q138" s="292">
        <f t="shared" si="38"/>
        <v>451195.27</v>
      </c>
      <c r="R138" s="292">
        <f t="shared" si="38"/>
        <v>287507.08</v>
      </c>
      <c r="S138" s="292">
        <f t="shared" si="38"/>
        <v>163688.19</v>
      </c>
      <c r="T138" s="292">
        <f t="shared" si="38"/>
        <v>350956.95</v>
      </c>
      <c r="U138" s="292">
        <f t="shared" si="38"/>
        <v>12104237.19</v>
      </c>
      <c r="V138" s="292">
        <f t="shared" ref="V138:AB138" si="39">SUM(V125:V137)</f>
        <v>6046517.33</v>
      </c>
      <c r="W138" s="292">
        <f t="shared" si="39"/>
        <v>1444212.48</v>
      </c>
      <c r="X138" s="292">
        <f t="shared" si="39"/>
        <v>1544278.1</v>
      </c>
      <c r="Y138" s="292">
        <f t="shared" si="39"/>
        <v>871898.7</v>
      </c>
      <c r="Z138" s="292">
        <f t="shared" si="39"/>
        <v>1836768.31</v>
      </c>
      <c r="AA138" s="292">
        <f t="shared" si="39"/>
        <v>360562.27</v>
      </c>
      <c r="AB138" s="292">
        <f t="shared" si="39"/>
        <v>866226.87</v>
      </c>
      <c r="AC138" s="287">
        <f t="shared" si="36"/>
        <v>289047.65</v>
      </c>
    </row>
    <row r="139" customHeight="1" spans="1:29">
      <c r="A139" s="276" t="s">
        <v>143</v>
      </c>
      <c r="B139" s="285" t="s">
        <v>144</v>
      </c>
      <c r="C139" s="287">
        <f t="shared" si="37"/>
        <v>3830329.36</v>
      </c>
      <c r="D139" s="287">
        <f t="shared" si="35"/>
        <v>-161223</v>
      </c>
      <c r="E139" s="287">
        <f t="shared" si="37"/>
        <v>1074276.95</v>
      </c>
      <c r="F139" s="287">
        <f t="shared" si="37"/>
        <v>2639752.21</v>
      </c>
      <c r="G139" s="287">
        <f t="shared" si="37"/>
        <v>0</v>
      </c>
      <c r="H139" s="287">
        <f t="shared" si="37"/>
        <v>59998.28</v>
      </c>
      <c r="I139" s="287">
        <f t="shared" si="37"/>
        <v>27197</v>
      </c>
      <c r="J139" s="287">
        <f t="shared" si="37"/>
        <v>12984.64</v>
      </c>
      <c r="K139" s="287">
        <f t="shared" si="37"/>
        <v>19816.64</v>
      </c>
      <c r="L139" s="287">
        <f t="shared" si="37"/>
        <v>51938.56</v>
      </c>
      <c r="M139" s="287">
        <f t="shared" si="37"/>
        <v>12984.64</v>
      </c>
      <c r="N139" s="287">
        <f t="shared" si="37"/>
        <v>12984.64</v>
      </c>
      <c r="O139" s="287">
        <f t="shared" si="37"/>
        <v>12984.64</v>
      </c>
      <c r="P139" s="287">
        <f t="shared" si="37"/>
        <v>12984.64</v>
      </c>
      <c r="Q139" s="287">
        <f t="shared" si="37"/>
        <v>25969.28</v>
      </c>
      <c r="R139" s="287">
        <f t="shared" si="37"/>
        <v>12984.64</v>
      </c>
      <c r="S139" s="287">
        <f t="shared" si="37"/>
        <v>12984.64</v>
      </c>
      <c r="T139" s="287">
        <f t="shared" si="37"/>
        <v>13598.39</v>
      </c>
      <c r="U139" s="287">
        <f t="shared" si="37"/>
        <v>139617.08</v>
      </c>
      <c r="V139" s="287">
        <f t="shared" si="37"/>
        <v>42650.08</v>
      </c>
      <c r="W139" s="287">
        <f t="shared" si="37"/>
        <v>27962.55</v>
      </c>
      <c r="X139" s="287">
        <f t="shared" si="37"/>
        <v>44791</v>
      </c>
      <c r="Y139" s="287">
        <f t="shared" si="37"/>
        <v>21294</v>
      </c>
      <c r="Z139" s="287">
        <f t="shared" si="37"/>
        <v>1803.87</v>
      </c>
      <c r="AA139" s="287">
        <f t="shared" ref="AA139:AC154" si="40">AA35+AA87</f>
        <v>1115.58</v>
      </c>
      <c r="AB139" s="287">
        <f t="shared" si="40"/>
        <v>61666.82</v>
      </c>
      <c r="AC139" s="287">
        <f t="shared" si="36"/>
        <v>65917.01</v>
      </c>
    </row>
    <row r="140" spans="1:29">
      <c r="A140" s="277"/>
      <c r="B140" s="285" t="s">
        <v>145</v>
      </c>
      <c r="C140" s="287">
        <f t="shared" si="37"/>
        <v>3934985.89</v>
      </c>
      <c r="D140" s="287">
        <f t="shared" si="35"/>
        <v>-228756</v>
      </c>
      <c r="E140" s="287">
        <f t="shared" si="37"/>
        <v>1364414.19</v>
      </c>
      <c r="F140" s="287">
        <f t="shared" si="37"/>
        <v>2238611.6</v>
      </c>
      <c r="G140" s="287">
        <f t="shared" si="37"/>
        <v>75225.42</v>
      </c>
      <c r="H140" s="287">
        <f t="shared" si="37"/>
        <v>92884.24</v>
      </c>
      <c r="I140" s="287">
        <f t="shared" si="37"/>
        <v>22550.28</v>
      </c>
      <c r="J140" s="287">
        <f t="shared" si="37"/>
        <v>31374.14</v>
      </c>
      <c r="K140" s="287">
        <f t="shared" si="37"/>
        <v>38959.82</v>
      </c>
      <c r="L140" s="287">
        <f t="shared" si="37"/>
        <v>101322.32</v>
      </c>
      <c r="M140" s="287">
        <f t="shared" si="37"/>
        <v>19330.45</v>
      </c>
      <c r="N140" s="287">
        <f t="shared" si="37"/>
        <v>29993.55</v>
      </c>
      <c r="O140" s="287">
        <f t="shared" si="37"/>
        <v>27664.74</v>
      </c>
      <c r="P140" s="287">
        <f t="shared" si="37"/>
        <v>24333.58</v>
      </c>
      <c r="Q140" s="287">
        <f t="shared" si="37"/>
        <v>43017.24</v>
      </c>
      <c r="R140" s="287">
        <f t="shared" si="37"/>
        <v>20146.73</v>
      </c>
      <c r="S140" s="287">
        <f t="shared" si="37"/>
        <v>22870.51</v>
      </c>
      <c r="T140" s="287">
        <f t="shared" si="37"/>
        <v>301569.27</v>
      </c>
      <c r="U140" s="287">
        <f t="shared" si="37"/>
        <v>323492.3</v>
      </c>
      <c r="V140" s="287">
        <f t="shared" si="37"/>
        <v>114642.41</v>
      </c>
      <c r="W140" s="287">
        <f t="shared" si="37"/>
        <v>67790.97</v>
      </c>
      <c r="X140" s="287">
        <f t="shared" si="37"/>
        <v>69526.23</v>
      </c>
      <c r="Y140" s="287">
        <f t="shared" si="37"/>
        <v>23233.43</v>
      </c>
      <c r="Z140" s="287">
        <f t="shared" si="37"/>
        <v>33574.53</v>
      </c>
      <c r="AA140" s="287">
        <f t="shared" si="40"/>
        <v>14724.73</v>
      </c>
      <c r="AB140" s="287">
        <f t="shared" si="40"/>
        <v>64722.71</v>
      </c>
      <c r="AC140" s="287">
        <f t="shared" si="36"/>
        <v>181516.37</v>
      </c>
    </row>
    <row r="141" spans="1:29">
      <c r="A141" s="277"/>
      <c r="B141" s="285" t="s">
        <v>146</v>
      </c>
      <c r="C141" s="287">
        <f t="shared" si="37"/>
        <v>1696154.83</v>
      </c>
      <c r="D141" s="287">
        <f t="shared" si="35"/>
        <v>0</v>
      </c>
      <c r="E141" s="287">
        <f t="shared" si="37"/>
        <v>1328553.74</v>
      </c>
      <c r="F141" s="287">
        <f t="shared" si="37"/>
        <v>18544.49</v>
      </c>
      <c r="G141" s="287">
        <f t="shared" si="37"/>
        <v>0</v>
      </c>
      <c r="H141" s="287">
        <f t="shared" si="37"/>
        <v>0</v>
      </c>
      <c r="I141" s="287">
        <f t="shared" si="37"/>
        <v>0</v>
      </c>
      <c r="J141" s="287">
        <f t="shared" si="37"/>
        <v>0</v>
      </c>
      <c r="K141" s="287">
        <f t="shared" si="37"/>
        <v>0</v>
      </c>
      <c r="L141" s="287">
        <f t="shared" si="37"/>
        <v>0</v>
      </c>
      <c r="M141" s="287">
        <f t="shared" si="37"/>
        <v>0</v>
      </c>
      <c r="N141" s="287">
        <f t="shared" si="37"/>
        <v>0</v>
      </c>
      <c r="O141" s="287">
        <f t="shared" si="37"/>
        <v>0</v>
      </c>
      <c r="P141" s="287">
        <f t="shared" si="37"/>
        <v>0</v>
      </c>
      <c r="Q141" s="287">
        <f t="shared" si="37"/>
        <v>0</v>
      </c>
      <c r="R141" s="287">
        <f t="shared" si="37"/>
        <v>0</v>
      </c>
      <c r="S141" s="287">
        <f t="shared" si="37"/>
        <v>0</v>
      </c>
      <c r="T141" s="287">
        <f t="shared" si="37"/>
        <v>0</v>
      </c>
      <c r="U141" s="287">
        <f t="shared" si="37"/>
        <v>349056.6</v>
      </c>
      <c r="V141" s="287">
        <f t="shared" si="37"/>
        <v>349056.6</v>
      </c>
      <c r="W141" s="287">
        <f t="shared" si="37"/>
        <v>0</v>
      </c>
      <c r="X141" s="287">
        <f t="shared" si="37"/>
        <v>0</v>
      </c>
      <c r="Y141" s="287">
        <f t="shared" si="37"/>
        <v>0</v>
      </c>
      <c r="Z141" s="287">
        <f t="shared" si="37"/>
        <v>0</v>
      </c>
      <c r="AA141" s="287">
        <f t="shared" si="40"/>
        <v>0</v>
      </c>
      <c r="AB141" s="287">
        <f t="shared" si="40"/>
        <v>0</v>
      </c>
      <c r="AC141" s="287">
        <f t="shared" si="36"/>
        <v>0</v>
      </c>
    </row>
    <row r="142" spans="1:29">
      <c r="A142" s="277"/>
      <c r="B142" s="285" t="s">
        <v>147</v>
      </c>
      <c r="C142" s="287">
        <f t="shared" si="37"/>
        <v>2298810.16</v>
      </c>
      <c r="D142" s="287">
        <f t="shared" si="35"/>
        <v>-17780</v>
      </c>
      <c r="E142" s="287">
        <f t="shared" si="37"/>
        <v>423724.86</v>
      </c>
      <c r="F142" s="287">
        <f t="shared" si="37"/>
        <v>1849466.48</v>
      </c>
      <c r="G142" s="287">
        <f t="shared" si="37"/>
        <v>0</v>
      </c>
      <c r="H142" s="287">
        <f t="shared" si="37"/>
        <v>8785.62</v>
      </c>
      <c r="I142" s="287">
        <f t="shared" si="37"/>
        <v>599</v>
      </c>
      <c r="J142" s="287">
        <f t="shared" si="37"/>
        <v>3317.46</v>
      </c>
      <c r="K142" s="287">
        <f t="shared" si="37"/>
        <v>4869.16</v>
      </c>
      <c r="L142" s="287">
        <f t="shared" si="37"/>
        <v>13269.84</v>
      </c>
      <c r="M142" s="287">
        <f t="shared" si="37"/>
        <v>3317.46</v>
      </c>
      <c r="N142" s="287">
        <f t="shared" si="37"/>
        <v>3317.46</v>
      </c>
      <c r="O142" s="287">
        <f t="shared" si="37"/>
        <v>3317.46</v>
      </c>
      <c r="P142" s="287">
        <f t="shared" si="37"/>
        <v>3317.46</v>
      </c>
      <c r="Q142" s="287">
        <f t="shared" si="37"/>
        <v>7292.36</v>
      </c>
      <c r="R142" s="287">
        <f t="shared" si="37"/>
        <v>3974.9</v>
      </c>
      <c r="S142" s="287">
        <f t="shared" si="37"/>
        <v>3317.46</v>
      </c>
      <c r="T142" s="287">
        <f t="shared" si="37"/>
        <v>3317.46</v>
      </c>
      <c r="U142" s="287">
        <f t="shared" si="37"/>
        <v>14051</v>
      </c>
      <c r="V142" s="287">
        <f t="shared" si="37"/>
        <v>0</v>
      </c>
      <c r="W142" s="287">
        <f t="shared" si="37"/>
        <v>0</v>
      </c>
      <c r="X142" s="287">
        <f t="shared" si="37"/>
        <v>10721</v>
      </c>
      <c r="Y142" s="287">
        <f t="shared" si="37"/>
        <v>3330</v>
      </c>
      <c r="Z142" s="287">
        <f t="shared" si="37"/>
        <v>0</v>
      </c>
      <c r="AA142" s="287">
        <f t="shared" si="40"/>
        <v>0</v>
      </c>
      <c r="AB142" s="287">
        <f t="shared" si="40"/>
        <v>0</v>
      </c>
      <c r="AC142" s="287">
        <f t="shared" si="36"/>
        <v>33989.43</v>
      </c>
    </row>
    <row r="143" spans="1:29">
      <c r="A143" s="277"/>
      <c r="B143" s="285" t="s">
        <v>148</v>
      </c>
      <c r="C143" s="287">
        <f t="shared" si="37"/>
        <v>202797</v>
      </c>
      <c r="D143" s="287">
        <f t="shared" si="35"/>
        <v>0</v>
      </c>
      <c r="E143" s="287">
        <f t="shared" si="37"/>
        <v>202797</v>
      </c>
      <c r="F143" s="287">
        <f t="shared" si="37"/>
        <v>0</v>
      </c>
      <c r="G143" s="287">
        <f t="shared" si="37"/>
        <v>0</v>
      </c>
      <c r="H143" s="287">
        <f t="shared" si="37"/>
        <v>0</v>
      </c>
      <c r="I143" s="287">
        <f t="shared" si="37"/>
        <v>0</v>
      </c>
      <c r="J143" s="287">
        <f t="shared" si="37"/>
        <v>0</v>
      </c>
      <c r="K143" s="287">
        <f t="shared" si="37"/>
        <v>0</v>
      </c>
      <c r="L143" s="287">
        <f t="shared" si="37"/>
        <v>0</v>
      </c>
      <c r="M143" s="287">
        <f t="shared" si="37"/>
        <v>0</v>
      </c>
      <c r="N143" s="287">
        <f t="shared" si="37"/>
        <v>0</v>
      </c>
      <c r="O143" s="287">
        <f t="shared" si="37"/>
        <v>0</v>
      </c>
      <c r="P143" s="287">
        <f t="shared" si="37"/>
        <v>0</v>
      </c>
      <c r="Q143" s="287">
        <f t="shared" si="37"/>
        <v>0</v>
      </c>
      <c r="R143" s="287">
        <f t="shared" si="37"/>
        <v>0</v>
      </c>
      <c r="S143" s="287">
        <f t="shared" si="37"/>
        <v>0</v>
      </c>
      <c r="T143" s="287">
        <f t="shared" si="37"/>
        <v>0</v>
      </c>
      <c r="U143" s="287">
        <f t="shared" si="37"/>
        <v>0</v>
      </c>
      <c r="V143" s="287">
        <f t="shared" si="37"/>
        <v>0</v>
      </c>
      <c r="W143" s="287">
        <f t="shared" si="37"/>
        <v>0</v>
      </c>
      <c r="X143" s="287">
        <f t="shared" si="37"/>
        <v>0</v>
      </c>
      <c r="Y143" s="287">
        <f t="shared" si="37"/>
        <v>0</v>
      </c>
      <c r="Z143" s="287">
        <f t="shared" si="37"/>
        <v>0</v>
      </c>
      <c r="AA143" s="287">
        <f t="shared" si="40"/>
        <v>0</v>
      </c>
      <c r="AB143" s="287">
        <f t="shared" si="40"/>
        <v>0</v>
      </c>
      <c r="AC143" s="287">
        <f t="shared" si="36"/>
        <v>0</v>
      </c>
    </row>
    <row r="144" spans="1:29">
      <c r="A144" s="277"/>
      <c r="B144" s="285" t="s">
        <v>149</v>
      </c>
      <c r="C144" s="287">
        <f t="shared" si="37"/>
        <v>491103.54</v>
      </c>
      <c r="D144" s="287">
        <f t="shared" si="35"/>
        <v>17009.2</v>
      </c>
      <c r="E144" s="287">
        <f t="shared" si="37"/>
        <v>203916.37</v>
      </c>
      <c r="F144" s="287">
        <f t="shared" si="37"/>
        <v>260232.16</v>
      </c>
      <c r="G144" s="287">
        <f t="shared" si="37"/>
        <v>0</v>
      </c>
      <c r="H144" s="287">
        <f t="shared" si="37"/>
        <v>0</v>
      </c>
      <c r="I144" s="287">
        <f t="shared" si="37"/>
        <v>0</v>
      </c>
      <c r="J144" s="287">
        <f t="shared" si="37"/>
        <v>0</v>
      </c>
      <c r="K144" s="287">
        <f t="shared" si="37"/>
        <v>0</v>
      </c>
      <c r="L144" s="287">
        <f t="shared" si="37"/>
        <v>8375.81</v>
      </c>
      <c r="M144" s="287">
        <f t="shared" si="37"/>
        <v>3168.72</v>
      </c>
      <c r="N144" s="287">
        <f t="shared" si="37"/>
        <v>3168.72</v>
      </c>
      <c r="O144" s="287">
        <f t="shared" si="37"/>
        <v>0</v>
      </c>
      <c r="P144" s="287">
        <f t="shared" si="37"/>
        <v>2038.37</v>
      </c>
      <c r="Q144" s="287">
        <f t="shared" si="37"/>
        <v>50</v>
      </c>
      <c r="R144" s="287">
        <f t="shared" si="37"/>
        <v>0</v>
      </c>
      <c r="S144" s="287">
        <f t="shared" si="37"/>
        <v>50</v>
      </c>
      <c r="T144" s="287">
        <f t="shared" si="37"/>
        <v>0</v>
      </c>
      <c r="U144" s="287">
        <f t="shared" si="37"/>
        <v>1520</v>
      </c>
      <c r="V144" s="287">
        <f t="shared" si="37"/>
        <v>0</v>
      </c>
      <c r="W144" s="287">
        <f t="shared" si="37"/>
        <v>0</v>
      </c>
      <c r="X144" s="287">
        <f t="shared" si="37"/>
        <v>1040</v>
      </c>
      <c r="Y144" s="287">
        <f t="shared" si="37"/>
        <v>480</v>
      </c>
      <c r="Z144" s="287">
        <f t="shared" si="37"/>
        <v>0</v>
      </c>
      <c r="AA144" s="287">
        <f t="shared" si="40"/>
        <v>0</v>
      </c>
      <c r="AB144" s="287">
        <f t="shared" si="40"/>
        <v>0</v>
      </c>
      <c r="AC144" s="287">
        <f t="shared" si="36"/>
        <v>8000</v>
      </c>
    </row>
    <row r="145" spans="1:29">
      <c r="A145" s="277"/>
      <c r="B145" s="285" t="s">
        <v>150</v>
      </c>
      <c r="C145" s="287">
        <f t="shared" si="37"/>
        <v>1314000</v>
      </c>
      <c r="D145" s="287">
        <f t="shared" si="35"/>
        <v>0</v>
      </c>
      <c r="E145" s="287">
        <f t="shared" si="37"/>
        <v>628000</v>
      </c>
      <c r="F145" s="287">
        <f t="shared" si="37"/>
        <v>636000</v>
      </c>
      <c r="G145" s="287">
        <f t="shared" si="37"/>
        <v>0</v>
      </c>
      <c r="H145" s="287">
        <f t="shared" si="37"/>
        <v>0</v>
      </c>
      <c r="I145" s="287">
        <f t="shared" si="37"/>
        <v>0</v>
      </c>
      <c r="J145" s="287">
        <f t="shared" si="37"/>
        <v>0</v>
      </c>
      <c r="K145" s="287">
        <f t="shared" si="37"/>
        <v>0</v>
      </c>
      <c r="L145" s="287">
        <f t="shared" si="37"/>
        <v>50000</v>
      </c>
      <c r="M145" s="287">
        <f t="shared" si="37"/>
        <v>25000</v>
      </c>
      <c r="N145" s="287">
        <f t="shared" si="37"/>
        <v>25000</v>
      </c>
      <c r="O145" s="287">
        <f t="shared" si="37"/>
        <v>0</v>
      </c>
      <c r="P145" s="287">
        <f t="shared" si="37"/>
        <v>0</v>
      </c>
      <c r="Q145" s="287">
        <f t="shared" si="37"/>
        <v>0</v>
      </c>
      <c r="R145" s="287">
        <f t="shared" si="37"/>
        <v>0</v>
      </c>
      <c r="S145" s="287">
        <f t="shared" si="37"/>
        <v>0</v>
      </c>
      <c r="T145" s="287">
        <f t="shared" si="37"/>
        <v>8000</v>
      </c>
      <c r="U145" s="287">
        <f t="shared" si="37"/>
        <v>0</v>
      </c>
      <c r="V145" s="287">
        <f t="shared" si="37"/>
        <v>0</v>
      </c>
      <c r="W145" s="287">
        <f t="shared" si="37"/>
        <v>0</v>
      </c>
      <c r="X145" s="287">
        <f t="shared" si="37"/>
        <v>0</v>
      </c>
      <c r="Y145" s="287">
        <f t="shared" si="37"/>
        <v>0</v>
      </c>
      <c r="Z145" s="287">
        <f t="shared" si="37"/>
        <v>0</v>
      </c>
      <c r="AA145" s="287">
        <f t="shared" si="40"/>
        <v>0</v>
      </c>
      <c r="AB145" s="287">
        <f t="shared" si="40"/>
        <v>0</v>
      </c>
      <c r="AC145" s="287">
        <f t="shared" si="36"/>
        <v>0</v>
      </c>
    </row>
    <row r="146" spans="1:29">
      <c r="A146" s="277"/>
      <c r="B146" s="285" t="s">
        <v>151</v>
      </c>
      <c r="C146" s="287">
        <f t="shared" si="37"/>
        <v>1697874.33</v>
      </c>
      <c r="D146" s="287">
        <f t="shared" si="35"/>
        <v>0</v>
      </c>
      <c r="E146" s="287">
        <f t="shared" si="37"/>
        <v>515846.12</v>
      </c>
      <c r="F146" s="287">
        <f t="shared" si="37"/>
        <v>283267.15</v>
      </c>
      <c r="G146" s="287">
        <f t="shared" si="37"/>
        <v>47169.81</v>
      </c>
      <c r="H146" s="287">
        <f t="shared" si="37"/>
        <v>0</v>
      </c>
      <c r="I146" s="287">
        <f t="shared" si="37"/>
        <v>0</v>
      </c>
      <c r="J146" s="287">
        <f t="shared" si="37"/>
        <v>0</v>
      </c>
      <c r="K146" s="287">
        <f t="shared" si="37"/>
        <v>0</v>
      </c>
      <c r="L146" s="287">
        <f t="shared" si="37"/>
        <v>701822.68</v>
      </c>
      <c r="M146" s="287">
        <f t="shared" si="37"/>
        <v>0</v>
      </c>
      <c r="N146" s="287">
        <f t="shared" si="37"/>
        <v>701822.68</v>
      </c>
      <c r="O146" s="287">
        <f t="shared" si="37"/>
        <v>0</v>
      </c>
      <c r="P146" s="287">
        <f t="shared" si="37"/>
        <v>0</v>
      </c>
      <c r="Q146" s="287">
        <f t="shared" ref="Q146:Z146" si="41">Q42+Q94</f>
        <v>81807.41</v>
      </c>
      <c r="R146" s="287">
        <f t="shared" si="41"/>
        <v>81807.41</v>
      </c>
      <c r="S146" s="287">
        <f t="shared" si="41"/>
        <v>0</v>
      </c>
      <c r="T146" s="287">
        <f t="shared" si="41"/>
        <v>0</v>
      </c>
      <c r="U146" s="287">
        <f t="shared" si="41"/>
        <v>115130.97</v>
      </c>
      <c r="V146" s="287">
        <f t="shared" si="41"/>
        <v>115130.97</v>
      </c>
      <c r="W146" s="287">
        <f t="shared" si="41"/>
        <v>0</v>
      </c>
      <c r="X146" s="287">
        <f t="shared" si="41"/>
        <v>0</v>
      </c>
      <c r="Y146" s="287">
        <f t="shared" si="41"/>
        <v>0</v>
      </c>
      <c r="Z146" s="287">
        <f t="shared" si="41"/>
        <v>0</v>
      </c>
      <c r="AA146" s="287">
        <f t="shared" si="40"/>
        <v>0</v>
      </c>
      <c r="AB146" s="287">
        <f t="shared" si="40"/>
        <v>0</v>
      </c>
      <c r="AC146" s="287">
        <f t="shared" si="36"/>
        <v>0</v>
      </c>
    </row>
    <row r="147" spans="1:29">
      <c r="A147" s="277"/>
      <c r="B147" s="285" t="s">
        <v>152</v>
      </c>
      <c r="C147" s="287">
        <f t="shared" ref="C147:Z155" si="42">C43+C95</f>
        <v>0</v>
      </c>
      <c r="D147" s="287">
        <f t="shared" si="35"/>
        <v>0</v>
      </c>
      <c r="E147" s="287">
        <f t="shared" si="42"/>
        <v>0</v>
      </c>
      <c r="F147" s="287">
        <f t="shared" si="42"/>
        <v>0</v>
      </c>
      <c r="G147" s="287">
        <f t="shared" si="42"/>
        <v>0</v>
      </c>
      <c r="H147" s="287">
        <f t="shared" si="42"/>
        <v>0</v>
      </c>
      <c r="I147" s="287">
        <f t="shared" si="42"/>
        <v>0</v>
      </c>
      <c r="J147" s="287">
        <f t="shared" si="42"/>
        <v>0</v>
      </c>
      <c r="K147" s="287">
        <f t="shared" si="42"/>
        <v>0</v>
      </c>
      <c r="L147" s="287">
        <f t="shared" si="42"/>
        <v>0</v>
      </c>
      <c r="M147" s="287">
        <f t="shared" si="42"/>
        <v>0</v>
      </c>
      <c r="N147" s="287">
        <f t="shared" si="42"/>
        <v>0</v>
      </c>
      <c r="O147" s="287">
        <f t="shared" si="42"/>
        <v>0</v>
      </c>
      <c r="P147" s="287">
        <f t="shared" si="42"/>
        <v>0</v>
      </c>
      <c r="Q147" s="287">
        <f t="shared" si="42"/>
        <v>0</v>
      </c>
      <c r="R147" s="287">
        <f t="shared" si="42"/>
        <v>0</v>
      </c>
      <c r="S147" s="287">
        <f t="shared" si="42"/>
        <v>0</v>
      </c>
      <c r="T147" s="287">
        <f t="shared" si="42"/>
        <v>0</v>
      </c>
      <c r="U147" s="287">
        <f t="shared" si="42"/>
        <v>0</v>
      </c>
      <c r="V147" s="287">
        <f t="shared" si="42"/>
        <v>0</v>
      </c>
      <c r="W147" s="287">
        <f t="shared" si="42"/>
        <v>0</v>
      </c>
      <c r="X147" s="287">
        <f t="shared" si="42"/>
        <v>0</v>
      </c>
      <c r="Y147" s="287">
        <f t="shared" si="42"/>
        <v>0</v>
      </c>
      <c r="Z147" s="287">
        <f t="shared" si="42"/>
        <v>0</v>
      </c>
      <c r="AA147" s="287">
        <f t="shared" si="40"/>
        <v>0</v>
      </c>
      <c r="AB147" s="287">
        <f t="shared" si="40"/>
        <v>0</v>
      </c>
      <c r="AC147" s="287">
        <f t="shared" si="36"/>
        <v>0</v>
      </c>
    </row>
    <row r="148" customHeight="1" spans="1:29">
      <c r="A148" s="277"/>
      <c r="B148" s="285" t="s">
        <v>153</v>
      </c>
      <c r="C148" s="287">
        <f t="shared" si="42"/>
        <v>15944598.99</v>
      </c>
      <c r="D148" s="287">
        <f t="shared" si="35"/>
        <v>-88871</v>
      </c>
      <c r="E148" s="287">
        <f t="shared" si="42"/>
        <v>6620480.98</v>
      </c>
      <c r="F148" s="287">
        <f t="shared" si="42"/>
        <v>9045317.86</v>
      </c>
      <c r="G148" s="287">
        <f t="shared" si="42"/>
        <v>0</v>
      </c>
      <c r="H148" s="287">
        <f t="shared" si="42"/>
        <v>119645.19</v>
      </c>
      <c r="I148" s="287">
        <f t="shared" si="42"/>
        <v>22712.29</v>
      </c>
      <c r="J148" s="287">
        <f t="shared" si="42"/>
        <v>74336.61</v>
      </c>
      <c r="K148" s="287">
        <f t="shared" si="42"/>
        <v>22596.29</v>
      </c>
      <c r="L148" s="287">
        <f t="shared" si="42"/>
        <v>107785.28</v>
      </c>
      <c r="M148" s="287">
        <f t="shared" si="42"/>
        <v>31046.85</v>
      </c>
      <c r="N148" s="287">
        <f t="shared" si="42"/>
        <v>34568.85</v>
      </c>
      <c r="O148" s="287">
        <f t="shared" si="42"/>
        <v>21315.29</v>
      </c>
      <c r="P148" s="287">
        <f t="shared" si="42"/>
        <v>20854.29</v>
      </c>
      <c r="Q148" s="287">
        <f t="shared" si="42"/>
        <v>112651.68</v>
      </c>
      <c r="R148" s="287">
        <f t="shared" si="42"/>
        <v>1814</v>
      </c>
      <c r="S148" s="287">
        <f t="shared" si="42"/>
        <v>110837.68</v>
      </c>
      <c r="T148" s="287">
        <f t="shared" si="42"/>
        <v>196957.35</v>
      </c>
      <c r="U148" s="287">
        <f t="shared" si="42"/>
        <v>27589</v>
      </c>
      <c r="V148" s="287">
        <f t="shared" si="42"/>
        <v>10310</v>
      </c>
      <c r="W148" s="287">
        <f t="shared" si="42"/>
        <v>6264</v>
      </c>
      <c r="X148" s="287">
        <f t="shared" si="42"/>
        <v>5961</v>
      </c>
      <c r="Y148" s="287">
        <f t="shared" si="42"/>
        <v>1814</v>
      </c>
      <c r="Z148" s="287">
        <f t="shared" si="42"/>
        <v>2246</v>
      </c>
      <c r="AA148" s="287">
        <f t="shared" si="40"/>
        <v>994</v>
      </c>
      <c r="AB148" s="287">
        <f t="shared" si="40"/>
        <v>5112</v>
      </c>
      <c r="AC148" s="287">
        <f t="shared" si="36"/>
        <v>0</v>
      </c>
    </row>
    <row r="149" spans="1:29">
      <c r="A149" s="277"/>
      <c r="B149" s="285" t="s">
        <v>154</v>
      </c>
      <c r="C149" s="287">
        <f t="shared" si="42"/>
        <v>5520238.58</v>
      </c>
      <c r="D149" s="287">
        <f t="shared" si="35"/>
        <v>0</v>
      </c>
      <c r="E149" s="287">
        <f t="shared" si="42"/>
        <v>1219840.6</v>
      </c>
      <c r="F149" s="287">
        <f t="shared" si="42"/>
        <v>3590143.96</v>
      </c>
      <c r="G149" s="287">
        <f t="shared" si="42"/>
        <v>0</v>
      </c>
      <c r="H149" s="287">
        <f t="shared" si="42"/>
        <v>353979.83</v>
      </c>
      <c r="I149" s="287">
        <f t="shared" si="42"/>
        <v>61248.28</v>
      </c>
      <c r="J149" s="287">
        <f t="shared" si="42"/>
        <v>261979.88</v>
      </c>
      <c r="K149" s="287">
        <f t="shared" si="42"/>
        <v>30751.67</v>
      </c>
      <c r="L149" s="287">
        <f t="shared" si="42"/>
        <v>282151.02</v>
      </c>
      <c r="M149" s="287">
        <f t="shared" si="42"/>
        <v>91146.16</v>
      </c>
      <c r="N149" s="287">
        <f t="shared" si="42"/>
        <v>91146.16</v>
      </c>
      <c r="O149" s="287">
        <f t="shared" si="42"/>
        <v>66921.16</v>
      </c>
      <c r="P149" s="287">
        <f t="shared" si="42"/>
        <v>32937.54</v>
      </c>
      <c r="Q149" s="287">
        <f t="shared" si="42"/>
        <v>73236.38</v>
      </c>
      <c r="R149" s="287">
        <f t="shared" si="42"/>
        <v>43605.95</v>
      </c>
      <c r="S149" s="287">
        <f t="shared" si="42"/>
        <v>29630.43</v>
      </c>
      <c r="T149" s="287">
        <f t="shared" si="42"/>
        <v>25</v>
      </c>
      <c r="U149" s="287">
        <f t="shared" si="42"/>
        <v>886.79</v>
      </c>
      <c r="V149" s="287">
        <f t="shared" si="42"/>
        <v>0</v>
      </c>
      <c r="W149" s="287">
        <f t="shared" si="42"/>
        <v>0</v>
      </c>
      <c r="X149" s="287">
        <f t="shared" si="42"/>
        <v>886.79</v>
      </c>
      <c r="Y149" s="287">
        <f t="shared" si="42"/>
        <v>0</v>
      </c>
      <c r="Z149" s="287">
        <f t="shared" si="42"/>
        <v>0</v>
      </c>
      <c r="AA149" s="287">
        <f t="shared" si="40"/>
        <v>0</v>
      </c>
      <c r="AB149" s="287">
        <f t="shared" si="40"/>
        <v>2000</v>
      </c>
      <c r="AC149" s="287">
        <f t="shared" si="36"/>
        <v>943.4</v>
      </c>
    </row>
    <row r="150" spans="1:29">
      <c r="A150" s="277"/>
      <c r="B150" s="285" t="s">
        <v>155</v>
      </c>
      <c r="C150" s="287">
        <f t="shared" si="42"/>
        <v>49333592.82</v>
      </c>
      <c r="D150" s="287">
        <f t="shared" si="35"/>
        <v>-143345</v>
      </c>
      <c r="E150" s="287">
        <f t="shared" si="42"/>
        <v>11241401.23</v>
      </c>
      <c r="F150" s="287">
        <f t="shared" si="42"/>
        <v>30879454</v>
      </c>
      <c r="G150" s="287">
        <f t="shared" si="42"/>
        <v>0</v>
      </c>
      <c r="H150" s="287">
        <f t="shared" si="42"/>
        <v>1656846.31</v>
      </c>
      <c r="I150" s="287">
        <f t="shared" si="42"/>
        <v>24292</v>
      </c>
      <c r="J150" s="287">
        <f t="shared" si="42"/>
        <v>608670.15</v>
      </c>
      <c r="K150" s="287">
        <f t="shared" si="42"/>
        <v>1023884.16</v>
      </c>
      <c r="L150" s="287">
        <f t="shared" si="42"/>
        <v>2627449.9</v>
      </c>
      <c r="M150" s="287">
        <f t="shared" si="42"/>
        <v>760946.5</v>
      </c>
      <c r="N150" s="287">
        <f t="shared" si="42"/>
        <v>760946.5</v>
      </c>
      <c r="O150" s="287">
        <f t="shared" si="42"/>
        <v>663421.2</v>
      </c>
      <c r="P150" s="287">
        <f t="shared" si="42"/>
        <v>442135.7</v>
      </c>
      <c r="Q150" s="287">
        <f t="shared" si="42"/>
        <v>1095671.26</v>
      </c>
      <c r="R150" s="287">
        <f t="shared" si="42"/>
        <v>547835.63</v>
      </c>
      <c r="S150" s="287">
        <f t="shared" si="42"/>
        <v>547835.63</v>
      </c>
      <c r="T150" s="287">
        <f t="shared" si="42"/>
        <v>8068677.57</v>
      </c>
      <c r="U150" s="287">
        <f>U46+U98</f>
        <v>1976115.12</v>
      </c>
      <c r="V150" s="287">
        <f t="shared" si="42"/>
        <v>646505.79</v>
      </c>
      <c r="W150" s="287">
        <f t="shared" si="42"/>
        <v>269565.89</v>
      </c>
      <c r="X150" s="287">
        <f t="shared" si="42"/>
        <v>40006</v>
      </c>
      <c r="Y150" s="287">
        <f t="shared" si="42"/>
        <v>19019</v>
      </c>
      <c r="Z150" s="287">
        <f t="shared" si="42"/>
        <v>618502.92</v>
      </c>
      <c r="AA150" s="287">
        <f t="shared" si="40"/>
        <v>382515.52</v>
      </c>
      <c r="AB150" s="287">
        <f t="shared" si="40"/>
        <v>245838.75</v>
      </c>
      <c r="AC150" s="287">
        <f t="shared" si="40"/>
        <v>427023.07</v>
      </c>
    </row>
    <row r="151" spans="1:29">
      <c r="A151" s="277"/>
      <c r="B151" s="285" t="s">
        <v>156</v>
      </c>
      <c r="C151" s="287">
        <f t="shared" si="42"/>
        <v>16674698.24</v>
      </c>
      <c r="D151" s="287">
        <f t="shared" si="35"/>
        <v>-11474750.4</v>
      </c>
      <c r="E151" s="287">
        <f t="shared" si="42"/>
        <v>12551223.43</v>
      </c>
      <c r="F151" s="287">
        <f t="shared" si="42"/>
        <v>15001740.59</v>
      </c>
      <c r="G151" s="287">
        <f t="shared" si="42"/>
        <v>0</v>
      </c>
      <c r="H151" s="287">
        <f t="shared" si="42"/>
        <v>141983.91</v>
      </c>
      <c r="I151" s="287">
        <f t="shared" si="42"/>
        <v>56625</v>
      </c>
      <c r="J151" s="287">
        <f t="shared" si="42"/>
        <v>14755.78</v>
      </c>
      <c r="K151" s="287">
        <f t="shared" si="42"/>
        <v>70603.13</v>
      </c>
      <c r="L151" s="287">
        <f t="shared" si="42"/>
        <v>107964.93</v>
      </c>
      <c r="M151" s="287">
        <f t="shared" si="42"/>
        <v>33801.54</v>
      </c>
      <c r="N151" s="287">
        <f t="shared" si="42"/>
        <v>26047.26</v>
      </c>
      <c r="O151" s="287">
        <f t="shared" si="42"/>
        <v>17392.9</v>
      </c>
      <c r="P151" s="287">
        <f t="shared" si="42"/>
        <v>30723.23</v>
      </c>
      <c r="Q151" s="287">
        <f t="shared" si="42"/>
        <v>34058.78</v>
      </c>
      <c r="R151" s="287">
        <f t="shared" si="42"/>
        <v>10677.43</v>
      </c>
      <c r="S151" s="287">
        <f t="shared" si="42"/>
        <v>23381.35</v>
      </c>
      <c r="T151" s="287">
        <f t="shared" si="42"/>
        <v>511769.03</v>
      </c>
      <c r="U151" s="287">
        <f t="shared" si="42"/>
        <v>312477</v>
      </c>
      <c r="V151" s="287">
        <f t="shared" si="42"/>
        <v>91812</v>
      </c>
      <c r="W151" s="287">
        <f t="shared" si="42"/>
        <v>49156</v>
      </c>
      <c r="X151" s="287">
        <f t="shared" si="42"/>
        <v>106826</v>
      </c>
      <c r="Y151" s="287">
        <f t="shared" si="42"/>
        <v>41373</v>
      </c>
      <c r="Z151" s="287">
        <f t="shared" si="42"/>
        <v>16893</v>
      </c>
      <c r="AA151" s="287">
        <f t="shared" si="40"/>
        <v>6417</v>
      </c>
      <c r="AB151" s="287">
        <f t="shared" si="40"/>
        <v>101435</v>
      </c>
      <c r="AC151" s="287">
        <f t="shared" si="40"/>
        <v>0</v>
      </c>
    </row>
    <row r="152" spans="1:29">
      <c r="A152" s="277"/>
      <c r="B152" s="285" t="s">
        <v>157</v>
      </c>
      <c r="C152" s="287">
        <f t="shared" si="42"/>
        <v>13200559.28</v>
      </c>
      <c r="D152" s="287">
        <f t="shared" si="35"/>
        <v>-5844862</v>
      </c>
      <c r="E152" s="287">
        <f t="shared" si="42"/>
        <v>13013050.96</v>
      </c>
      <c r="F152" s="287">
        <f t="shared" si="42"/>
        <v>1314180.4</v>
      </c>
      <c r="G152" s="287">
        <f t="shared" si="42"/>
        <v>0</v>
      </c>
      <c r="H152" s="287">
        <f t="shared" si="42"/>
        <v>1294513</v>
      </c>
      <c r="I152" s="287">
        <f t="shared" si="42"/>
        <v>441198</v>
      </c>
      <c r="J152" s="287">
        <f t="shared" si="42"/>
        <v>415538</v>
      </c>
      <c r="K152" s="287">
        <f t="shared" si="42"/>
        <v>437777</v>
      </c>
      <c r="L152" s="287">
        <f t="shared" si="42"/>
        <v>1731657.92</v>
      </c>
      <c r="M152" s="287">
        <f t="shared" si="42"/>
        <v>533513.92</v>
      </c>
      <c r="N152" s="287">
        <f t="shared" si="42"/>
        <v>416678</v>
      </c>
      <c r="O152" s="287">
        <f t="shared" si="42"/>
        <v>397861</v>
      </c>
      <c r="P152" s="287">
        <f t="shared" si="42"/>
        <v>383605</v>
      </c>
      <c r="Q152" s="287">
        <f t="shared" si="42"/>
        <v>817389</v>
      </c>
      <c r="R152" s="287">
        <f t="shared" si="42"/>
        <v>409835</v>
      </c>
      <c r="S152" s="287">
        <f t="shared" si="42"/>
        <v>407554</v>
      </c>
      <c r="T152" s="287">
        <f t="shared" si="42"/>
        <v>372770</v>
      </c>
      <c r="U152" s="287">
        <f t="shared" si="42"/>
        <v>874630</v>
      </c>
      <c r="V152" s="287">
        <f t="shared" si="42"/>
        <v>319898</v>
      </c>
      <c r="W152" s="287">
        <f t="shared" si="42"/>
        <v>194448</v>
      </c>
      <c r="X152" s="287">
        <f t="shared" si="42"/>
        <v>184754</v>
      </c>
      <c r="Y152" s="287">
        <f t="shared" si="42"/>
        <v>56453</v>
      </c>
      <c r="Z152" s="287">
        <f t="shared" si="42"/>
        <v>84386</v>
      </c>
      <c r="AA152" s="287">
        <f t="shared" si="40"/>
        <v>34691</v>
      </c>
      <c r="AB152" s="287">
        <f t="shared" si="40"/>
        <v>158524</v>
      </c>
      <c r="AC152" s="287">
        <f t="shared" si="40"/>
        <v>7547.28</v>
      </c>
    </row>
    <row r="153" spans="1:29">
      <c r="A153" s="277"/>
      <c r="B153" s="285" t="s">
        <v>158</v>
      </c>
      <c r="C153" s="287">
        <f t="shared" si="42"/>
        <v>9769286.04</v>
      </c>
      <c r="D153" s="287">
        <f t="shared" si="35"/>
        <v>-450229</v>
      </c>
      <c r="E153" s="287">
        <f t="shared" si="42"/>
        <v>3481254.42</v>
      </c>
      <c r="F153" s="287">
        <f t="shared" si="42"/>
        <v>5390375.93</v>
      </c>
      <c r="G153" s="287">
        <f t="shared" si="42"/>
        <v>12334.2</v>
      </c>
      <c r="H153" s="287">
        <f t="shared" si="42"/>
        <v>364779.56</v>
      </c>
      <c r="I153" s="287">
        <f t="shared" si="42"/>
        <v>60239</v>
      </c>
      <c r="J153" s="287">
        <f t="shared" si="42"/>
        <v>126201.74</v>
      </c>
      <c r="K153" s="287">
        <f t="shared" si="42"/>
        <v>178338.82</v>
      </c>
      <c r="L153" s="287">
        <f t="shared" si="42"/>
        <v>508728.49</v>
      </c>
      <c r="M153" s="287">
        <f t="shared" si="42"/>
        <v>137588.83</v>
      </c>
      <c r="N153" s="287">
        <f t="shared" si="42"/>
        <v>138821.68</v>
      </c>
      <c r="O153" s="287">
        <f t="shared" si="42"/>
        <v>129530.51</v>
      </c>
      <c r="P153" s="287">
        <f t="shared" si="42"/>
        <v>102787.47</v>
      </c>
      <c r="Q153" s="287">
        <f t="shared" si="42"/>
        <v>228002.08</v>
      </c>
      <c r="R153" s="287">
        <f t="shared" si="42"/>
        <v>114001.04</v>
      </c>
      <c r="S153" s="287">
        <f t="shared" si="42"/>
        <v>114001.04</v>
      </c>
      <c r="T153" s="287">
        <f t="shared" si="42"/>
        <v>1019289.91</v>
      </c>
      <c r="U153" s="287">
        <f t="shared" si="42"/>
        <v>246374.56</v>
      </c>
      <c r="V153" s="287">
        <f t="shared" si="42"/>
        <v>7635.4</v>
      </c>
      <c r="W153" s="287">
        <f t="shared" si="42"/>
        <v>17005.24</v>
      </c>
      <c r="X153" s="287">
        <f t="shared" si="42"/>
        <v>75441</v>
      </c>
      <c r="Y153" s="287">
        <f t="shared" si="42"/>
        <v>40086</v>
      </c>
      <c r="Z153" s="287">
        <f t="shared" si="42"/>
        <v>93683.76</v>
      </c>
      <c r="AA153" s="287">
        <f t="shared" si="40"/>
        <v>12523.16</v>
      </c>
      <c r="AB153" s="287">
        <f t="shared" si="40"/>
        <v>109266.24</v>
      </c>
      <c r="AC153" s="287">
        <f t="shared" si="40"/>
        <v>131168.16</v>
      </c>
    </row>
    <row r="154" spans="1:29">
      <c r="A154" s="277"/>
      <c r="B154" s="285" t="s">
        <v>159</v>
      </c>
      <c r="C154" s="287">
        <f t="shared" si="42"/>
        <v>844073.28</v>
      </c>
      <c r="D154" s="287">
        <f t="shared" si="35"/>
        <v>0</v>
      </c>
      <c r="E154" s="287">
        <f t="shared" si="42"/>
        <v>129716.99</v>
      </c>
      <c r="F154" s="287">
        <f t="shared" si="42"/>
        <v>420016.87</v>
      </c>
      <c r="G154" s="287">
        <f t="shared" si="42"/>
        <v>0</v>
      </c>
      <c r="H154" s="287">
        <f t="shared" si="42"/>
        <v>0</v>
      </c>
      <c r="I154" s="287">
        <f t="shared" si="42"/>
        <v>0</v>
      </c>
      <c r="J154" s="287">
        <f t="shared" si="42"/>
        <v>0</v>
      </c>
      <c r="K154" s="287">
        <f t="shared" si="42"/>
        <v>0</v>
      </c>
      <c r="L154" s="287">
        <f t="shared" si="42"/>
        <v>377.36</v>
      </c>
      <c r="M154" s="287">
        <f t="shared" si="42"/>
        <v>0</v>
      </c>
      <c r="N154" s="287">
        <f t="shared" si="42"/>
        <v>0</v>
      </c>
      <c r="O154" s="287">
        <f t="shared" si="42"/>
        <v>377.36</v>
      </c>
      <c r="P154" s="287">
        <f t="shared" si="42"/>
        <v>0</v>
      </c>
      <c r="Q154" s="287">
        <f t="shared" si="42"/>
        <v>293962.06</v>
      </c>
      <c r="R154" s="287">
        <f t="shared" si="42"/>
        <v>0</v>
      </c>
      <c r="S154" s="287">
        <f t="shared" si="42"/>
        <v>293962.06</v>
      </c>
      <c r="T154" s="287">
        <f t="shared" si="42"/>
        <v>0</v>
      </c>
      <c r="U154" s="287">
        <f t="shared" si="42"/>
        <v>0</v>
      </c>
      <c r="V154" s="287">
        <f t="shared" si="42"/>
        <v>0</v>
      </c>
      <c r="W154" s="287">
        <f t="shared" si="42"/>
        <v>0</v>
      </c>
      <c r="X154" s="287">
        <f t="shared" si="42"/>
        <v>0</v>
      </c>
      <c r="Y154" s="287">
        <f t="shared" si="42"/>
        <v>0</v>
      </c>
      <c r="Z154" s="287">
        <f t="shared" si="42"/>
        <v>0</v>
      </c>
      <c r="AA154" s="287">
        <f t="shared" si="40"/>
        <v>0</v>
      </c>
      <c r="AB154" s="287">
        <f t="shared" si="40"/>
        <v>0</v>
      </c>
      <c r="AC154" s="287">
        <f t="shared" si="40"/>
        <v>0</v>
      </c>
    </row>
    <row r="155" spans="1:29">
      <c r="A155" s="278"/>
      <c r="B155" s="291" t="s">
        <v>122</v>
      </c>
      <c r="C155" s="293">
        <f t="shared" si="42"/>
        <v>126753102.34</v>
      </c>
      <c r="D155" s="293">
        <f>SUM(D139:D154)</f>
        <v>-18392807.2</v>
      </c>
      <c r="E155" s="293">
        <f t="shared" ref="E155:AB155" si="43">SUM(E139:E154)</f>
        <v>53998497.84</v>
      </c>
      <c r="F155" s="293">
        <f t="shared" si="43"/>
        <v>73567103.7</v>
      </c>
      <c r="G155" s="293">
        <f t="shared" si="43"/>
        <v>134729.43</v>
      </c>
      <c r="H155" s="293">
        <f t="shared" si="43"/>
        <v>4093415.94</v>
      </c>
      <c r="I155" s="293">
        <f t="shared" si="43"/>
        <v>716660.85</v>
      </c>
      <c r="J155" s="293">
        <f t="shared" si="43"/>
        <v>1549158.4</v>
      </c>
      <c r="K155" s="293">
        <f t="shared" si="43"/>
        <v>1827596.69</v>
      </c>
      <c r="L155" s="293">
        <f t="shared" si="43"/>
        <v>6292844.11</v>
      </c>
      <c r="M155" s="293">
        <f t="shared" si="43"/>
        <v>1651845.07</v>
      </c>
      <c r="N155" s="293">
        <f t="shared" si="43"/>
        <v>2244495.5</v>
      </c>
      <c r="O155" s="293">
        <f t="shared" si="43"/>
        <v>1340786.26</v>
      </c>
      <c r="P155" s="293">
        <f t="shared" si="43"/>
        <v>1055717.28</v>
      </c>
      <c r="Q155" s="293">
        <f t="shared" si="43"/>
        <v>2813107.53</v>
      </c>
      <c r="R155" s="293">
        <f t="shared" si="43"/>
        <v>1246682.73</v>
      </c>
      <c r="S155" s="293">
        <f t="shared" si="43"/>
        <v>1566424.8</v>
      </c>
      <c r="T155" s="293">
        <f t="shared" si="43"/>
        <v>10495973.98</v>
      </c>
      <c r="U155" s="293">
        <f t="shared" si="43"/>
        <v>4380940.42</v>
      </c>
      <c r="V155" s="293">
        <f t="shared" si="43"/>
        <v>1697641.25</v>
      </c>
      <c r="W155" s="293">
        <f t="shared" si="43"/>
        <v>632192.65</v>
      </c>
      <c r="X155" s="293">
        <f t="shared" si="43"/>
        <v>539953.02</v>
      </c>
      <c r="Y155" s="293">
        <f t="shared" si="43"/>
        <v>207082.43</v>
      </c>
      <c r="Z155" s="293">
        <f t="shared" si="43"/>
        <v>851090.08</v>
      </c>
      <c r="AA155" s="293">
        <f t="shared" si="43"/>
        <v>452980.99</v>
      </c>
      <c r="AB155" s="293">
        <f t="shared" si="43"/>
        <v>748565.52</v>
      </c>
      <c r="AC155" s="287">
        <f t="shared" ref="AC155:AC156" si="44">AC51+AC103</f>
        <v>856104.72</v>
      </c>
    </row>
    <row r="156" ht="14.25" spans="1:29">
      <c r="A156" s="281"/>
      <c r="B156" s="294" t="s">
        <v>2</v>
      </c>
      <c r="C156" s="295">
        <f>C52+C104</f>
        <v>716095300.9241</v>
      </c>
      <c r="D156" s="295">
        <f t="shared" ref="D156:AB156" si="45">D155+D138+D118+D124</f>
        <v>-20069018.4954</v>
      </c>
      <c r="E156" s="295">
        <f t="shared" si="45"/>
        <v>247033040.0763</v>
      </c>
      <c r="F156" s="295">
        <f t="shared" si="45"/>
        <v>357105412.405</v>
      </c>
      <c r="G156" s="295">
        <f t="shared" si="45"/>
        <v>5874661.1492</v>
      </c>
      <c r="H156" s="295">
        <f t="shared" si="45"/>
        <v>9921082.15015</v>
      </c>
      <c r="I156" s="295">
        <f t="shared" si="45"/>
        <v>-1117516.15705</v>
      </c>
      <c r="J156" s="295">
        <f t="shared" si="45"/>
        <v>4564208.326</v>
      </c>
      <c r="K156" s="295">
        <f t="shared" si="45"/>
        <v>6474389.9812</v>
      </c>
      <c r="L156" s="295">
        <f t="shared" si="45"/>
        <v>26295363.69065</v>
      </c>
      <c r="M156" s="295">
        <f t="shared" si="45"/>
        <v>6228783.6978</v>
      </c>
      <c r="N156" s="295">
        <f t="shared" si="45"/>
        <v>6299199.89795</v>
      </c>
      <c r="O156" s="295">
        <f t="shared" si="45"/>
        <v>10408436.88925</v>
      </c>
      <c r="P156" s="295">
        <f t="shared" si="45"/>
        <v>3358943.20565</v>
      </c>
      <c r="Q156" s="295">
        <f t="shared" si="45"/>
        <v>8680314.67165</v>
      </c>
      <c r="R156" s="295">
        <f t="shared" si="45"/>
        <v>3721518.19</v>
      </c>
      <c r="S156" s="295">
        <f t="shared" si="45"/>
        <v>4958796.48165</v>
      </c>
      <c r="T156" s="295">
        <f t="shared" si="45"/>
        <v>13587793.95</v>
      </c>
      <c r="U156" s="295">
        <f t="shared" si="45"/>
        <v>87129106.42575</v>
      </c>
      <c r="V156" s="295">
        <f t="shared" si="45"/>
        <v>44455365.9561</v>
      </c>
      <c r="W156" s="295">
        <f t="shared" si="45"/>
        <v>15005726.56</v>
      </c>
      <c r="X156" s="295">
        <f t="shared" si="45"/>
        <v>10396982.01965</v>
      </c>
      <c r="Y156" s="295">
        <f t="shared" si="45"/>
        <v>3301280.66</v>
      </c>
      <c r="Z156" s="295">
        <f t="shared" si="45"/>
        <v>9057819.25</v>
      </c>
      <c r="AA156" s="295">
        <f t="shared" si="45"/>
        <v>4911931.98</v>
      </c>
      <c r="AB156" s="295">
        <f t="shared" si="45"/>
        <v>7682157.77</v>
      </c>
      <c r="AC156" s="287">
        <f t="shared" si="44"/>
        <v>11589792.31</v>
      </c>
    </row>
    <row r="157" spans="3:3">
      <c r="C157" s="296"/>
    </row>
    <row r="158" s="255" customFormat="1" ht="12" spans="2:29">
      <c r="B158" s="297" t="s">
        <v>56</v>
      </c>
      <c r="C158" s="297">
        <f>C156-利润考核表结果表!B82</f>
        <v>-881.840349912643</v>
      </c>
      <c r="D158" s="297">
        <f>D156-利润考核表结果表!C82</f>
        <v>0</v>
      </c>
      <c r="E158" s="297">
        <f>E156-利润考核表结果表!D82</f>
        <v>0.999999970197678</v>
      </c>
      <c r="F158" s="298">
        <f>F156-利润考核表结果表!E82</f>
        <v>0</v>
      </c>
      <c r="G158" s="297">
        <f>G156-利润考核表结果表!F82</f>
        <v>0</v>
      </c>
      <c r="H158" s="297">
        <f>H156-利润考核表结果表!G82</f>
        <v>0</v>
      </c>
      <c r="I158" s="297">
        <f>I156-利润考核表结果表!H82</f>
        <v>0</v>
      </c>
      <c r="J158" s="297">
        <f>J156-利润考核表结果表!I82</f>
        <v>0</v>
      </c>
      <c r="K158" s="297">
        <f>K156-利润考核表结果表!J82</f>
        <v>0</v>
      </c>
      <c r="L158" s="297">
        <f>L156-利润考核表结果表!K82</f>
        <v>0</v>
      </c>
      <c r="M158" s="297">
        <f>M156-利润考核表结果表!L82</f>
        <v>0</v>
      </c>
      <c r="N158" s="297">
        <f>N156-利润考核表结果表!M82</f>
        <v>0</v>
      </c>
      <c r="O158" s="297">
        <f>O156-利润考核表结果表!N82</f>
        <v>0</v>
      </c>
      <c r="P158" s="297">
        <f>P156-利润考核表结果表!O82</f>
        <v>0</v>
      </c>
      <c r="Q158" s="297">
        <f>Q156-利润考核表结果表!P82</f>
        <v>-0.470000000670552</v>
      </c>
      <c r="R158" s="297">
        <f>R156-利润考核表结果表!Q82</f>
        <v>-0.470000000670552</v>
      </c>
      <c r="S158" s="297">
        <f>S156-利润考核表结果表!R82</f>
        <v>0</v>
      </c>
      <c r="T158" s="297">
        <f>T156-利润考核表结果表!S82</f>
        <v>0</v>
      </c>
      <c r="U158" s="297">
        <f>U156-利润考核表结果表!T82</f>
        <v>-882.370350018144</v>
      </c>
      <c r="V158" s="297">
        <f>V156-利润考核表结果表!U82</f>
        <v>0</v>
      </c>
      <c r="W158" s="297">
        <f>W156-利润考核表结果表!V82</f>
        <v>0</v>
      </c>
      <c r="X158" s="297">
        <f>X156-利润考核表结果表!W82</f>
        <v>-882.000349998474</v>
      </c>
      <c r="Y158" s="297">
        <f>Y156-利润考核表结果表!X82</f>
        <v>-0.37000000057742</v>
      </c>
      <c r="Z158" s="297">
        <f>Z156-利润考核表结果表!Y82</f>
        <v>0</v>
      </c>
      <c r="AA158" s="297">
        <f>AA156-利润考核表结果表!Z82</f>
        <v>0</v>
      </c>
      <c r="AB158" s="297">
        <f>AB156-利润考核表结果表!AA82</f>
        <v>0</v>
      </c>
      <c r="AC158" s="297">
        <f>AC156-利润考核表结果表!AB82</f>
        <v>0</v>
      </c>
    </row>
    <row r="160" spans="3:29">
      <c r="C160" s="299">
        <f>(C121+利润考核表结果表!B81)/10000</f>
        <v>1566.95269841</v>
      </c>
      <c r="D160" s="299">
        <f>(D121+利润考核表结果表!C81)/10000</f>
        <v>-114.8091115984</v>
      </c>
      <c r="E160" s="299">
        <f>(E121+利润考核表结果表!D81)/10000</f>
        <v>16.8665973660001</v>
      </c>
      <c r="F160" s="299">
        <f>(F121+利润考核表结果表!E81)/10000</f>
        <v>1784.3122367224</v>
      </c>
      <c r="G160" s="299">
        <f>(G121+利润考核表结果表!F81)/10000</f>
        <v>36.3262854416</v>
      </c>
      <c r="H160" s="299">
        <f>(H121+利润考核表结果表!G81)/10000</f>
        <v>-910.467510597</v>
      </c>
      <c r="I160" s="299">
        <f>(I121+利润考核表结果表!H81)/10000</f>
        <v>-662.0268359634</v>
      </c>
      <c r="J160" s="299">
        <f>(J121+利润考核表结果表!I81)/10000</f>
        <v>-5.066118632</v>
      </c>
      <c r="K160" s="299">
        <f>(K121+利润考核表结果表!J81)/10000</f>
        <v>-243.3745560016</v>
      </c>
      <c r="L160" s="299">
        <f>(L121+利润考核表结果表!K81)/10000</f>
        <v>574.1487831362</v>
      </c>
      <c r="M160" s="299">
        <f>(M121+利润考核表结果表!L81)/10000</f>
        <v>279.5013375944</v>
      </c>
      <c r="N160" s="299">
        <f>(N121+利润考核表结果表!M81)/10000</f>
        <v>188.9163426166</v>
      </c>
      <c r="O160" s="299">
        <f>(O121+利润考核表结果表!N81)/10000</f>
        <v>91.699703569</v>
      </c>
      <c r="P160" s="299">
        <f>(P121+利润考核表结果表!O81)/10000</f>
        <v>14.0313993562</v>
      </c>
      <c r="Q160" s="299">
        <f>(Q121+利润考核表结果表!P81)/10000</f>
        <v>-96.6532099158</v>
      </c>
      <c r="R160" s="299">
        <f>(R121+利润考核表结果表!Q81)/10000</f>
        <v>-76.53731172</v>
      </c>
      <c r="S160" s="299">
        <f>(S121+利润考核表结果表!R81)/10000</f>
        <v>-20.1158981958</v>
      </c>
      <c r="T160" s="299">
        <f>(T121+利润考核表结果表!S81)/10000</f>
        <v>-16.781186</v>
      </c>
      <c r="U160" s="299">
        <f>(U121+利润考核表结果表!T81)/10000</f>
        <v>313.5549132966</v>
      </c>
      <c r="V160" s="299">
        <f>(V121+利润考核表结果表!U81)/10000</f>
        <v>231.3995074444</v>
      </c>
      <c r="W160" s="299">
        <f>(W121+利润考核表结果表!V81)/10000</f>
        <v>15.358551</v>
      </c>
      <c r="X160" s="299">
        <f>(X121+利润考核表结果表!W81)/10000</f>
        <v>30.9755466282</v>
      </c>
      <c r="Y160" s="299">
        <f>(Y121+利润考核表结果表!X81)/10000</f>
        <v>1.782697224</v>
      </c>
      <c r="Z160" s="299">
        <f>(Z121+利润考核表结果表!Y81)/10000</f>
        <v>19.511706</v>
      </c>
      <c r="AA160" s="299">
        <f>(AA121+利润考核表结果表!Z81)/10000</f>
        <v>14.526905</v>
      </c>
      <c r="AB160" s="299">
        <f>(AB121+利润考核表结果表!AA81)/10000</f>
        <v>-1.447745</v>
      </c>
      <c r="AC160" s="299">
        <f>(AC121+利润考核表结果表!AB81)/10000</f>
        <v>-0.09588</v>
      </c>
    </row>
    <row r="161" spans="3:29">
      <c r="C161" s="300">
        <f>C160/10000</f>
        <v>0.156695269841</v>
      </c>
      <c r="D161" s="300">
        <f t="shared" ref="D161:AC161" si="46">D160/10000</f>
        <v>-0.01148091115984</v>
      </c>
      <c r="E161" s="300">
        <f t="shared" si="46"/>
        <v>0.00168665973660001</v>
      </c>
      <c r="F161" s="300">
        <f t="shared" si="46"/>
        <v>0.17843122367224</v>
      </c>
      <c r="G161" s="300">
        <f t="shared" si="46"/>
        <v>0.00363262854416</v>
      </c>
      <c r="H161" s="300">
        <f t="shared" si="46"/>
        <v>-0.0910467510597</v>
      </c>
      <c r="I161" s="300">
        <f t="shared" si="46"/>
        <v>-0.06620268359634</v>
      </c>
      <c r="J161" s="300">
        <f t="shared" si="46"/>
        <v>-0.0005066118632</v>
      </c>
      <c r="K161" s="300">
        <f t="shared" si="46"/>
        <v>-0.02433745560016</v>
      </c>
      <c r="L161" s="300">
        <f t="shared" si="46"/>
        <v>0.05741487831362</v>
      </c>
      <c r="M161" s="300">
        <f t="shared" si="46"/>
        <v>0.02795013375944</v>
      </c>
      <c r="N161" s="300">
        <f t="shared" si="46"/>
        <v>0.01889163426166</v>
      </c>
      <c r="O161" s="300">
        <f t="shared" si="46"/>
        <v>0.0091699703569</v>
      </c>
      <c r="P161" s="300">
        <f t="shared" si="46"/>
        <v>0.00140313993562</v>
      </c>
      <c r="Q161" s="300">
        <f t="shared" si="46"/>
        <v>-0.00966532099158001</v>
      </c>
      <c r="R161" s="300">
        <f t="shared" si="46"/>
        <v>-0.007653731172</v>
      </c>
      <c r="S161" s="300">
        <f t="shared" si="46"/>
        <v>-0.00201158981958</v>
      </c>
      <c r="T161" s="300">
        <f t="shared" si="46"/>
        <v>-0.0016781186</v>
      </c>
      <c r="U161" s="300">
        <f t="shared" si="46"/>
        <v>0.03135549132966</v>
      </c>
      <c r="V161" s="300">
        <f t="shared" si="46"/>
        <v>0.02313995074444</v>
      </c>
      <c r="W161" s="300">
        <f t="shared" si="46"/>
        <v>0.0015358551</v>
      </c>
      <c r="X161" s="300">
        <f t="shared" si="46"/>
        <v>0.00309755466282</v>
      </c>
      <c r="Y161" s="300">
        <f t="shared" si="46"/>
        <v>0.0001782697224</v>
      </c>
      <c r="Z161" s="300">
        <f t="shared" si="46"/>
        <v>0.0019511706</v>
      </c>
      <c r="AA161" s="300">
        <f t="shared" si="46"/>
        <v>0.0014526905</v>
      </c>
      <c r="AB161" s="300">
        <f t="shared" si="46"/>
        <v>-0.0001447745</v>
      </c>
      <c r="AC161" s="300">
        <f t="shared" si="46"/>
        <v>-9.588e-6</v>
      </c>
    </row>
    <row r="163" ht="14.25" spans="2:6">
      <c r="B163" s="261" t="s">
        <v>161</v>
      </c>
      <c r="E163" s="256">
        <f>E165+F165+G165+H165+L165+Q165+U165</f>
        <v>22093.498479</v>
      </c>
      <c r="F163" s="256">
        <f>F165+G165+H165+L165+R165+S165+U165</f>
        <v>15652.317055</v>
      </c>
    </row>
    <row r="164" spans="1:29">
      <c r="A164" s="263" t="s">
        <v>108</v>
      </c>
      <c r="B164" s="264" t="s">
        <v>109</v>
      </c>
      <c r="C164" s="284" t="str">
        <f>C107</f>
        <v>合计</v>
      </c>
      <c r="D164" s="284" t="str">
        <f t="shared" ref="D164:AC164" si="47">D107</f>
        <v>其他</v>
      </c>
      <c r="E164" s="284" t="str">
        <f t="shared" si="47"/>
        <v>总部中后台</v>
      </c>
      <c r="F164" s="284" t="str">
        <f t="shared" si="47"/>
        <v>经纪业务</v>
      </c>
      <c r="G164" s="284" t="str">
        <f t="shared" si="47"/>
        <v>资产管理部</v>
      </c>
      <c r="H164" s="284" t="str">
        <f t="shared" si="47"/>
        <v>权益投资小计</v>
      </c>
      <c r="I164" s="284" t="str">
        <f t="shared" si="47"/>
        <v>权益产品投资部</v>
      </c>
      <c r="J164" s="284" t="str">
        <f t="shared" si="47"/>
        <v>量化产品投资部</v>
      </c>
      <c r="K164" s="284" t="str">
        <f t="shared" si="47"/>
        <v>证券投资部</v>
      </c>
      <c r="L164" s="284" t="str">
        <f t="shared" si="47"/>
        <v>固收投资小计</v>
      </c>
      <c r="M164" s="284" t="str">
        <f t="shared" si="47"/>
        <v>固定收益投资部</v>
      </c>
      <c r="N164" s="284" t="str">
        <f t="shared" si="47"/>
        <v>固定收益市场部</v>
      </c>
      <c r="O164" s="284" t="str">
        <f t="shared" si="47"/>
        <v>固收产品投资部</v>
      </c>
      <c r="P164" s="284" t="str">
        <f t="shared" si="47"/>
        <v>投顾业务部</v>
      </c>
      <c r="Q164" s="284" t="str">
        <f t="shared" si="47"/>
        <v>深分投资小计</v>
      </c>
      <c r="R164" s="284" t="str">
        <f t="shared" si="47"/>
        <v>做市业务部</v>
      </c>
      <c r="S164" s="284" t="str">
        <f t="shared" si="47"/>
        <v>金融衍生品部</v>
      </c>
      <c r="T164" s="284" t="str">
        <f t="shared" si="47"/>
        <v>深圳管理总部</v>
      </c>
      <c r="U164" s="284" t="str">
        <f t="shared" si="47"/>
        <v>投资银行合计</v>
      </c>
      <c r="V164" s="284" t="str">
        <f t="shared" si="47"/>
        <v>投资银行一部</v>
      </c>
      <c r="W164" s="284" t="str">
        <f t="shared" si="47"/>
        <v>投资银行二部</v>
      </c>
      <c r="X164" s="284" t="str">
        <f t="shared" si="47"/>
        <v>投资银行三部</v>
      </c>
      <c r="Y164" s="284" t="str">
        <f t="shared" si="47"/>
        <v>投资银行四部</v>
      </c>
      <c r="Z164" s="284" t="str">
        <f t="shared" si="47"/>
        <v>投资银行北京一部</v>
      </c>
      <c r="AA164" s="284" t="str">
        <f t="shared" si="47"/>
        <v>投资银行北京二部</v>
      </c>
      <c r="AB164" s="284" t="str">
        <f t="shared" si="47"/>
        <v>投资银行管理部</v>
      </c>
      <c r="AC164" s="284" t="str">
        <f t="shared" si="47"/>
        <v>运营支持部</v>
      </c>
    </row>
    <row r="165" customHeight="1" spans="1:29">
      <c r="A165" s="266" t="s">
        <v>111</v>
      </c>
      <c r="B165" s="285" t="s">
        <v>112</v>
      </c>
      <c r="C165" s="301">
        <f>C108/10000</f>
        <v>21819.273542</v>
      </c>
      <c r="D165" s="301">
        <f t="shared" ref="D165:AC165" si="48">D108/10000</f>
        <v>0</v>
      </c>
      <c r="E165" s="301">
        <f t="shared" si="48"/>
        <v>6441.181424</v>
      </c>
      <c r="F165" s="301">
        <f t="shared" si="48"/>
        <v>10760.045843</v>
      </c>
      <c r="G165" s="301">
        <f t="shared" si="48"/>
        <v>274.224937</v>
      </c>
      <c r="H165" s="301">
        <f t="shared" si="48"/>
        <v>907.643363</v>
      </c>
      <c r="I165" s="301">
        <f t="shared" si="48"/>
        <v>273.158763</v>
      </c>
      <c r="J165" s="301">
        <f t="shared" si="48"/>
        <v>189.006319</v>
      </c>
      <c r="K165" s="301">
        <f t="shared" si="48"/>
        <v>445.478281</v>
      </c>
      <c r="L165" s="301">
        <f t="shared" si="48"/>
        <v>730.035661</v>
      </c>
      <c r="M165" s="301">
        <f t="shared" si="48"/>
        <v>227.084173</v>
      </c>
      <c r="N165" s="301">
        <f t="shared" si="48"/>
        <v>173.190603</v>
      </c>
      <c r="O165" s="301">
        <f t="shared" si="48"/>
        <v>192.392089</v>
      </c>
      <c r="P165" s="301">
        <f t="shared" si="48"/>
        <v>137.368796</v>
      </c>
      <c r="Q165" s="301">
        <f t="shared" si="48"/>
        <v>470.876794</v>
      </c>
      <c r="R165" s="301">
        <f t="shared" si="48"/>
        <v>214.97546</v>
      </c>
      <c r="S165" s="301">
        <f t="shared" si="48"/>
        <v>255.901334</v>
      </c>
      <c r="T165" s="301">
        <f t="shared" si="48"/>
        <v>152.855821</v>
      </c>
      <c r="U165" s="301">
        <f t="shared" si="48"/>
        <v>2509.490457</v>
      </c>
      <c r="V165" s="301">
        <f t="shared" si="48"/>
        <v>762.604041</v>
      </c>
      <c r="W165" s="301">
        <f t="shared" si="48"/>
        <v>870.96473</v>
      </c>
      <c r="X165" s="301">
        <f t="shared" si="48"/>
        <v>374.402452</v>
      </c>
      <c r="Y165" s="301">
        <f t="shared" si="48"/>
        <v>152.08884</v>
      </c>
      <c r="Z165" s="301">
        <f t="shared" si="48"/>
        <v>226.400901</v>
      </c>
      <c r="AA165" s="301">
        <f t="shared" si="48"/>
        <v>123.029493</v>
      </c>
      <c r="AB165" s="301">
        <f t="shared" si="48"/>
        <v>448.375945</v>
      </c>
      <c r="AC165" s="301">
        <f t="shared" si="48"/>
        <v>600.387537</v>
      </c>
    </row>
    <row r="166" spans="1:29">
      <c r="A166" s="270"/>
      <c r="B166" s="285" t="s">
        <v>113</v>
      </c>
      <c r="C166" s="287">
        <f t="shared" ref="C166:AC166" si="49">C109/10000</f>
        <v>382.249314</v>
      </c>
      <c r="D166" s="287">
        <f t="shared" si="49"/>
        <v>0</v>
      </c>
      <c r="E166" s="287">
        <f t="shared" si="49"/>
        <v>156.996507</v>
      </c>
      <c r="F166" s="287">
        <f t="shared" si="49"/>
        <v>177.781933</v>
      </c>
      <c r="G166" s="287">
        <f t="shared" si="49"/>
        <v>8.81248</v>
      </c>
      <c r="H166" s="287">
        <f t="shared" si="49"/>
        <v>9.722515</v>
      </c>
      <c r="I166" s="287">
        <f t="shared" si="49"/>
        <v>7.188227</v>
      </c>
      <c r="J166" s="287">
        <f t="shared" si="49"/>
        <v>0.973288</v>
      </c>
      <c r="K166" s="287">
        <f t="shared" si="49"/>
        <v>1.561</v>
      </c>
      <c r="L166" s="287">
        <f t="shared" si="49"/>
        <v>1.70486</v>
      </c>
      <c r="M166" s="287">
        <f t="shared" si="49"/>
        <v>0.560839</v>
      </c>
      <c r="N166" s="287">
        <f t="shared" si="49"/>
        <v>0.260777</v>
      </c>
      <c r="O166" s="287">
        <f t="shared" si="49"/>
        <v>0.498125</v>
      </c>
      <c r="P166" s="287">
        <f t="shared" si="49"/>
        <v>0.385119</v>
      </c>
      <c r="Q166" s="287">
        <f t="shared" si="49"/>
        <v>0.573622</v>
      </c>
      <c r="R166" s="287">
        <f t="shared" si="49"/>
        <v>0.6615</v>
      </c>
      <c r="S166" s="287">
        <f t="shared" si="49"/>
        <v>-0.087878</v>
      </c>
      <c r="T166" s="287">
        <f t="shared" si="49"/>
        <v>0.404</v>
      </c>
      <c r="U166" s="287">
        <f t="shared" si="49"/>
        <v>35.469877</v>
      </c>
      <c r="V166" s="287">
        <f t="shared" si="49"/>
        <v>21.524864</v>
      </c>
      <c r="W166" s="287">
        <f t="shared" si="49"/>
        <v>6.1672</v>
      </c>
      <c r="X166" s="287">
        <f t="shared" si="49"/>
        <v>3.963909</v>
      </c>
      <c r="Y166" s="287">
        <f t="shared" si="49"/>
        <v>3.018185</v>
      </c>
      <c r="Z166" s="287">
        <f t="shared" si="49"/>
        <v>0.639925</v>
      </c>
      <c r="AA166" s="287">
        <f t="shared" si="49"/>
        <v>0.155794</v>
      </c>
      <c r="AB166" s="287">
        <f t="shared" si="49"/>
        <v>16.903312</v>
      </c>
      <c r="AC166" s="287">
        <f t="shared" si="49"/>
        <v>11.952186</v>
      </c>
    </row>
    <row r="167" spans="1:29">
      <c r="A167" s="270"/>
      <c r="B167" s="285" t="s">
        <v>114</v>
      </c>
      <c r="C167" s="287">
        <f t="shared" ref="C167:AC167" si="50">C110/10000</f>
        <v>769.95677</v>
      </c>
      <c r="D167" s="287">
        <f t="shared" si="50"/>
        <v>0</v>
      </c>
      <c r="E167" s="287">
        <f t="shared" si="50"/>
        <v>289.010021</v>
      </c>
      <c r="F167" s="287">
        <f t="shared" si="50"/>
        <v>319.240437</v>
      </c>
      <c r="G167" s="287">
        <f t="shared" si="50"/>
        <v>7.896895</v>
      </c>
      <c r="H167" s="287">
        <f t="shared" si="50"/>
        <v>20.295152</v>
      </c>
      <c r="I167" s="287">
        <f t="shared" si="50"/>
        <v>7.217955</v>
      </c>
      <c r="J167" s="287">
        <f t="shared" si="50"/>
        <v>4.167632</v>
      </c>
      <c r="K167" s="287">
        <f t="shared" si="50"/>
        <v>8.909565</v>
      </c>
      <c r="L167" s="287">
        <f t="shared" si="50"/>
        <v>14.575841</v>
      </c>
      <c r="M167" s="287">
        <f t="shared" si="50"/>
        <v>2.783756</v>
      </c>
      <c r="N167" s="287">
        <f t="shared" si="50"/>
        <v>3.45872</v>
      </c>
      <c r="O167" s="287">
        <f t="shared" si="50"/>
        <v>6.535146</v>
      </c>
      <c r="P167" s="287">
        <f t="shared" si="50"/>
        <v>1.798219</v>
      </c>
      <c r="Q167" s="287">
        <f t="shared" si="50"/>
        <v>9.415959</v>
      </c>
      <c r="R167" s="287">
        <f t="shared" si="50"/>
        <v>4.299509</v>
      </c>
      <c r="S167" s="287">
        <f t="shared" si="50"/>
        <v>5.11645</v>
      </c>
      <c r="T167" s="287">
        <f t="shared" si="50"/>
        <v>3.393322</v>
      </c>
      <c r="U167" s="287">
        <f t="shared" si="50"/>
        <v>117.41936</v>
      </c>
      <c r="V167" s="287">
        <f t="shared" si="50"/>
        <v>61.714841</v>
      </c>
      <c r="W167" s="287">
        <f t="shared" si="50"/>
        <v>21.117741</v>
      </c>
      <c r="X167" s="287">
        <f t="shared" si="50"/>
        <v>13.945851</v>
      </c>
      <c r="Y167" s="287">
        <f t="shared" si="50"/>
        <v>3.320747</v>
      </c>
      <c r="Z167" s="287">
        <f t="shared" si="50"/>
        <v>10.458577</v>
      </c>
      <c r="AA167" s="287">
        <f t="shared" si="50"/>
        <v>6.861603</v>
      </c>
      <c r="AB167" s="287">
        <f t="shared" si="50"/>
        <v>8.967517</v>
      </c>
      <c r="AC167" s="287">
        <f t="shared" si="50"/>
        <v>12.508555</v>
      </c>
    </row>
    <row r="168" spans="1:29">
      <c r="A168" s="270"/>
      <c r="B168" s="285" t="s">
        <v>115</v>
      </c>
      <c r="C168" s="287">
        <f t="shared" ref="C168:AC168" si="51">C111/10000</f>
        <v>577.513422</v>
      </c>
      <c r="D168" s="287">
        <f t="shared" si="51"/>
        <v>-57.5716</v>
      </c>
      <c r="E168" s="287">
        <f t="shared" si="51"/>
        <v>246.5402</v>
      </c>
      <c r="F168" s="287">
        <f t="shared" si="51"/>
        <v>216.596367</v>
      </c>
      <c r="G168" s="287">
        <f t="shared" si="51"/>
        <v>5.922672</v>
      </c>
      <c r="H168" s="287">
        <f t="shared" si="51"/>
        <v>15.659163</v>
      </c>
      <c r="I168" s="287">
        <f t="shared" si="51"/>
        <v>5.413466</v>
      </c>
      <c r="J168" s="287">
        <f t="shared" si="51"/>
        <v>3.563523</v>
      </c>
      <c r="K168" s="287">
        <f t="shared" si="51"/>
        <v>6.682174</v>
      </c>
      <c r="L168" s="287">
        <f t="shared" si="51"/>
        <v>18.180674</v>
      </c>
      <c r="M168" s="287">
        <f t="shared" si="51"/>
        <v>3.705299</v>
      </c>
      <c r="N168" s="287">
        <f t="shared" si="51"/>
        <v>5.168542</v>
      </c>
      <c r="O168" s="287">
        <f t="shared" si="51"/>
        <v>5.951359</v>
      </c>
      <c r="P168" s="287">
        <f t="shared" si="51"/>
        <v>3.355474</v>
      </c>
      <c r="Q168" s="287">
        <f t="shared" si="51"/>
        <v>8.111969</v>
      </c>
      <c r="R168" s="287">
        <f t="shared" si="51"/>
        <v>3.224632</v>
      </c>
      <c r="S168" s="287">
        <f t="shared" si="51"/>
        <v>4.887337</v>
      </c>
      <c r="T168" s="287">
        <f t="shared" si="51"/>
        <v>2.544989</v>
      </c>
      <c r="U168" s="287">
        <f t="shared" si="51"/>
        <v>129.996649</v>
      </c>
      <c r="V168" s="287">
        <f t="shared" si="51"/>
        <v>75.539931</v>
      </c>
      <c r="W168" s="287">
        <f t="shared" si="51"/>
        <v>16.918606</v>
      </c>
      <c r="X168" s="287">
        <f t="shared" si="51"/>
        <v>13.439489</v>
      </c>
      <c r="Y168" s="287">
        <f t="shared" si="51"/>
        <v>6.86546</v>
      </c>
      <c r="Z168" s="287">
        <f t="shared" si="51"/>
        <v>10.268461</v>
      </c>
      <c r="AA168" s="287">
        <f t="shared" si="51"/>
        <v>6.964702</v>
      </c>
      <c r="AB168" s="287">
        <f t="shared" si="51"/>
        <v>11.413639</v>
      </c>
      <c r="AC168" s="287">
        <f t="shared" si="51"/>
        <v>9.373913</v>
      </c>
    </row>
    <row r="169" spans="1:29">
      <c r="A169" s="270"/>
      <c r="B169" s="285" t="s">
        <v>116</v>
      </c>
      <c r="C169" s="287">
        <f t="shared" ref="C169:AC169" si="52">C112/10000</f>
        <v>6008.443461</v>
      </c>
      <c r="D169" s="287">
        <f t="shared" si="52"/>
        <v>0</v>
      </c>
      <c r="E169" s="287">
        <f t="shared" si="52"/>
        <v>1515.861305</v>
      </c>
      <c r="F169" s="287">
        <f t="shared" si="52"/>
        <v>3353.722223</v>
      </c>
      <c r="G169" s="287">
        <f t="shared" si="52"/>
        <v>78.551542</v>
      </c>
      <c r="H169" s="287">
        <f t="shared" si="52"/>
        <v>211.66569</v>
      </c>
      <c r="I169" s="287">
        <f t="shared" si="52"/>
        <v>75.374356</v>
      </c>
      <c r="J169" s="287">
        <f t="shared" si="52"/>
        <v>44.04518</v>
      </c>
      <c r="K169" s="287">
        <f t="shared" si="52"/>
        <v>92.246154</v>
      </c>
      <c r="L169" s="287">
        <f t="shared" si="52"/>
        <v>147.028329</v>
      </c>
      <c r="M169" s="287">
        <f t="shared" si="52"/>
        <v>32.151997</v>
      </c>
      <c r="N169" s="287">
        <f t="shared" si="52"/>
        <v>50.538767</v>
      </c>
      <c r="O169" s="287">
        <f t="shared" si="52"/>
        <v>39.700887</v>
      </c>
      <c r="P169" s="287">
        <f t="shared" si="52"/>
        <v>24.636678</v>
      </c>
      <c r="Q169" s="287">
        <f t="shared" si="52"/>
        <v>117.401853</v>
      </c>
      <c r="R169" s="287">
        <f t="shared" si="52"/>
        <v>54.153652</v>
      </c>
      <c r="S169" s="287">
        <f t="shared" si="52"/>
        <v>63.248201</v>
      </c>
      <c r="T169" s="287">
        <f t="shared" si="52"/>
        <v>51.148618</v>
      </c>
      <c r="U169" s="287">
        <f t="shared" si="52"/>
        <v>662.764061</v>
      </c>
      <c r="V169" s="287">
        <f t="shared" si="52"/>
        <v>216.490411</v>
      </c>
      <c r="W169" s="287">
        <f t="shared" si="52"/>
        <v>176.791245</v>
      </c>
      <c r="X169" s="287">
        <f t="shared" si="52"/>
        <v>109.23122</v>
      </c>
      <c r="Y169" s="287">
        <f t="shared" si="52"/>
        <v>39.712889</v>
      </c>
      <c r="Z169" s="287">
        <f t="shared" si="52"/>
        <v>77.691989</v>
      </c>
      <c r="AA169" s="287">
        <f t="shared" si="52"/>
        <v>42.846307</v>
      </c>
      <c r="AB169" s="287">
        <f t="shared" si="52"/>
        <v>114.526688</v>
      </c>
      <c r="AC169" s="287">
        <f t="shared" si="52"/>
        <v>172.141818</v>
      </c>
    </row>
    <row r="170" spans="1:29">
      <c r="A170" s="270"/>
      <c r="B170" s="285" t="s">
        <v>117</v>
      </c>
      <c r="C170" s="287">
        <f t="shared" ref="C170:AC170" si="53">C113/10000</f>
        <v>52.5</v>
      </c>
      <c r="D170" s="287">
        <f t="shared" si="53"/>
        <v>0</v>
      </c>
      <c r="E170" s="287">
        <f t="shared" si="53"/>
        <v>22.5</v>
      </c>
      <c r="F170" s="287">
        <f t="shared" si="53"/>
        <v>30</v>
      </c>
      <c r="G170" s="287">
        <f t="shared" si="53"/>
        <v>0</v>
      </c>
      <c r="H170" s="287">
        <f t="shared" si="53"/>
        <v>0</v>
      </c>
      <c r="I170" s="287">
        <f t="shared" si="53"/>
        <v>0</v>
      </c>
      <c r="J170" s="287">
        <f t="shared" si="53"/>
        <v>0</v>
      </c>
      <c r="K170" s="287">
        <f t="shared" si="53"/>
        <v>0</v>
      </c>
      <c r="L170" s="287">
        <f t="shared" si="53"/>
        <v>0</v>
      </c>
      <c r="M170" s="287">
        <f t="shared" si="53"/>
        <v>0</v>
      </c>
      <c r="N170" s="287">
        <f t="shared" si="53"/>
        <v>0</v>
      </c>
      <c r="O170" s="287">
        <f t="shared" si="53"/>
        <v>0</v>
      </c>
      <c r="P170" s="287">
        <f t="shared" si="53"/>
        <v>0</v>
      </c>
      <c r="Q170" s="287">
        <f t="shared" si="53"/>
        <v>0</v>
      </c>
      <c r="R170" s="287">
        <f t="shared" si="53"/>
        <v>0</v>
      </c>
      <c r="S170" s="287">
        <f t="shared" si="53"/>
        <v>0</v>
      </c>
      <c r="T170" s="287">
        <f t="shared" si="53"/>
        <v>0</v>
      </c>
      <c r="U170" s="287">
        <f t="shared" si="53"/>
        <v>0</v>
      </c>
      <c r="V170" s="287">
        <f t="shared" si="53"/>
        <v>0</v>
      </c>
      <c r="W170" s="287">
        <f t="shared" si="53"/>
        <v>0</v>
      </c>
      <c r="X170" s="287">
        <f t="shared" si="53"/>
        <v>0</v>
      </c>
      <c r="Y170" s="287">
        <f t="shared" si="53"/>
        <v>0</v>
      </c>
      <c r="Z170" s="287">
        <f t="shared" si="53"/>
        <v>0</v>
      </c>
      <c r="AA170" s="287">
        <f t="shared" si="53"/>
        <v>0</v>
      </c>
      <c r="AB170" s="287">
        <f t="shared" si="53"/>
        <v>0</v>
      </c>
      <c r="AC170" s="287">
        <f t="shared" si="53"/>
        <v>0</v>
      </c>
    </row>
    <row r="171" spans="1:29">
      <c r="A171" s="270"/>
      <c r="B171" s="285" t="s">
        <v>118</v>
      </c>
      <c r="C171" s="287">
        <f t="shared" ref="C171:AC171" si="54">C114/10000</f>
        <v>75.898452</v>
      </c>
      <c r="D171" s="287">
        <f t="shared" si="54"/>
        <v>0</v>
      </c>
      <c r="E171" s="287">
        <f t="shared" si="54"/>
        <v>20.195415</v>
      </c>
      <c r="F171" s="287">
        <f t="shared" si="54"/>
        <v>49.858257</v>
      </c>
      <c r="G171" s="287">
        <f t="shared" si="54"/>
        <v>0.382708</v>
      </c>
      <c r="H171" s="287">
        <f t="shared" si="54"/>
        <v>0.403719</v>
      </c>
      <c r="I171" s="287">
        <f t="shared" si="54"/>
        <v>0.381895</v>
      </c>
      <c r="J171" s="287">
        <f t="shared" si="54"/>
        <v>0.179374</v>
      </c>
      <c r="K171" s="287">
        <f t="shared" si="54"/>
        <v>-0.15755</v>
      </c>
      <c r="L171" s="287">
        <f t="shared" si="54"/>
        <v>0.270129</v>
      </c>
      <c r="M171" s="287">
        <f t="shared" si="54"/>
        <v>0</v>
      </c>
      <c r="N171" s="287">
        <f t="shared" si="54"/>
        <v>0</v>
      </c>
      <c r="O171" s="287">
        <f t="shared" si="54"/>
        <v>0.270129</v>
      </c>
      <c r="P171" s="287">
        <f t="shared" si="54"/>
        <v>0</v>
      </c>
      <c r="Q171" s="287">
        <f t="shared" si="54"/>
        <v>-0.15755</v>
      </c>
      <c r="R171" s="287">
        <f t="shared" si="54"/>
        <v>0</v>
      </c>
      <c r="S171" s="287">
        <f t="shared" si="54"/>
        <v>-0.15755</v>
      </c>
      <c r="T171" s="287">
        <f t="shared" si="54"/>
        <v>3.238296</v>
      </c>
      <c r="U171" s="287">
        <f t="shared" si="54"/>
        <v>5.328482</v>
      </c>
      <c r="V171" s="287">
        <f t="shared" si="54"/>
        <v>0.179374</v>
      </c>
      <c r="W171" s="287">
        <f t="shared" si="54"/>
        <v>3.253619</v>
      </c>
      <c r="X171" s="287">
        <f t="shared" si="54"/>
        <v>0.652836</v>
      </c>
      <c r="Y171" s="287">
        <f t="shared" si="54"/>
        <v>0</v>
      </c>
      <c r="Z171" s="287">
        <f t="shared" si="54"/>
        <v>1.242653</v>
      </c>
      <c r="AA171" s="287">
        <f t="shared" si="54"/>
        <v>0</v>
      </c>
      <c r="AB171" s="287">
        <f t="shared" si="54"/>
        <v>0.225158</v>
      </c>
      <c r="AC171" s="287">
        <f t="shared" si="54"/>
        <v>2.156967</v>
      </c>
    </row>
    <row r="172" spans="1:29">
      <c r="A172" s="270"/>
      <c r="B172" s="285" t="s">
        <v>119</v>
      </c>
      <c r="C172" s="287">
        <f t="shared" ref="C172:AC172" si="55">C115/10000</f>
        <v>312.709128</v>
      </c>
      <c r="D172" s="287">
        <f t="shared" si="55"/>
        <v>0</v>
      </c>
      <c r="E172" s="287">
        <f t="shared" si="55"/>
        <v>70.719198</v>
      </c>
      <c r="F172" s="287">
        <f t="shared" si="55"/>
        <v>228.339654</v>
      </c>
      <c r="G172" s="287">
        <f t="shared" si="55"/>
        <v>5.398</v>
      </c>
      <c r="H172" s="287">
        <f t="shared" si="55"/>
        <v>7.650965</v>
      </c>
      <c r="I172" s="287">
        <f t="shared" si="55"/>
        <v>4.276</v>
      </c>
      <c r="J172" s="287">
        <f t="shared" si="55"/>
        <v>3.374965</v>
      </c>
      <c r="K172" s="287">
        <f t="shared" si="55"/>
        <v>0</v>
      </c>
      <c r="L172" s="287">
        <f t="shared" si="55"/>
        <v>3.61</v>
      </c>
      <c r="M172" s="287">
        <f t="shared" si="55"/>
        <v>0</v>
      </c>
      <c r="N172" s="287">
        <f t="shared" si="55"/>
        <v>0</v>
      </c>
      <c r="O172" s="287">
        <f t="shared" si="55"/>
        <v>3.61</v>
      </c>
      <c r="P172" s="287">
        <f t="shared" si="55"/>
        <v>0</v>
      </c>
      <c r="Q172" s="287">
        <f t="shared" si="55"/>
        <v>0</v>
      </c>
      <c r="R172" s="287">
        <f t="shared" si="55"/>
        <v>0</v>
      </c>
      <c r="S172" s="287">
        <f t="shared" si="55"/>
        <v>0</v>
      </c>
      <c r="T172" s="287">
        <f t="shared" si="55"/>
        <v>0</v>
      </c>
      <c r="U172" s="287">
        <f t="shared" si="55"/>
        <v>2.389311</v>
      </c>
      <c r="V172" s="287">
        <f t="shared" si="55"/>
        <v>0.168</v>
      </c>
      <c r="W172" s="287">
        <f t="shared" si="55"/>
        <v>1.826414</v>
      </c>
      <c r="X172" s="287">
        <f t="shared" si="55"/>
        <v>0</v>
      </c>
      <c r="Y172" s="287">
        <f t="shared" si="55"/>
        <v>0.394897</v>
      </c>
      <c r="Z172" s="287">
        <f t="shared" si="55"/>
        <v>0</v>
      </c>
      <c r="AA172" s="287">
        <f t="shared" si="55"/>
        <v>0</v>
      </c>
      <c r="AB172" s="287">
        <f t="shared" si="55"/>
        <v>0</v>
      </c>
      <c r="AC172" s="287">
        <f t="shared" si="55"/>
        <v>25.04</v>
      </c>
    </row>
    <row r="173" spans="1:29">
      <c r="A173" s="270"/>
      <c r="B173" s="285" t="s">
        <v>120</v>
      </c>
      <c r="C173" s="287">
        <f t="shared" ref="C173:AC173" si="56">C116/10000</f>
        <v>432.503542</v>
      </c>
      <c r="D173" s="287">
        <f t="shared" si="56"/>
        <v>0</v>
      </c>
      <c r="E173" s="287">
        <f t="shared" si="56"/>
        <v>219.262936</v>
      </c>
      <c r="F173" s="287">
        <f t="shared" si="56"/>
        <v>211.748795</v>
      </c>
      <c r="G173" s="287">
        <f t="shared" si="56"/>
        <v>0</v>
      </c>
      <c r="H173" s="287">
        <f t="shared" si="56"/>
        <v>0</v>
      </c>
      <c r="I173" s="287">
        <f t="shared" si="56"/>
        <v>0</v>
      </c>
      <c r="J173" s="287">
        <f t="shared" si="56"/>
        <v>0</v>
      </c>
      <c r="K173" s="287">
        <f t="shared" si="56"/>
        <v>0</v>
      </c>
      <c r="L173" s="287">
        <f t="shared" si="56"/>
        <v>0</v>
      </c>
      <c r="M173" s="287">
        <f t="shared" si="56"/>
        <v>0</v>
      </c>
      <c r="N173" s="287">
        <f t="shared" si="56"/>
        <v>0</v>
      </c>
      <c r="O173" s="287">
        <f t="shared" si="56"/>
        <v>0</v>
      </c>
      <c r="P173" s="287">
        <f t="shared" si="56"/>
        <v>0</v>
      </c>
      <c r="Q173" s="287">
        <f t="shared" si="56"/>
        <v>0</v>
      </c>
      <c r="R173" s="287">
        <f t="shared" si="56"/>
        <v>0</v>
      </c>
      <c r="S173" s="287">
        <f t="shared" si="56"/>
        <v>0</v>
      </c>
      <c r="T173" s="287">
        <f t="shared" si="56"/>
        <v>54.891</v>
      </c>
      <c r="U173" s="287">
        <f t="shared" si="56"/>
        <v>1.491811</v>
      </c>
      <c r="V173" s="287">
        <f t="shared" si="56"/>
        <v>0.173008</v>
      </c>
      <c r="W173" s="287">
        <f t="shared" si="56"/>
        <v>0.280755</v>
      </c>
      <c r="X173" s="287">
        <f t="shared" si="56"/>
        <v>0</v>
      </c>
      <c r="Y173" s="287">
        <f t="shared" si="56"/>
        <v>0</v>
      </c>
      <c r="Z173" s="287">
        <f t="shared" si="56"/>
        <v>0.749701</v>
      </c>
      <c r="AA173" s="287">
        <f t="shared" si="56"/>
        <v>0.288347</v>
      </c>
      <c r="AB173" s="287">
        <f t="shared" si="56"/>
        <v>6.324279</v>
      </c>
      <c r="AC173" s="287">
        <f t="shared" si="56"/>
        <v>210.903018</v>
      </c>
    </row>
    <row r="174" spans="1:29">
      <c r="A174" s="270"/>
      <c r="B174" s="285" t="s">
        <v>121</v>
      </c>
      <c r="C174" s="287">
        <f t="shared" ref="C174:AC174" si="57">C117/10000</f>
        <v>9707.479235</v>
      </c>
      <c r="D174" s="287">
        <f t="shared" si="57"/>
        <v>0</v>
      </c>
      <c r="E174" s="287">
        <f t="shared" si="57"/>
        <v>9660.347235</v>
      </c>
      <c r="F174" s="287">
        <f t="shared" si="57"/>
        <v>0</v>
      </c>
      <c r="G174" s="287">
        <f t="shared" si="57"/>
        <v>0</v>
      </c>
      <c r="H174" s="287">
        <f t="shared" si="57"/>
        <v>0</v>
      </c>
      <c r="I174" s="287">
        <f t="shared" si="57"/>
        <v>0</v>
      </c>
      <c r="J174" s="287">
        <f t="shared" si="57"/>
        <v>0</v>
      </c>
      <c r="K174" s="287">
        <f t="shared" si="57"/>
        <v>0</v>
      </c>
      <c r="L174" s="287">
        <f t="shared" si="57"/>
        <v>0</v>
      </c>
      <c r="M174" s="287">
        <f t="shared" si="57"/>
        <v>0</v>
      </c>
      <c r="N174" s="287">
        <f t="shared" si="57"/>
        <v>0</v>
      </c>
      <c r="O174" s="287">
        <f t="shared" si="57"/>
        <v>0</v>
      </c>
      <c r="P174" s="287">
        <f t="shared" si="57"/>
        <v>0</v>
      </c>
      <c r="Q174" s="287">
        <f t="shared" si="57"/>
        <v>0</v>
      </c>
      <c r="R174" s="287">
        <f t="shared" si="57"/>
        <v>0</v>
      </c>
      <c r="S174" s="287">
        <f t="shared" si="57"/>
        <v>0</v>
      </c>
      <c r="T174" s="287">
        <f t="shared" si="57"/>
        <v>0</v>
      </c>
      <c r="U174" s="287">
        <f t="shared" si="57"/>
        <v>47.132</v>
      </c>
      <c r="V174" s="287">
        <f t="shared" si="57"/>
        <v>0</v>
      </c>
      <c r="W174" s="287">
        <f t="shared" si="57"/>
        <v>47.132</v>
      </c>
      <c r="X174" s="287">
        <f t="shared" si="57"/>
        <v>0</v>
      </c>
      <c r="Y174" s="287">
        <f t="shared" si="57"/>
        <v>0</v>
      </c>
      <c r="Z174" s="287">
        <f t="shared" si="57"/>
        <v>0</v>
      </c>
      <c r="AA174" s="287">
        <f t="shared" si="57"/>
        <v>0</v>
      </c>
      <c r="AB174" s="287">
        <f t="shared" si="57"/>
        <v>0</v>
      </c>
      <c r="AC174" s="287">
        <f t="shared" si="57"/>
        <v>0</v>
      </c>
    </row>
    <row r="175" customHeight="1" spans="1:29">
      <c r="A175" s="271"/>
      <c r="B175" s="291" t="s">
        <v>122</v>
      </c>
      <c r="C175" s="292">
        <f t="shared" ref="C175:AC175" si="58">C118/10000</f>
        <v>40138.526866</v>
      </c>
      <c r="D175" s="292">
        <f t="shared" si="58"/>
        <v>-57.5716</v>
      </c>
      <c r="E175" s="292">
        <f t="shared" si="58"/>
        <v>18642.614241</v>
      </c>
      <c r="F175" s="292">
        <f t="shared" si="58"/>
        <v>15347.333509</v>
      </c>
      <c r="G175" s="292">
        <f t="shared" si="58"/>
        <v>381.189234</v>
      </c>
      <c r="H175" s="292">
        <f t="shared" si="58"/>
        <v>1173.040567</v>
      </c>
      <c r="I175" s="292">
        <f t="shared" si="58"/>
        <v>373.010662</v>
      </c>
      <c r="J175" s="292">
        <f t="shared" si="58"/>
        <v>245.310281</v>
      </c>
      <c r="K175" s="292">
        <f t="shared" si="58"/>
        <v>554.719624</v>
      </c>
      <c r="L175" s="292">
        <f t="shared" si="58"/>
        <v>915.405494</v>
      </c>
      <c r="M175" s="292">
        <f t="shared" si="58"/>
        <v>266.286064</v>
      </c>
      <c r="N175" s="292">
        <f t="shared" si="58"/>
        <v>232.617409</v>
      </c>
      <c r="O175" s="292">
        <f t="shared" si="58"/>
        <v>248.957735</v>
      </c>
      <c r="P175" s="292">
        <f t="shared" si="58"/>
        <v>167.544286</v>
      </c>
      <c r="Q175" s="292">
        <f t="shared" si="58"/>
        <v>606.222647</v>
      </c>
      <c r="R175" s="292">
        <f t="shared" si="58"/>
        <v>277.314753</v>
      </c>
      <c r="S175" s="292">
        <f t="shared" si="58"/>
        <v>328.907894</v>
      </c>
      <c r="T175" s="292">
        <f t="shared" si="58"/>
        <v>268.476046</v>
      </c>
      <c r="U175" s="292">
        <f t="shared" si="58"/>
        <v>3511.482008</v>
      </c>
      <c r="V175" s="292">
        <f t="shared" si="58"/>
        <v>1138.39447</v>
      </c>
      <c r="W175" s="292">
        <f t="shared" si="58"/>
        <v>1144.45231</v>
      </c>
      <c r="X175" s="292">
        <f t="shared" si="58"/>
        <v>515.635757</v>
      </c>
      <c r="Y175" s="292">
        <f t="shared" si="58"/>
        <v>205.401018</v>
      </c>
      <c r="Z175" s="292">
        <f t="shared" si="58"/>
        <v>327.452207</v>
      </c>
      <c r="AA175" s="292">
        <f t="shared" si="58"/>
        <v>180.146246</v>
      </c>
      <c r="AB175" s="292">
        <f t="shared" si="58"/>
        <v>606.736538</v>
      </c>
      <c r="AC175" s="287">
        <f t="shared" si="58"/>
        <v>1044.463994</v>
      </c>
    </row>
    <row r="176" customHeight="1" spans="1:29">
      <c r="A176" s="273" t="s">
        <v>123</v>
      </c>
      <c r="B176" s="285" t="s">
        <v>124</v>
      </c>
      <c r="C176" s="287">
        <f t="shared" ref="C176:AC176" si="59">C119/10000</f>
        <v>5854.286237</v>
      </c>
      <c r="D176" s="287">
        <f t="shared" si="59"/>
        <v>-302.699606</v>
      </c>
      <c r="E176" s="287">
        <f t="shared" si="59"/>
        <v>115.221849</v>
      </c>
      <c r="F176" s="287">
        <f t="shared" si="59"/>
        <v>2335.653053</v>
      </c>
      <c r="G176" s="287">
        <f t="shared" si="59"/>
        <v>115.221849</v>
      </c>
      <c r="H176" s="287">
        <f t="shared" si="59"/>
        <v>103.122363</v>
      </c>
      <c r="I176" s="287">
        <f t="shared" si="59"/>
        <v>83.463014</v>
      </c>
      <c r="J176" s="287">
        <f t="shared" si="59"/>
        <v>19.659349</v>
      </c>
      <c r="K176" s="287">
        <f t="shared" si="59"/>
        <v>0</v>
      </c>
      <c r="L176" s="287">
        <f t="shared" si="59"/>
        <v>456.906574</v>
      </c>
      <c r="M176" s="287">
        <f t="shared" si="59"/>
        <v>0</v>
      </c>
      <c r="N176" s="287">
        <f t="shared" si="59"/>
        <v>0</v>
      </c>
      <c r="O176" s="287">
        <f t="shared" si="59"/>
        <v>456.906574</v>
      </c>
      <c r="P176" s="287">
        <f t="shared" si="59"/>
        <v>0</v>
      </c>
      <c r="Q176" s="287">
        <f t="shared" si="59"/>
        <v>0</v>
      </c>
      <c r="R176" s="287">
        <f t="shared" si="59"/>
        <v>0</v>
      </c>
      <c r="S176" s="287">
        <f t="shared" si="59"/>
        <v>0</v>
      </c>
      <c r="T176" s="287">
        <f t="shared" si="59"/>
        <v>0</v>
      </c>
      <c r="U176" s="287">
        <f t="shared" si="59"/>
        <v>3146.082004</v>
      </c>
      <c r="V176" s="287">
        <f t="shared" si="59"/>
        <v>2322.97</v>
      </c>
      <c r="W176" s="287">
        <f t="shared" si="59"/>
        <v>135.963915</v>
      </c>
      <c r="X176" s="287">
        <f t="shared" si="59"/>
        <v>154.693</v>
      </c>
      <c r="Y176" s="287">
        <f t="shared" si="59"/>
        <v>15.8746</v>
      </c>
      <c r="Z176" s="287">
        <f t="shared" si="59"/>
        <v>296.529864</v>
      </c>
      <c r="AA176" s="287">
        <f t="shared" si="59"/>
        <v>220.050625</v>
      </c>
      <c r="AB176" s="287">
        <f t="shared" si="59"/>
        <v>0</v>
      </c>
      <c r="AC176" s="287">
        <f t="shared" si="59"/>
        <v>0</v>
      </c>
    </row>
    <row r="177" spans="1:29">
      <c r="A177" s="274"/>
      <c r="B177" s="285" t="s">
        <v>125</v>
      </c>
      <c r="C177" s="287">
        <f t="shared" ref="C177:AC177" si="60">C120/10000</f>
        <v>6110.549894</v>
      </c>
      <c r="D177" s="287">
        <f t="shared" si="60"/>
        <v>301.886792</v>
      </c>
      <c r="E177" s="287">
        <f t="shared" si="60"/>
        <v>0</v>
      </c>
      <c r="F177" s="287">
        <f t="shared" si="60"/>
        <v>5515.653886</v>
      </c>
      <c r="G177" s="287">
        <f t="shared" si="60"/>
        <v>0</v>
      </c>
      <c r="H177" s="287">
        <f t="shared" si="60"/>
        <v>0</v>
      </c>
      <c r="I177" s="287">
        <f t="shared" si="60"/>
        <v>0</v>
      </c>
      <c r="J177" s="287">
        <f t="shared" si="60"/>
        <v>0</v>
      </c>
      <c r="K177" s="287">
        <f t="shared" si="60"/>
        <v>0</v>
      </c>
      <c r="L177" s="287">
        <f t="shared" si="60"/>
        <v>95.360584</v>
      </c>
      <c r="M177" s="287">
        <f t="shared" si="60"/>
        <v>0</v>
      </c>
      <c r="N177" s="287">
        <f t="shared" si="60"/>
        <v>0</v>
      </c>
      <c r="O177" s="287">
        <f t="shared" si="60"/>
        <v>81.502369</v>
      </c>
      <c r="P177" s="287">
        <f t="shared" si="60"/>
        <v>13.858215</v>
      </c>
      <c r="Q177" s="287">
        <f t="shared" si="60"/>
        <v>0</v>
      </c>
      <c r="R177" s="287">
        <f t="shared" si="60"/>
        <v>0</v>
      </c>
      <c r="S177" s="287">
        <f t="shared" si="60"/>
        <v>0</v>
      </c>
      <c r="T177" s="287">
        <f t="shared" si="60"/>
        <v>0</v>
      </c>
      <c r="U177" s="287">
        <f t="shared" si="60"/>
        <v>197.648632</v>
      </c>
      <c r="V177" s="287">
        <f t="shared" si="60"/>
        <v>55.132988</v>
      </c>
      <c r="W177" s="287">
        <f t="shared" si="60"/>
        <v>2.25</v>
      </c>
      <c r="X177" s="287">
        <f t="shared" si="60"/>
        <v>140.265644</v>
      </c>
      <c r="Y177" s="287">
        <f t="shared" si="60"/>
        <v>0</v>
      </c>
      <c r="Z177" s="287">
        <f t="shared" si="60"/>
        <v>0</v>
      </c>
      <c r="AA177" s="287">
        <f t="shared" si="60"/>
        <v>0</v>
      </c>
      <c r="AB177" s="287">
        <f t="shared" si="60"/>
        <v>0</v>
      </c>
      <c r="AC177" s="287">
        <f t="shared" si="60"/>
        <v>0</v>
      </c>
    </row>
    <row r="178" spans="1:29">
      <c r="A178" s="274"/>
      <c r="B178" s="285" t="s">
        <v>126</v>
      </c>
      <c r="C178" s="287">
        <f t="shared" ref="C178:AC178" si="61">C121/10000</f>
        <v>512.52728741</v>
      </c>
      <c r="D178" s="287">
        <f t="shared" si="61"/>
        <v>-111.15266954</v>
      </c>
      <c r="E178" s="287">
        <f t="shared" si="61"/>
        <v>-270.81802337</v>
      </c>
      <c r="F178" s="287">
        <f t="shared" si="61"/>
        <v>1227.6601235</v>
      </c>
      <c r="G178" s="287">
        <f t="shared" si="61"/>
        <v>24.72283892</v>
      </c>
      <c r="H178" s="287">
        <f t="shared" si="61"/>
        <v>-829.047746985</v>
      </c>
      <c r="I178" s="287">
        <f t="shared" si="61"/>
        <v>-675.380029705</v>
      </c>
      <c r="J178" s="287">
        <f t="shared" si="61"/>
        <v>-6.6620864</v>
      </c>
      <c r="K178" s="287">
        <f t="shared" si="61"/>
        <v>-147.00563088</v>
      </c>
      <c r="L178" s="287">
        <f t="shared" si="61"/>
        <v>365.106441065</v>
      </c>
      <c r="M178" s="287">
        <f t="shared" si="61"/>
        <v>154.91313478</v>
      </c>
      <c r="N178" s="287">
        <f t="shared" si="61"/>
        <v>137.098434795</v>
      </c>
      <c r="O178" s="287">
        <f t="shared" si="61"/>
        <v>63.642172925</v>
      </c>
      <c r="P178" s="287">
        <f t="shared" si="61"/>
        <v>9.452698565</v>
      </c>
      <c r="Q178" s="287">
        <f t="shared" si="61"/>
        <v>-78.401074835</v>
      </c>
      <c r="R178" s="287">
        <f t="shared" si="61"/>
        <v>-64.994209</v>
      </c>
      <c r="S178" s="287">
        <f t="shared" si="61"/>
        <v>-13.406865835</v>
      </c>
      <c r="T178" s="287">
        <f t="shared" si="61"/>
        <v>0.238892</v>
      </c>
      <c r="U178" s="287">
        <f t="shared" si="61"/>
        <v>209.180237575</v>
      </c>
      <c r="V178" s="287">
        <f t="shared" si="61"/>
        <v>154.62327961</v>
      </c>
      <c r="W178" s="287">
        <f t="shared" si="61"/>
        <v>10.265918</v>
      </c>
      <c r="X178" s="287">
        <f t="shared" si="61"/>
        <v>20.680688965</v>
      </c>
      <c r="Y178" s="287">
        <f t="shared" si="61"/>
        <v>0.954335</v>
      </c>
      <c r="Z178" s="287">
        <f t="shared" si="61"/>
        <v>13.014015</v>
      </c>
      <c r="AA178" s="287">
        <f t="shared" si="61"/>
        <v>9.642001</v>
      </c>
      <c r="AB178" s="287">
        <f t="shared" si="61"/>
        <v>0</v>
      </c>
      <c r="AC178" s="287">
        <f t="shared" si="61"/>
        <v>0</v>
      </c>
    </row>
    <row r="179" spans="1:29">
      <c r="A179" s="274"/>
      <c r="B179" s="285" t="s">
        <v>127</v>
      </c>
      <c r="C179" s="287">
        <f t="shared" ref="C179:AC179" si="62">C122/10000</f>
        <v>-2.91038304567337e-14</v>
      </c>
      <c r="D179" s="287">
        <f t="shared" si="62"/>
        <v>0</v>
      </c>
      <c r="E179" s="287">
        <f t="shared" si="62"/>
        <v>-43.355647</v>
      </c>
      <c r="F179" s="287">
        <f t="shared" si="62"/>
        <v>43.355647</v>
      </c>
      <c r="G179" s="287">
        <f t="shared" si="62"/>
        <v>0</v>
      </c>
      <c r="H179" s="287">
        <f t="shared" si="62"/>
        <v>0</v>
      </c>
      <c r="I179" s="287">
        <f t="shared" si="62"/>
        <v>0</v>
      </c>
      <c r="J179" s="287">
        <f t="shared" si="62"/>
        <v>0</v>
      </c>
      <c r="K179" s="287">
        <f t="shared" si="62"/>
        <v>0</v>
      </c>
      <c r="L179" s="287">
        <f t="shared" si="62"/>
        <v>0</v>
      </c>
      <c r="M179" s="287">
        <f t="shared" si="62"/>
        <v>0</v>
      </c>
      <c r="N179" s="287">
        <f t="shared" si="62"/>
        <v>0</v>
      </c>
      <c r="O179" s="287">
        <f t="shared" si="62"/>
        <v>0</v>
      </c>
      <c r="P179" s="287">
        <f t="shared" si="62"/>
        <v>0</v>
      </c>
      <c r="Q179" s="287">
        <f t="shared" si="62"/>
        <v>0</v>
      </c>
      <c r="R179" s="287">
        <f t="shared" si="62"/>
        <v>0</v>
      </c>
      <c r="S179" s="287">
        <f t="shared" si="62"/>
        <v>0</v>
      </c>
      <c r="T179" s="287">
        <f t="shared" si="62"/>
        <v>5.371364</v>
      </c>
      <c r="U179" s="287">
        <f t="shared" si="62"/>
        <v>0</v>
      </c>
      <c r="V179" s="287">
        <f t="shared" si="62"/>
        <v>0</v>
      </c>
      <c r="W179" s="287">
        <f t="shared" si="62"/>
        <v>0</v>
      </c>
      <c r="X179" s="287">
        <f t="shared" si="62"/>
        <v>0</v>
      </c>
      <c r="Y179" s="287">
        <f t="shared" si="62"/>
        <v>0</v>
      </c>
      <c r="Z179" s="287">
        <f t="shared" si="62"/>
        <v>0</v>
      </c>
      <c r="AA179" s="287">
        <f t="shared" si="62"/>
        <v>0</v>
      </c>
      <c r="AB179" s="287">
        <f t="shared" si="62"/>
        <v>0</v>
      </c>
      <c r="AC179" s="287">
        <f t="shared" si="62"/>
        <v>0</v>
      </c>
    </row>
    <row r="180" customHeight="1" spans="1:29">
      <c r="A180" s="274"/>
      <c r="B180" s="285" t="s">
        <v>128</v>
      </c>
      <c r="C180" s="287">
        <f t="shared" ref="C180:AC180" si="63">C123/10000</f>
        <v>1414.999413</v>
      </c>
      <c r="D180" s="287">
        <f t="shared" si="63"/>
        <v>0</v>
      </c>
      <c r="E180" s="287">
        <f t="shared" si="63"/>
        <v>8.77208100000001</v>
      </c>
      <c r="F180" s="287">
        <f t="shared" si="63"/>
        <v>1313.294306</v>
      </c>
      <c r="G180" s="287">
        <f t="shared" si="63"/>
        <v>8.77208100000001</v>
      </c>
      <c r="H180" s="287">
        <f t="shared" si="63"/>
        <v>39.587888</v>
      </c>
      <c r="I180" s="287">
        <f t="shared" si="63"/>
        <v>6.043573</v>
      </c>
      <c r="J180" s="287">
        <f t="shared" si="63"/>
        <v>18.431574</v>
      </c>
      <c r="K180" s="287">
        <f t="shared" si="63"/>
        <v>15.112741</v>
      </c>
      <c r="L180" s="287">
        <f t="shared" si="63"/>
        <v>39.565523</v>
      </c>
      <c r="M180" s="287">
        <f t="shared" si="63"/>
        <v>0</v>
      </c>
      <c r="N180" s="287">
        <f t="shared" si="63"/>
        <v>0</v>
      </c>
      <c r="O180" s="287">
        <f t="shared" si="63"/>
        <v>30.787021</v>
      </c>
      <c r="P180" s="287">
        <f t="shared" si="63"/>
        <v>8.778502</v>
      </c>
      <c r="Q180" s="287">
        <f t="shared" si="63"/>
        <v>13.779615</v>
      </c>
      <c r="R180" s="287">
        <f t="shared" si="63"/>
        <v>6.412294</v>
      </c>
      <c r="S180" s="287">
        <f t="shared" si="63"/>
        <v>7.367321</v>
      </c>
      <c r="T180" s="287">
        <f t="shared" si="63"/>
        <v>0</v>
      </c>
      <c r="U180" s="287">
        <f t="shared" si="63"/>
        <v>0</v>
      </c>
      <c r="V180" s="287">
        <f t="shared" si="63"/>
        <v>0</v>
      </c>
      <c r="W180" s="287">
        <f t="shared" si="63"/>
        <v>0</v>
      </c>
      <c r="X180" s="287">
        <f t="shared" si="63"/>
        <v>0</v>
      </c>
      <c r="Y180" s="287">
        <f t="shared" si="63"/>
        <v>0</v>
      </c>
      <c r="Z180" s="287">
        <f t="shared" si="63"/>
        <v>0</v>
      </c>
      <c r="AA180" s="287">
        <f t="shared" si="63"/>
        <v>0</v>
      </c>
      <c r="AB180" s="287">
        <f t="shared" si="63"/>
        <v>0</v>
      </c>
      <c r="AC180" s="287">
        <f t="shared" si="63"/>
        <v>0</v>
      </c>
    </row>
    <row r="181" spans="1:29">
      <c r="A181" s="275"/>
      <c r="B181" s="291" t="s">
        <v>122</v>
      </c>
      <c r="C181" s="292">
        <f t="shared" ref="C181:AC181" si="64">C124/10000</f>
        <v>13892.36283141</v>
      </c>
      <c r="D181" s="292">
        <f t="shared" si="64"/>
        <v>-111.96548354</v>
      </c>
      <c r="E181" s="292">
        <f t="shared" si="64"/>
        <v>-190.17974037</v>
      </c>
      <c r="F181" s="292">
        <f t="shared" si="64"/>
        <v>10435.6170155</v>
      </c>
      <c r="G181" s="292">
        <f t="shared" si="64"/>
        <v>148.71676892</v>
      </c>
      <c r="H181" s="292">
        <f t="shared" si="64"/>
        <v>-686.337495985</v>
      </c>
      <c r="I181" s="292">
        <f t="shared" si="64"/>
        <v>-585.873442705</v>
      </c>
      <c r="J181" s="292">
        <f t="shared" si="64"/>
        <v>31.4288366</v>
      </c>
      <c r="K181" s="292">
        <f t="shared" si="64"/>
        <v>-131.89288988</v>
      </c>
      <c r="L181" s="292">
        <f t="shared" si="64"/>
        <v>956.939122065</v>
      </c>
      <c r="M181" s="292">
        <f t="shared" si="64"/>
        <v>154.91313478</v>
      </c>
      <c r="N181" s="292">
        <f t="shared" si="64"/>
        <v>137.098434795</v>
      </c>
      <c r="O181" s="292">
        <f t="shared" si="64"/>
        <v>632.838136925</v>
      </c>
      <c r="P181" s="292">
        <f t="shared" si="64"/>
        <v>32.089415565</v>
      </c>
      <c r="Q181" s="292">
        <f t="shared" si="64"/>
        <v>-64.621459835</v>
      </c>
      <c r="R181" s="292">
        <f t="shared" si="64"/>
        <v>-58.581915</v>
      </c>
      <c r="S181" s="292">
        <f t="shared" si="64"/>
        <v>-6.039544835</v>
      </c>
      <c r="T181" s="292">
        <f t="shared" si="64"/>
        <v>5.610256</v>
      </c>
      <c r="U181" s="292">
        <f t="shared" si="64"/>
        <v>3552.910873575</v>
      </c>
      <c r="V181" s="292">
        <f t="shared" si="64"/>
        <v>2532.72626761</v>
      </c>
      <c r="W181" s="292">
        <f t="shared" si="64"/>
        <v>148.479833</v>
      </c>
      <c r="X181" s="292">
        <f t="shared" si="64"/>
        <v>315.639332965</v>
      </c>
      <c r="Y181" s="292">
        <f t="shared" si="64"/>
        <v>16.828935</v>
      </c>
      <c r="Z181" s="292">
        <f t="shared" si="64"/>
        <v>309.543879</v>
      </c>
      <c r="AA181" s="292">
        <f t="shared" si="64"/>
        <v>229.692626</v>
      </c>
      <c r="AB181" s="292">
        <f t="shared" si="64"/>
        <v>0</v>
      </c>
      <c r="AC181" s="287">
        <f t="shared" si="64"/>
        <v>0</v>
      </c>
    </row>
    <row r="182" customHeight="1" spans="1:29">
      <c r="A182" s="276" t="s">
        <v>129</v>
      </c>
      <c r="B182" s="285" t="s">
        <v>130</v>
      </c>
      <c r="C182" s="287">
        <f t="shared" ref="C182:AC182" si="65">C125/10000</f>
        <v>1760.334702</v>
      </c>
      <c r="D182" s="287">
        <f t="shared" si="65"/>
        <v>0</v>
      </c>
      <c r="E182" s="287">
        <f t="shared" si="65"/>
        <v>217.139773</v>
      </c>
      <c r="F182" s="287">
        <f t="shared" si="65"/>
        <v>938.939742</v>
      </c>
      <c r="G182" s="287">
        <f t="shared" si="65"/>
        <v>24.30733</v>
      </c>
      <c r="H182" s="287">
        <f t="shared" si="65"/>
        <v>32.248691</v>
      </c>
      <c r="I182" s="287">
        <f t="shared" si="65"/>
        <v>17.384185</v>
      </c>
      <c r="J182" s="287">
        <f t="shared" si="65"/>
        <v>7.967501</v>
      </c>
      <c r="K182" s="287">
        <f t="shared" si="65"/>
        <v>6.897005</v>
      </c>
      <c r="L182" s="287">
        <f t="shared" si="65"/>
        <v>40.765534</v>
      </c>
      <c r="M182" s="287">
        <f t="shared" si="65"/>
        <v>6.932501</v>
      </c>
      <c r="N182" s="287">
        <f t="shared" si="65"/>
        <v>10.227336</v>
      </c>
      <c r="O182" s="287">
        <f t="shared" si="65"/>
        <v>10.986442</v>
      </c>
      <c r="P182" s="287">
        <f t="shared" si="65"/>
        <v>12.619255</v>
      </c>
      <c r="Q182" s="287">
        <f t="shared" si="65"/>
        <v>10.746427</v>
      </c>
      <c r="R182" s="287">
        <f t="shared" si="65"/>
        <v>6.506275</v>
      </c>
      <c r="S182" s="287">
        <f t="shared" si="65"/>
        <v>4.240152</v>
      </c>
      <c r="T182" s="287">
        <f t="shared" si="65"/>
        <v>12.719043</v>
      </c>
      <c r="U182" s="287">
        <f t="shared" si="65"/>
        <v>520.494535</v>
      </c>
      <c r="V182" s="287">
        <f t="shared" si="65"/>
        <v>308.996521</v>
      </c>
      <c r="W182" s="287">
        <f t="shared" si="65"/>
        <v>48.91225</v>
      </c>
      <c r="X182" s="287">
        <f t="shared" si="65"/>
        <v>64.448481</v>
      </c>
      <c r="Y182" s="287">
        <f t="shared" si="65"/>
        <v>31.945697</v>
      </c>
      <c r="Z182" s="287">
        <f t="shared" si="65"/>
        <v>55.255416</v>
      </c>
      <c r="AA182" s="287">
        <f t="shared" si="65"/>
        <v>10.93617</v>
      </c>
      <c r="AB182" s="287">
        <f t="shared" si="65"/>
        <v>36.739597</v>
      </c>
      <c r="AC182" s="287">
        <f t="shared" si="65"/>
        <v>14.709282</v>
      </c>
    </row>
    <row r="183" spans="1:29">
      <c r="A183" s="277"/>
      <c r="B183" s="285" t="s">
        <v>131</v>
      </c>
      <c r="C183" s="287">
        <f t="shared" ref="C183:AC183" si="66">C126/10000</f>
        <v>1147.417485</v>
      </c>
      <c r="D183" s="287">
        <f t="shared" si="66"/>
        <v>0</v>
      </c>
      <c r="E183" s="287">
        <f t="shared" si="66"/>
        <v>242.131127</v>
      </c>
      <c r="F183" s="287">
        <f t="shared" si="66"/>
        <v>186.177047</v>
      </c>
      <c r="G183" s="287">
        <f t="shared" si="66"/>
        <v>11.534044</v>
      </c>
      <c r="H183" s="287">
        <f t="shared" si="66"/>
        <v>25.896009</v>
      </c>
      <c r="I183" s="287">
        <f t="shared" si="66"/>
        <v>7.423484</v>
      </c>
      <c r="J183" s="287">
        <f t="shared" si="66"/>
        <v>8.155343</v>
      </c>
      <c r="K183" s="287">
        <f t="shared" si="66"/>
        <v>10.317182</v>
      </c>
      <c r="L183" s="287">
        <f t="shared" si="66"/>
        <v>50.750294</v>
      </c>
      <c r="M183" s="287">
        <f t="shared" si="66"/>
        <v>16.108736</v>
      </c>
      <c r="N183" s="287">
        <f t="shared" si="66"/>
        <v>11.121686</v>
      </c>
      <c r="O183" s="287">
        <f t="shared" si="66"/>
        <v>8.832818</v>
      </c>
      <c r="P183" s="287">
        <f t="shared" si="66"/>
        <v>14.687054</v>
      </c>
      <c r="Q183" s="287">
        <f t="shared" si="66"/>
        <v>19.935322</v>
      </c>
      <c r="R183" s="287">
        <f t="shared" si="66"/>
        <v>15.459937</v>
      </c>
      <c r="S183" s="287">
        <f t="shared" si="66"/>
        <v>4.475385</v>
      </c>
      <c r="T183" s="287">
        <f t="shared" si="66"/>
        <v>6.082967</v>
      </c>
      <c r="U183" s="287">
        <f t="shared" si="66"/>
        <v>622.527686</v>
      </c>
      <c r="V183" s="287">
        <f t="shared" si="66"/>
        <v>261.721984</v>
      </c>
      <c r="W183" s="287">
        <f t="shared" si="66"/>
        <v>88.067596</v>
      </c>
      <c r="X183" s="287">
        <f t="shared" si="66"/>
        <v>79.176748</v>
      </c>
      <c r="Y183" s="287">
        <f t="shared" si="66"/>
        <v>47.624668</v>
      </c>
      <c r="Z183" s="287">
        <f t="shared" si="66"/>
        <v>123.146902</v>
      </c>
      <c r="AA183" s="287">
        <f t="shared" si="66"/>
        <v>22.789788</v>
      </c>
      <c r="AB183" s="287">
        <f t="shared" si="66"/>
        <v>42.216528</v>
      </c>
      <c r="AC183" s="287">
        <f t="shared" si="66"/>
        <v>3.079497</v>
      </c>
    </row>
    <row r="184" spans="1:29">
      <c r="A184" s="277"/>
      <c r="B184" s="285" t="s">
        <v>132</v>
      </c>
      <c r="C184" s="287">
        <f t="shared" ref="C184:AC184" si="67">C127/10000</f>
        <v>214.642407</v>
      </c>
      <c r="D184" s="287">
        <f t="shared" si="67"/>
        <v>0.278</v>
      </c>
      <c r="E184" s="287">
        <f t="shared" si="67"/>
        <v>74.832337</v>
      </c>
      <c r="F184" s="287">
        <f t="shared" si="67"/>
        <v>113.620161</v>
      </c>
      <c r="G184" s="287">
        <f t="shared" si="67"/>
        <v>2.991333</v>
      </c>
      <c r="H184" s="287">
        <f t="shared" si="67"/>
        <v>3.847321</v>
      </c>
      <c r="I184" s="287">
        <f t="shared" si="67"/>
        <v>0.48547</v>
      </c>
      <c r="J184" s="287">
        <f t="shared" si="67"/>
        <v>1.55152</v>
      </c>
      <c r="K184" s="287">
        <f t="shared" si="67"/>
        <v>1.810331</v>
      </c>
      <c r="L184" s="287">
        <f t="shared" si="67"/>
        <v>4.880845</v>
      </c>
      <c r="M184" s="287">
        <f t="shared" si="67"/>
        <v>0.905767</v>
      </c>
      <c r="N184" s="287">
        <f t="shared" si="67"/>
        <v>1.561779</v>
      </c>
      <c r="O184" s="287">
        <f t="shared" si="67"/>
        <v>1.441519</v>
      </c>
      <c r="P184" s="287">
        <f t="shared" si="67"/>
        <v>0.97178</v>
      </c>
      <c r="Q184" s="287">
        <f t="shared" si="67"/>
        <v>2.945091</v>
      </c>
      <c r="R184" s="287">
        <f t="shared" si="67"/>
        <v>1.394508</v>
      </c>
      <c r="S184" s="287">
        <f t="shared" si="67"/>
        <v>1.550583</v>
      </c>
      <c r="T184" s="287">
        <f t="shared" si="67"/>
        <v>2.193945</v>
      </c>
      <c r="U184" s="287">
        <f t="shared" si="67"/>
        <v>14.238652</v>
      </c>
      <c r="V184" s="287">
        <f t="shared" si="67"/>
        <v>5.282877</v>
      </c>
      <c r="W184" s="287">
        <f t="shared" si="67"/>
        <v>1.340733</v>
      </c>
      <c r="X184" s="287">
        <f t="shared" si="67"/>
        <v>0.920246</v>
      </c>
      <c r="Y184" s="287">
        <f t="shared" si="67"/>
        <v>3.394684</v>
      </c>
      <c r="Z184" s="287">
        <f t="shared" si="67"/>
        <v>2.518834</v>
      </c>
      <c r="AA184" s="287">
        <f t="shared" si="67"/>
        <v>0.781278</v>
      </c>
      <c r="AB184" s="287">
        <f t="shared" si="67"/>
        <v>2.378155</v>
      </c>
      <c r="AC184" s="287">
        <f t="shared" si="67"/>
        <v>3.129864</v>
      </c>
    </row>
    <row r="185" spans="1:29">
      <c r="A185" s="277"/>
      <c r="B185" s="285" t="s">
        <v>133</v>
      </c>
      <c r="C185" s="287">
        <f t="shared" ref="C185:AC185" si="68">C128/10000</f>
        <v>90.511915</v>
      </c>
      <c r="D185" s="287">
        <f t="shared" si="68"/>
        <v>0</v>
      </c>
      <c r="E185" s="287">
        <f t="shared" si="68"/>
        <v>25.935273</v>
      </c>
      <c r="F185" s="287">
        <f t="shared" si="68"/>
        <v>57.669858</v>
      </c>
      <c r="G185" s="287">
        <f t="shared" si="68"/>
        <v>1.981063</v>
      </c>
      <c r="H185" s="287">
        <f t="shared" si="68"/>
        <v>0.515122</v>
      </c>
      <c r="I185" s="287">
        <f t="shared" si="68"/>
        <v>0.057766</v>
      </c>
      <c r="J185" s="287">
        <f t="shared" si="68"/>
        <v>0.225623</v>
      </c>
      <c r="K185" s="287">
        <f t="shared" si="68"/>
        <v>0.231733</v>
      </c>
      <c r="L185" s="287">
        <f t="shared" si="68"/>
        <v>1.417586</v>
      </c>
      <c r="M185" s="287">
        <f t="shared" si="68"/>
        <v>0.434835</v>
      </c>
      <c r="N185" s="287">
        <f t="shared" si="68"/>
        <v>0.351615</v>
      </c>
      <c r="O185" s="287">
        <f t="shared" si="68"/>
        <v>0.191412</v>
      </c>
      <c r="P185" s="287">
        <f t="shared" si="68"/>
        <v>0.439724</v>
      </c>
      <c r="Q185" s="287">
        <f t="shared" si="68"/>
        <v>0.26535</v>
      </c>
      <c r="R185" s="287">
        <f t="shared" si="68"/>
        <v>0.121771</v>
      </c>
      <c r="S185" s="287">
        <f t="shared" si="68"/>
        <v>0.143579</v>
      </c>
      <c r="T185" s="287">
        <f t="shared" si="68"/>
        <v>-0.179298</v>
      </c>
      <c r="U185" s="287">
        <f t="shared" si="68"/>
        <v>4.708726</v>
      </c>
      <c r="V185" s="287">
        <f t="shared" si="68"/>
        <v>3.516014</v>
      </c>
      <c r="W185" s="287">
        <f t="shared" si="68"/>
        <v>0.285438</v>
      </c>
      <c r="X185" s="287">
        <f t="shared" si="68"/>
        <v>0.561276</v>
      </c>
      <c r="Y185" s="287">
        <f t="shared" si="68"/>
        <v>0.265825</v>
      </c>
      <c r="Z185" s="287">
        <f t="shared" si="68"/>
        <v>0.055086</v>
      </c>
      <c r="AA185" s="287">
        <f t="shared" si="68"/>
        <v>0.025087</v>
      </c>
      <c r="AB185" s="287">
        <f t="shared" si="68"/>
        <v>1.02184</v>
      </c>
      <c r="AC185" s="287">
        <f t="shared" si="68"/>
        <v>0.99013</v>
      </c>
    </row>
    <row r="186" spans="1:29">
      <c r="A186" s="277"/>
      <c r="B186" s="285" t="s">
        <v>134</v>
      </c>
      <c r="C186" s="287">
        <f t="shared" ref="C186:AC186" si="69">C129/10000</f>
        <v>378.85432</v>
      </c>
      <c r="D186" s="287">
        <f t="shared" si="69"/>
        <v>1.637954</v>
      </c>
      <c r="E186" s="287">
        <f t="shared" si="69"/>
        <v>145.574221</v>
      </c>
      <c r="F186" s="287">
        <f t="shared" si="69"/>
        <v>231.136645</v>
      </c>
      <c r="G186" s="287">
        <f t="shared" si="69"/>
        <v>0.0367</v>
      </c>
      <c r="H186" s="287">
        <f t="shared" si="69"/>
        <v>0</v>
      </c>
      <c r="I186" s="287">
        <f t="shared" si="69"/>
        <v>0</v>
      </c>
      <c r="J186" s="287">
        <f t="shared" si="69"/>
        <v>0</v>
      </c>
      <c r="K186" s="287">
        <f t="shared" si="69"/>
        <v>0</v>
      </c>
      <c r="L186" s="287">
        <f t="shared" si="69"/>
        <v>0</v>
      </c>
      <c r="M186" s="287">
        <f t="shared" si="69"/>
        <v>0</v>
      </c>
      <c r="N186" s="287">
        <f t="shared" si="69"/>
        <v>0</v>
      </c>
      <c r="O186" s="287">
        <f t="shared" si="69"/>
        <v>0</v>
      </c>
      <c r="P186" s="287">
        <f t="shared" si="69"/>
        <v>0</v>
      </c>
      <c r="Q186" s="287">
        <f t="shared" si="69"/>
        <v>0</v>
      </c>
      <c r="R186" s="287">
        <f t="shared" si="69"/>
        <v>0</v>
      </c>
      <c r="S186" s="287">
        <f t="shared" si="69"/>
        <v>0</v>
      </c>
      <c r="T186" s="287">
        <f t="shared" si="69"/>
        <v>0</v>
      </c>
      <c r="U186" s="287">
        <f t="shared" si="69"/>
        <v>0.5055</v>
      </c>
      <c r="V186" s="287">
        <f t="shared" si="69"/>
        <v>0</v>
      </c>
      <c r="W186" s="287">
        <f t="shared" si="69"/>
        <v>0</v>
      </c>
      <c r="X186" s="287">
        <f t="shared" si="69"/>
        <v>0.5055</v>
      </c>
      <c r="Y186" s="287">
        <f t="shared" si="69"/>
        <v>0</v>
      </c>
      <c r="Z186" s="287">
        <f t="shared" si="69"/>
        <v>0</v>
      </c>
      <c r="AA186" s="287">
        <f t="shared" si="69"/>
        <v>0</v>
      </c>
      <c r="AB186" s="287">
        <f t="shared" si="69"/>
        <v>0</v>
      </c>
      <c r="AC186" s="287">
        <f t="shared" si="69"/>
        <v>1.001084</v>
      </c>
    </row>
    <row r="187" spans="1:29">
      <c r="A187" s="277"/>
      <c r="B187" s="285" t="s">
        <v>135</v>
      </c>
      <c r="C187" s="287">
        <f t="shared" ref="C187:AC187" si="70">C130/10000</f>
        <v>332.481727</v>
      </c>
      <c r="D187" s="287">
        <f t="shared" si="70"/>
        <v>0</v>
      </c>
      <c r="E187" s="287">
        <f t="shared" si="70"/>
        <v>55.108964</v>
      </c>
      <c r="F187" s="287">
        <f t="shared" si="70"/>
        <v>185.696768</v>
      </c>
      <c r="G187" s="287">
        <f t="shared" si="70"/>
        <v>2.153688</v>
      </c>
      <c r="H187" s="287">
        <f t="shared" si="70"/>
        <v>32.739904</v>
      </c>
      <c r="I187" s="287">
        <f t="shared" si="70"/>
        <v>3.711816</v>
      </c>
      <c r="J187" s="287">
        <f t="shared" si="70"/>
        <v>6.613424</v>
      </c>
      <c r="K187" s="287">
        <f t="shared" si="70"/>
        <v>22.414664</v>
      </c>
      <c r="L187" s="287">
        <f t="shared" si="70"/>
        <v>28.41539</v>
      </c>
      <c r="M187" s="287">
        <f t="shared" si="70"/>
        <v>11.899486</v>
      </c>
      <c r="N187" s="287">
        <f t="shared" si="70"/>
        <v>11.70472</v>
      </c>
      <c r="O187" s="287">
        <f t="shared" si="70"/>
        <v>3.43656</v>
      </c>
      <c r="P187" s="287">
        <f t="shared" si="70"/>
        <v>1.374624</v>
      </c>
      <c r="Q187" s="287">
        <f t="shared" si="70"/>
        <v>10.907371</v>
      </c>
      <c r="R187" s="287">
        <f t="shared" si="70"/>
        <v>5.087131</v>
      </c>
      <c r="S187" s="287">
        <f t="shared" si="70"/>
        <v>5.82024</v>
      </c>
      <c r="T187" s="287">
        <f t="shared" si="70"/>
        <v>0.687312</v>
      </c>
      <c r="U187" s="287">
        <f t="shared" si="70"/>
        <v>19.61333</v>
      </c>
      <c r="V187" s="287">
        <f t="shared" si="70"/>
        <v>7.607136</v>
      </c>
      <c r="W187" s="287">
        <f t="shared" si="70"/>
        <v>3.51705</v>
      </c>
      <c r="X187" s="287">
        <f t="shared" si="70"/>
        <v>4.880412</v>
      </c>
      <c r="Y187" s="287">
        <f t="shared" si="70"/>
        <v>1.855908</v>
      </c>
      <c r="Z187" s="287">
        <f t="shared" si="70"/>
        <v>0.687312</v>
      </c>
      <c r="AA187" s="287">
        <f t="shared" si="70"/>
        <v>1.065512</v>
      </c>
      <c r="AB187" s="287">
        <f t="shared" si="70"/>
        <v>3.322284</v>
      </c>
      <c r="AC187" s="287">
        <f t="shared" si="70"/>
        <v>2.24544</v>
      </c>
    </row>
    <row r="188" spans="1:29">
      <c r="A188" s="277"/>
      <c r="B188" s="285" t="s">
        <v>136</v>
      </c>
      <c r="C188" s="287">
        <f t="shared" ref="C188:AC188" si="71">C131/10000</f>
        <v>80.781746</v>
      </c>
      <c r="D188" s="287">
        <f t="shared" si="71"/>
        <v>0</v>
      </c>
      <c r="E188" s="287">
        <f t="shared" si="71"/>
        <v>6.804578</v>
      </c>
      <c r="F188" s="287">
        <f t="shared" si="71"/>
        <v>66.406763</v>
      </c>
      <c r="G188" s="287">
        <f t="shared" si="71"/>
        <v>0</v>
      </c>
      <c r="H188" s="287">
        <f t="shared" si="71"/>
        <v>0</v>
      </c>
      <c r="I188" s="287">
        <f t="shared" si="71"/>
        <v>0</v>
      </c>
      <c r="J188" s="287">
        <f t="shared" si="71"/>
        <v>0</v>
      </c>
      <c r="K188" s="287">
        <f t="shared" si="71"/>
        <v>0</v>
      </c>
      <c r="L188" s="287">
        <f t="shared" si="71"/>
        <v>1.056604</v>
      </c>
      <c r="M188" s="287">
        <f t="shared" si="71"/>
        <v>0</v>
      </c>
      <c r="N188" s="287">
        <f t="shared" si="71"/>
        <v>0.528302</v>
      </c>
      <c r="O188" s="287">
        <f t="shared" si="71"/>
        <v>0</v>
      </c>
      <c r="P188" s="287">
        <f t="shared" si="71"/>
        <v>0.528302</v>
      </c>
      <c r="Q188" s="287">
        <f t="shared" si="71"/>
        <v>0</v>
      </c>
      <c r="R188" s="287">
        <f t="shared" si="71"/>
        <v>0</v>
      </c>
      <c r="S188" s="287">
        <f t="shared" si="71"/>
        <v>0</v>
      </c>
      <c r="T188" s="287">
        <f t="shared" si="71"/>
        <v>0</v>
      </c>
      <c r="U188" s="287">
        <f t="shared" si="71"/>
        <v>6.513801</v>
      </c>
      <c r="V188" s="287">
        <f t="shared" si="71"/>
        <v>3.908281</v>
      </c>
      <c r="W188" s="287">
        <f t="shared" si="71"/>
        <v>0</v>
      </c>
      <c r="X188" s="287">
        <f t="shared" si="71"/>
        <v>2.344968</v>
      </c>
      <c r="Y188" s="287">
        <f t="shared" si="71"/>
        <v>0.260552</v>
      </c>
      <c r="Z188" s="287">
        <f t="shared" si="71"/>
        <v>0</v>
      </c>
      <c r="AA188" s="287">
        <f t="shared" si="71"/>
        <v>0</v>
      </c>
      <c r="AB188" s="287">
        <f t="shared" si="71"/>
        <v>-1.060309</v>
      </c>
      <c r="AC188" s="287">
        <f t="shared" si="71"/>
        <v>1.967001</v>
      </c>
    </row>
    <row r="189" spans="1:29">
      <c r="A189" s="277"/>
      <c r="B189" s="285" t="s">
        <v>137</v>
      </c>
      <c r="C189" s="287">
        <f t="shared" ref="C189:AC189" si="72">C132/10000</f>
        <v>53.761872</v>
      </c>
      <c r="D189" s="287">
        <f t="shared" si="72"/>
        <v>0</v>
      </c>
      <c r="E189" s="287">
        <f t="shared" si="72"/>
        <v>13.758965</v>
      </c>
      <c r="F189" s="287">
        <f t="shared" si="72"/>
        <v>21.654992</v>
      </c>
      <c r="G189" s="287">
        <f t="shared" si="72"/>
        <v>1.065487</v>
      </c>
      <c r="H189" s="287">
        <f t="shared" si="72"/>
        <v>0.340145</v>
      </c>
      <c r="I189" s="287">
        <f t="shared" si="72"/>
        <v>0.154126</v>
      </c>
      <c r="J189" s="287">
        <f t="shared" si="72"/>
        <v>0.084019</v>
      </c>
      <c r="K189" s="287">
        <f t="shared" si="72"/>
        <v>0.102</v>
      </c>
      <c r="L189" s="287">
        <f t="shared" si="72"/>
        <v>0.27</v>
      </c>
      <c r="M189" s="287">
        <f t="shared" si="72"/>
        <v>0.09</v>
      </c>
      <c r="N189" s="287">
        <f t="shared" si="72"/>
        <v>0.102</v>
      </c>
      <c r="O189" s="287">
        <f t="shared" si="72"/>
        <v>0.036</v>
      </c>
      <c r="P189" s="287">
        <f t="shared" si="72"/>
        <v>0.042</v>
      </c>
      <c r="Q189" s="287">
        <f t="shared" si="72"/>
        <v>0.036816</v>
      </c>
      <c r="R189" s="287">
        <f t="shared" si="72"/>
        <v>0.024816</v>
      </c>
      <c r="S189" s="287">
        <f t="shared" si="72"/>
        <v>0.012</v>
      </c>
      <c r="T189" s="287">
        <f t="shared" si="72"/>
        <v>0.605084</v>
      </c>
      <c r="U189" s="287">
        <f t="shared" si="72"/>
        <v>17.700954</v>
      </c>
      <c r="V189" s="287">
        <f t="shared" si="72"/>
        <v>12.672398</v>
      </c>
      <c r="W189" s="287">
        <f t="shared" si="72"/>
        <v>1.914642</v>
      </c>
      <c r="X189" s="287">
        <f t="shared" si="72"/>
        <v>0.71234</v>
      </c>
      <c r="Y189" s="287">
        <f t="shared" si="72"/>
        <v>0.632412</v>
      </c>
      <c r="Z189" s="287">
        <f t="shared" si="72"/>
        <v>1.41839</v>
      </c>
      <c r="AA189" s="287">
        <f t="shared" si="72"/>
        <v>0.350772</v>
      </c>
      <c r="AB189" s="287">
        <f t="shared" si="72"/>
        <v>1.862098</v>
      </c>
      <c r="AC189" s="287">
        <f t="shared" si="72"/>
        <v>0.003107</v>
      </c>
    </row>
    <row r="190" spans="1:29">
      <c r="A190" s="277"/>
      <c r="B190" s="285" t="s">
        <v>138</v>
      </c>
      <c r="C190" s="287">
        <f t="shared" ref="C190:AC190" si="73">C133/10000</f>
        <v>13.205238</v>
      </c>
      <c r="D190" s="287">
        <f t="shared" si="73"/>
        <v>0</v>
      </c>
      <c r="E190" s="287">
        <f t="shared" si="73"/>
        <v>1.350787</v>
      </c>
      <c r="F190" s="287">
        <f t="shared" si="73"/>
        <v>11.236878</v>
      </c>
      <c r="G190" s="287">
        <f t="shared" si="73"/>
        <v>0</v>
      </c>
      <c r="H190" s="287">
        <f t="shared" si="73"/>
        <v>0.168395</v>
      </c>
      <c r="I190" s="287">
        <f t="shared" si="73"/>
        <v>0.088715</v>
      </c>
      <c r="J190" s="287">
        <f t="shared" si="73"/>
        <v>0</v>
      </c>
      <c r="K190" s="287">
        <f t="shared" si="73"/>
        <v>0.07968</v>
      </c>
      <c r="L190" s="287">
        <f t="shared" si="73"/>
        <v>0.164888</v>
      </c>
      <c r="M190" s="287">
        <f t="shared" si="73"/>
        <v>0.109308</v>
      </c>
      <c r="N190" s="287">
        <f t="shared" si="73"/>
        <v>0.05558</v>
      </c>
      <c r="O190" s="287">
        <f t="shared" si="73"/>
        <v>0</v>
      </c>
      <c r="P190" s="287">
        <f t="shared" si="73"/>
        <v>0</v>
      </c>
      <c r="Q190" s="287">
        <f t="shared" si="73"/>
        <v>0.12572</v>
      </c>
      <c r="R190" s="287">
        <f t="shared" si="73"/>
        <v>0.12572</v>
      </c>
      <c r="S190" s="287">
        <f t="shared" si="73"/>
        <v>0</v>
      </c>
      <c r="T190" s="287">
        <f t="shared" si="73"/>
        <v>0.01324</v>
      </c>
      <c r="U190" s="287">
        <f t="shared" si="73"/>
        <v>0.15857</v>
      </c>
      <c r="V190" s="287">
        <f t="shared" si="73"/>
        <v>0.13177</v>
      </c>
      <c r="W190" s="287">
        <f t="shared" si="73"/>
        <v>0</v>
      </c>
      <c r="X190" s="287">
        <f t="shared" si="73"/>
        <v>0.0268</v>
      </c>
      <c r="Y190" s="287">
        <f t="shared" si="73"/>
        <v>0</v>
      </c>
      <c r="Z190" s="287">
        <f t="shared" si="73"/>
        <v>0</v>
      </c>
      <c r="AA190" s="287">
        <f t="shared" si="73"/>
        <v>0</v>
      </c>
      <c r="AB190" s="287">
        <f t="shared" si="73"/>
        <v>0</v>
      </c>
      <c r="AC190" s="287">
        <f t="shared" si="73"/>
        <v>0.01584</v>
      </c>
    </row>
    <row r="191" spans="1:29">
      <c r="A191" s="277"/>
      <c r="B191" s="285" t="s">
        <v>139</v>
      </c>
      <c r="C191" s="287">
        <f t="shared" ref="C191:AC191" si="74">C134/10000</f>
        <v>9.615967</v>
      </c>
      <c r="D191" s="287">
        <f t="shared" si="74"/>
        <v>0</v>
      </c>
      <c r="E191" s="287">
        <f t="shared" si="74"/>
        <v>3.389348</v>
      </c>
      <c r="F191" s="287">
        <f t="shared" si="74"/>
        <v>1.61306</v>
      </c>
      <c r="G191" s="287">
        <f t="shared" si="74"/>
        <v>0.017524</v>
      </c>
      <c r="H191" s="287">
        <f t="shared" si="74"/>
        <v>0.307963</v>
      </c>
      <c r="I191" s="287">
        <f t="shared" si="74"/>
        <v>0.139518</v>
      </c>
      <c r="J191" s="287">
        <f t="shared" si="74"/>
        <v>0.168445</v>
      </c>
      <c r="K191" s="287">
        <f t="shared" si="74"/>
        <v>0</v>
      </c>
      <c r="L191" s="287">
        <f t="shared" si="74"/>
        <v>0.186201</v>
      </c>
      <c r="M191" s="287">
        <f t="shared" si="74"/>
        <v>0.014031</v>
      </c>
      <c r="N191" s="287">
        <f t="shared" si="74"/>
        <v>0.101578</v>
      </c>
      <c r="O191" s="287">
        <f t="shared" si="74"/>
        <v>0.04444</v>
      </c>
      <c r="P191" s="287">
        <f t="shared" si="74"/>
        <v>0.026152</v>
      </c>
      <c r="Q191" s="287">
        <f t="shared" si="74"/>
        <v>0.15743</v>
      </c>
      <c r="R191" s="287">
        <f t="shared" si="74"/>
        <v>0.03055</v>
      </c>
      <c r="S191" s="287">
        <f t="shared" si="74"/>
        <v>0.12688</v>
      </c>
      <c r="T191" s="287">
        <f t="shared" si="74"/>
        <v>0.10843</v>
      </c>
      <c r="U191" s="287">
        <f t="shared" si="74"/>
        <v>3.961965</v>
      </c>
      <c r="V191" s="287">
        <f t="shared" si="74"/>
        <v>0.814752</v>
      </c>
      <c r="W191" s="287">
        <f t="shared" si="74"/>
        <v>0.383539</v>
      </c>
      <c r="X191" s="287">
        <f t="shared" si="74"/>
        <v>0.851039</v>
      </c>
      <c r="Y191" s="287">
        <f t="shared" si="74"/>
        <v>1.210124</v>
      </c>
      <c r="Z191" s="287">
        <f t="shared" si="74"/>
        <v>0.594891</v>
      </c>
      <c r="AA191" s="287">
        <f t="shared" si="74"/>
        <v>0.10762</v>
      </c>
      <c r="AB191" s="287">
        <f t="shared" si="74"/>
        <v>0.142494</v>
      </c>
      <c r="AC191" s="287">
        <f t="shared" si="74"/>
        <v>0.4094</v>
      </c>
    </row>
    <row r="192" spans="1:29">
      <c r="A192" s="277"/>
      <c r="B192" s="285" t="s">
        <v>140</v>
      </c>
      <c r="C192" s="287">
        <f t="shared" ref="C192:AC192" si="75">C135/10000</f>
        <v>108.319948</v>
      </c>
      <c r="D192" s="287">
        <f t="shared" si="75"/>
        <v>0</v>
      </c>
      <c r="E192" s="287">
        <f t="shared" si="75"/>
        <v>64.99435</v>
      </c>
      <c r="F192" s="287">
        <f t="shared" si="75"/>
        <v>43.325598</v>
      </c>
      <c r="G192" s="287">
        <f t="shared" si="75"/>
        <v>0</v>
      </c>
      <c r="H192" s="287">
        <f t="shared" si="75"/>
        <v>0</v>
      </c>
      <c r="I192" s="287">
        <f t="shared" si="75"/>
        <v>0</v>
      </c>
      <c r="J192" s="287">
        <f t="shared" si="75"/>
        <v>0</v>
      </c>
      <c r="K192" s="287">
        <f t="shared" si="75"/>
        <v>0</v>
      </c>
      <c r="L192" s="287">
        <f t="shared" si="75"/>
        <v>0</v>
      </c>
      <c r="M192" s="287">
        <f t="shared" si="75"/>
        <v>0</v>
      </c>
      <c r="N192" s="287">
        <f t="shared" si="75"/>
        <v>0</v>
      </c>
      <c r="O192" s="287">
        <f t="shared" si="75"/>
        <v>0</v>
      </c>
      <c r="P192" s="287">
        <f t="shared" si="75"/>
        <v>0</v>
      </c>
      <c r="Q192" s="287">
        <f t="shared" si="75"/>
        <v>0</v>
      </c>
      <c r="R192" s="287">
        <f t="shared" si="75"/>
        <v>0</v>
      </c>
      <c r="S192" s="287">
        <f t="shared" si="75"/>
        <v>0</v>
      </c>
      <c r="T192" s="287">
        <f t="shared" si="75"/>
        <v>12.864972</v>
      </c>
      <c r="U192" s="287">
        <f t="shared" si="75"/>
        <v>0</v>
      </c>
      <c r="V192" s="287">
        <f t="shared" si="75"/>
        <v>0</v>
      </c>
      <c r="W192" s="287">
        <f t="shared" si="75"/>
        <v>0</v>
      </c>
      <c r="X192" s="287">
        <f t="shared" si="75"/>
        <v>0</v>
      </c>
      <c r="Y192" s="287">
        <f t="shared" si="75"/>
        <v>0</v>
      </c>
      <c r="Z192" s="287">
        <f t="shared" si="75"/>
        <v>0</v>
      </c>
      <c r="AA192" s="287">
        <f t="shared" si="75"/>
        <v>0</v>
      </c>
      <c r="AB192" s="287">
        <f t="shared" si="75"/>
        <v>0</v>
      </c>
      <c r="AC192" s="287">
        <f t="shared" si="75"/>
        <v>0</v>
      </c>
    </row>
    <row r="193" spans="1:29">
      <c r="A193" s="277"/>
      <c r="B193" s="285" t="s">
        <v>141</v>
      </c>
      <c r="C193" s="287">
        <f t="shared" ref="C193:AC193" si="76">C136/10000</f>
        <v>712.048714</v>
      </c>
      <c r="D193" s="287">
        <f t="shared" si="76"/>
        <v>0</v>
      </c>
      <c r="E193" s="287">
        <f t="shared" si="76"/>
        <v>0</v>
      </c>
      <c r="F193" s="287">
        <f t="shared" si="76"/>
        <v>712.048714</v>
      </c>
      <c r="G193" s="287">
        <f t="shared" si="76"/>
        <v>0</v>
      </c>
      <c r="H193" s="287">
        <f t="shared" si="76"/>
        <v>0</v>
      </c>
      <c r="I193" s="287">
        <f t="shared" si="76"/>
        <v>0</v>
      </c>
      <c r="J193" s="287">
        <f t="shared" si="76"/>
        <v>0</v>
      </c>
      <c r="K193" s="287">
        <f t="shared" si="76"/>
        <v>0</v>
      </c>
      <c r="L193" s="287">
        <f t="shared" si="76"/>
        <v>0</v>
      </c>
      <c r="M193" s="287">
        <f t="shared" si="76"/>
        <v>0</v>
      </c>
      <c r="N193" s="287">
        <f t="shared" si="76"/>
        <v>0</v>
      </c>
      <c r="O193" s="287">
        <f t="shared" si="76"/>
        <v>0</v>
      </c>
      <c r="P193" s="287">
        <f t="shared" si="76"/>
        <v>0</v>
      </c>
      <c r="Q193" s="287">
        <f t="shared" si="76"/>
        <v>0</v>
      </c>
      <c r="R193" s="287">
        <f t="shared" si="76"/>
        <v>0</v>
      </c>
      <c r="S193" s="287">
        <f t="shared" si="76"/>
        <v>0</v>
      </c>
      <c r="T193" s="287">
        <f t="shared" si="76"/>
        <v>0</v>
      </c>
      <c r="U193" s="287">
        <f t="shared" si="76"/>
        <v>0</v>
      </c>
      <c r="V193" s="287">
        <f t="shared" si="76"/>
        <v>0</v>
      </c>
      <c r="W193" s="287">
        <f t="shared" si="76"/>
        <v>0</v>
      </c>
      <c r="X193" s="287">
        <f t="shared" si="76"/>
        <v>0</v>
      </c>
      <c r="Y193" s="287">
        <f t="shared" si="76"/>
        <v>0</v>
      </c>
      <c r="Z193" s="287">
        <f t="shared" si="76"/>
        <v>0</v>
      </c>
      <c r="AA193" s="287">
        <f t="shared" si="76"/>
        <v>0</v>
      </c>
      <c r="AB193" s="287">
        <f t="shared" si="76"/>
        <v>0</v>
      </c>
      <c r="AC193" s="287">
        <f t="shared" si="76"/>
        <v>0</v>
      </c>
    </row>
    <row r="194" spans="1:29">
      <c r="A194" s="277"/>
      <c r="B194" s="285" t="s">
        <v>142</v>
      </c>
      <c r="C194" s="287">
        <f t="shared" ref="C194:AC194" si="77">C137/10000</f>
        <v>1.35412</v>
      </c>
      <c r="D194" s="287">
        <f t="shared" si="77"/>
        <v>0</v>
      </c>
      <c r="E194" s="287">
        <f t="shared" si="77"/>
        <v>0</v>
      </c>
      <c r="F194" s="287">
        <f t="shared" si="77"/>
        <v>1.35412</v>
      </c>
      <c r="G194" s="287">
        <f t="shared" si="77"/>
        <v>0</v>
      </c>
      <c r="H194" s="287">
        <f t="shared" si="77"/>
        <v>0</v>
      </c>
      <c r="I194" s="287">
        <f t="shared" si="77"/>
        <v>0</v>
      </c>
      <c r="J194" s="287">
        <f t="shared" si="77"/>
        <v>0</v>
      </c>
      <c r="K194" s="287">
        <f t="shared" si="77"/>
        <v>0</v>
      </c>
      <c r="L194" s="287">
        <f t="shared" si="77"/>
        <v>0</v>
      </c>
      <c r="M194" s="287">
        <f t="shared" si="77"/>
        <v>0</v>
      </c>
      <c r="N194" s="287">
        <f t="shared" si="77"/>
        <v>0</v>
      </c>
      <c r="O194" s="287">
        <f t="shared" si="77"/>
        <v>0</v>
      </c>
      <c r="P194" s="287">
        <f t="shared" si="77"/>
        <v>0</v>
      </c>
      <c r="Q194" s="287">
        <f t="shared" si="77"/>
        <v>0</v>
      </c>
      <c r="R194" s="287">
        <f t="shared" si="77"/>
        <v>0</v>
      </c>
      <c r="S194" s="287">
        <f t="shared" si="77"/>
        <v>0</v>
      </c>
      <c r="T194" s="287">
        <f t="shared" si="77"/>
        <v>0</v>
      </c>
      <c r="U194" s="287">
        <f t="shared" si="77"/>
        <v>0</v>
      </c>
      <c r="V194" s="287">
        <f t="shared" si="77"/>
        <v>0</v>
      </c>
      <c r="W194" s="287">
        <f t="shared" si="77"/>
        <v>0</v>
      </c>
      <c r="X194" s="287">
        <f t="shared" si="77"/>
        <v>0</v>
      </c>
      <c r="Y194" s="287">
        <f t="shared" si="77"/>
        <v>0</v>
      </c>
      <c r="Z194" s="287">
        <f t="shared" si="77"/>
        <v>0</v>
      </c>
      <c r="AA194" s="287">
        <f t="shared" si="77"/>
        <v>0</v>
      </c>
      <c r="AB194" s="287">
        <f t="shared" si="77"/>
        <v>0</v>
      </c>
      <c r="AC194" s="287">
        <f t="shared" si="77"/>
        <v>1.35412</v>
      </c>
    </row>
    <row r="195" spans="1:29">
      <c r="A195" s="278"/>
      <c r="B195" s="291" t="s">
        <v>122</v>
      </c>
      <c r="C195" s="292">
        <f t="shared" ref="C195:AC195" si="78">C138/10000</f>
        <v>4903.330161</v>
      </c>
      <c r="D195" s="292">
        <f t="shared" si="78"/>
        <v>1.915954</v>
      </c>
      <c r="E195" s="292">
        <f t="shared" si="78"/>
        <v>851.019723</v>
      </c>
      <c r="F195" s="292">
        <f t="shared" si="78"/>
        <v>2570.880346</v>
      </c>
      <c r="G195" s="292">
        <f t="shared" si="78"/>
        <v>44.087169</v>
      </c>
      <c r="H195" s="292">
        <f t="shared" si="78"/>
        <v>96.06355</v>
      </c>
      <c r="I195" s="292">
        <f t="shared" si="78"/>
        <v>29.44508</v>
      </c>
      <c r="J195" s="292">
        <f t="shared" si="78"/>
        <v>24.765875</v>
      </c>
      <c r="K195" s="292">
        <f t="shared" si="78"/>
        <v>41.852595</v>
      </c>
      <c r="L195" s="292">
        <f t="shared" si="78"/>
        <v>127.907342</v>
      </c>
      <c r="M195" s="292">
        <f t="shared" si="78"/>
        <v>36.494664</v>
      </c>
      <c r="N195" s="292">
        <f t="shared" si="78"/>
        <v>35.754596</v>
      </c>
      <c r="O195" s="292">
        <f t="shared" si="78"/>
        <v>24.969191</v>
      </c>
      <c r="P195" s="292">
        <f t="shared" si="78"/>
        <v>30.688891</v>
      </c>
      <c r="Q195" s="292">
        <f t="shared" si="78"/>
        <v>45.119527</v>
      </c>
      <c r="R195" s="292">
        <f t="shared" si="78"/>
        <v>28.750708</v>
      </c>
      <c r="S195" s="292">
        <f t="shared" si="78"/>
        <v>16.368819</v>
      </c>
      <c r="T195" s="292">
        <f t="shared" si="78"/>
        <v>35.095695</v>
      </c>
      <c r="U195" s="292">
        <f t="shared" si="78"/>
        <v>1210.423719</v>
      </c>
      <c r="V195" s="292">
        <f t="shared" si="78"/>
        <v>604.651733</v>
      </c>
      <c r="W195" s="292">
        <f t="shared" si="78"/>
        <v>144.421248</v>
      </c>
      <c r="X195" s="292">
        <f t="shared" si="78"/>
        <v>154.42781</v>
      </c>
      <c r="Y195" s="292">
        <f t="shared" si="78"/>
        <v>87.18987</v>
      </c>
      <c r="Z195" s="292">
        <f t="shared" si="78"/>
        <v>183.676831</v>
      </c>
      <c r="AA195" s="292">
        <f t="shared" si="78"/>
        <v>36.056227</v>
      </c>
      <c r="AB195" s="292">
        <f t="shared" si="78"/>
        <v>86.622687</v>
      </c>
      <c r="AC195" s="287">
        <f t="shared" si="78"/>
        <v>28.904765</v>
      </c>
    </row>
    <row r="196" customHeight="1" spans="1:29">
      <c r="A196" s="276" t="s">
        <v>143</v>
      </c>
      <c r="B196" s="285" t="s">
        <v>144</v>
      </c>
      <c r="C196" s="287">
        <f t="shared" ref="C196:AC196" si="79">C139/10000</f>
        <v>383.032936</v>
      </c>
      <c r="D196" s="287">
        <f t="shared" si="79"/>
        <v>-16.1223</v>
      </c>
      <c r="E196" s="287">
        <f t="shared" si="79"/>
        <v>107.427695</v>
      </c>
      <c r="F196" s="287">
        <f t="shared" si="79"/>
        <v>263.975221</v>
      </c>
      <c r="G196" s="287">
        <f t="shared" si="79"/>
        <v>0</v>
      </c>
      <c r="H196" s="287">
        <f t="shared" si="79"/>
        <v>5.999828</v>
      </c>
      <c r="I196" s="287">
        <f t="shared" si="79"/>
        <v>2.7197</v>
      </c>
      <c r="J196" s="287">
        <f t="shared" si="79"/>
        <v>1.298464</v>
      </c>
      <c r="K196" s="287">
        <f t="shared" si="79"/>
        <v>1.981664</v>
      </c>
      <c r="L196" s="287">
        <f t="shared" si="79"/>
        <v>5.193856</v>
      </c>
      <c r="M196" s="287">
        <f t="shared" si="79"/>
        <v>1.298464</v>
      </c>
      <c r="N196" s="287">
        <f t="shared" si="79"/>
        <v>1.298464</v>
      </c>
      <c r="O196" s="287">
        <f t="shared" si="79"/>
        <v>1.298464</v>
      </c>
      <c r="P196" s="287">
        <f t="shared" si="79"/>
        <v>1.298464</v>
      </c>
      <c r="Q196" s="287">
        <f t="shared" si="79"/>
        <v>2.596928</v>
      </c>
      <c r="R196" s="287">
        <f t="shared" si="79"/>
        <v>1.298464</v>
      </c>
      <c r="S196" s="287">
        <f t="shared" si="79"/>
        <v>1.298464</v>
      </c>
      <c r="T196" s="287">
        <f t="shared" si="79"/>
        <v>1.359839</v>
      </c>
      <c r="U196" s="287">
        <f t="shared" si="79"/>
        <v>13.961708</v>
      </c>
      <c r="V196" s="287">
        <f t="shared" si="79"/>
        <v>4.265008</v>
      </c>
      <c r="W196" s="287">
        <f t="shared" si="79"/>
        <v>2.796255</v>
      </c>
      <c r="X196" s="287">
        <f t="shared" si="79"/>
        <v>4.4791</v>
      </c>
      <c r="Y196" s="287">
        <f t="shared" si="79"/>
        <v>2.1294</v>
      </c>
      <c r="Z196" s="287">
        <f t="shared" si="79"/>
        <v>0.180387</v>
      </c>
      <c r="AA196" s="287">
        <f t="shared" si="79"/>
        <v>0.111558</v>
      </c>
      <c r="AB196" s="287">
        <f t="shared" si="79"/>
        <v>6.166682</v>
      </c>
      <c r="AC196" s="287">
        <f t="shared" si="79"/>
        <v>6.591701</v>
      </c>
    </row>
    <row r="197" spans="1:29">
      <c r="A197" s="277"/>
      <c r="B197" s="285" t="s">
        <v>145</v>
      </c>
      <c r="C197" s="287">
        <f t="shared" ref="C197:AC197" si="80">C140/10000</f>
        <v>393.498589</v>
      </c>
      <c r="D197" s="287">
        <f t="shared" si="80"/>
        <v>-22.8756</v>
      </c>
      <c r="E197" s="287">
        <f t="shared" si="80"/>
        <v>136.441419</v>
      </c>
      <c r="F197" s="287">
        <f t="shared" si="80"/>
        <v>223.86116</v>
      </c>
      <c r="G197" s="287">
        <f t="shared" si="80"/>
        <v>7.522542</v>
      </c>
      <c r="H197" s="287">
        <f t="shared" si="80"/>
        <v>9.288424</v>
      </c>
      <c r="I197" s="287">
        <f t="shared" si="80"/>
        <v>2.255028</v>
      </c>
      <c r="J197" s="287">
        <f t="shared" si="80"/>
        <v>3.137414</v>
      </c>
      <c r="K197" s="287">
        <f t="shared" si="80"/>
        <v>3.895982</v>
      </c>
      <c r="L197" s="287">
        <f t="shared" si="80"/>
        <v>10.132232</v>
      </c>
      <c r="M197" s="287">
        <f t="shared" si="80"/>
        <v>1.933045</v>
      </c>
      <c r="N197" s="287">
        <f t="shared" si="80"/>
        <v>2.999355</v>
      </c>
      <c r="O197" s="287">
        <f t="shared" si="80"/>
        <v>2.766474</v>
      </c>
      <c r="P197" s="287">
        <f t="shared" si="80"/>
        <v>2.433358</v>
      </c>
      <c r="Q197" s="287">
        <f t="shared" si="80"/>
        <v>4.301724</v>
      </c>
      <c r="R197" s="287">
        <f t="shared" si="80"/>
        <v>2.014673</v>
      </c>
      <c r="S197" s="287">
        <f t="shared" si="80"/>
        <v>2.287051</v>
      </c>
      <c r="T197" s="287">
        <f t="shared" si="80"/>
        <v>30.156927</v>
      </c>
      <c r="U197" s="287">
        <f t="shared" si="80"/>
        <v>32.34923</v>
      </c>
      <c r="V197" s="287">
        <f t="shared" si="80"/>
        <v>11.464241</v>
      </c>
      <c r="W197" s="287">
        <f t="shared" si="80"/>
        <v>6.779097</v>
      </c>
      <c r="X197" s="287">
        <f t="shared" si="80"/>
        <v>6.952623</v>
      </c>
      <c r="Y197" s="287">
        <f t="shared" si="80"/>
        <v>2.323343</v>
      </c>
      <c r="Z197" s="287">
        <f t="shared" si="80"/>
        <v>3.357453</v>
      </c>
      <c r="AA197" s="287">
        <f t="shared" si="80"/>
        <v>1.472473</v>
      </c>
      <c r="AB197" s="287">
        <f t="shared" si="80"/>
        <v>6.472271</v>
      </c>
      <c r="AC197" s="287">
        <f t="shared" si="80"/>
        <v>18.151637</v>
      </c>
    </row>
    <row r="198" spans="1:29">
      <c r="A198" s="277"/>
      <c r="B198" s="285" t="s">
        <v>146</v>
      </c>
      <c r="C198" s="287">
        <f t="shared" ref="C198:AC198" si="81">C141/10000</f>
        <v>169.615483</v>
      </c>
      <c r="D198" s="287">
        <f t="shared" si="81"/>
        <v>0</v>
      </c>
      <c r="E198" s="287">
        <f t="shared" si="81"/>
        <v>132.855374</v>
      </c>
      <c r="F198" s="287">
        <f t="shared" si="81"/>
        <v>1.854449</v>
      </c>
      <c r="G198" s="287">
        <f t="shared" si="81"/>
        <v>0</v>
      </c>
      <c r="H198" s="287">
        <f t="shared" si="81"/>
        <v>0</v>
      </c>
      <c r="I198" s="287">
        <f t="shared" si="81"/>
        <v>0</v>
      </c>
      <c r="J198" s="287">
        <f t="shared" si="81"/>
        <v>0</v>
      </c>
      <c r="K198" s="287">
        <f t="shared" si="81"/>
        <v>0</v>
      </c>
      <c r="L198" s="287">
        <f t="shared" si="81"/>
        <v>0</v>
      </c>
      <c r="M198" s="287">
        <f t="shared" si="81"/>
        <v>0</v>
      </c>
      <c r="N198" s="287">
        <f t="shared" si="81"/>
        <v>0</v>
      </c>
      <c r="O198" s="287">
        <f t="shared" si="81"/>
        <v>0</v>
      </c>
      <c r="P198" s="287">
        <f t="shared" si="81"/>
        <v>0</v>
      </c>
      <c r="Q198" s="287">
        <f t="shared" si="81"/>
        <v>0</v>
      </c>
      <c r="R198" s="287">
        <f t="shared" si="81"/>
        <v>0</v>
      </c>
      <c r="S198" s="287">
        <f t="shared" si="81"/>
        <v>0</v>
      </c>
      <c r="T198" s="287">
        <f t="shared" si="81"/>
        <v>0</v>
      </c>
      <c r="U198" s="287">
        <f t="shared" si="81"/>
        <v>34.90566</v>
      </c>
      <c r="V198" s="287">
        <f t="shared" si="81"/>
        <v>34.90566</v>
      </c>
      <c r="W198" s="287">
        <f t="shared" si="81"/>
        <v>0</v>
      </c>
      <c r="X198" s="287">
        <f t="shared" si="81"/>
        <v>0</v>
      </c>
      <c r="Y198" s="287">
        <f t="shared" si="81"/>
        <v>0</v>
      </c>
      <c r="Z198" s="287">
        <f t="shared" si="81"/>
        <v>0</v>
      </c>
      <c r="AA198" s="287">
        <f t="shared" si="81"/>
        <v>0</v>
      </c>
      <c r="AB198" s="287">
        <f t="shared" si="81"/>
        <v>0</v>
      </c>
      <c r="AC198" s="287">
        <f t="shared" si="81"/>
        <v>0</v>
      </c>
    </row>
    <row r="199" spans="1:29">
      <c r="A199" s="277"/>
      <c r="B199" s="285" t="s">
        <v>147</v>
      </c>
      <c r="C199" s="287">
        <f t="shared" ref="C199:AC199" si="82">C142/10000</f>
        <v>229.881016</v>
      </c>
      <c r="D199" s="287">
        <f t="shared" si="82"/>
        <v>-1.778</v>
      </c>
      <c r="E199" s="287">
        <f t="shared" si="82"/>
        <v>42.372486</v>
      </c>
      <c r="F199" s="287">
        <f t="shared" si="82"/>
        <v>184.946648</v>
      </c>
      <c r="G199" s="287">
        <f t="shared" si="82"/>
        <v>0</v>
      </c>
      <c r="H199" s="287">
        <f t="shared" si="82"/>
        <v>0.878562</v>
      </c>
      <c r="I199" s="287">
        <f t="shared" si="82"/>
        <v>0.0599</v>
      </c>
      <c r="J199" s="287">
        <f t="shared" si="82"/>
        <v>0.331746</v>
      </c>
      <c r="K199" s="287">
        <f t="shared" si="82"/>
        <v>0.486916</v>
      </c>
      <c r="L199" s="287">
        <f t="shared" si="82"/>
        <v>1.326984</v>
      </c>
      <c r="M199" s="287">
        <f t="shared" si="82"/>
        <v>0.331746</v>
      </c>
      <c r="N199" s="287">
        <f t="shared" si="82"/>
        <v>0.331746</v>
      </c>
      <c r="O199" s="287">
        <f t="shared" si="82"/>
        <v>0.331746</v>
      </c>
      <c r="P199" s="287">
        <f t="shared" si="82"/>
        <v>0.331746</v>
      </c>
      <c r="Q199" s="287">
        <f t="shared" si="82"/>
        <v>0.729236</v>
      </c>
      <c r="R199" s="287">
        <f t="shared" si="82"/>
        <v>0.39749</v>
      </c>
      <c r="S199" s="287">
        <f t="shared" si="82"/>
        <v>0.331746</v>
      </c>
      <c r="T199" s="287">
        <f t="shared" si="82"/>
        <v>0.331746</v>
      </c>
      <c r="U199" s="287">
        <f t="shared" si="82"/>
        <v>1.4051</v>
      </c>
      <c r="V199" s="287">
        <f t="shared" si="82"/>
        <v>0</v>
      </c>
      <c r="W199" s="287">
        <f t="shared" si="82"/>
        <v>0</v>
      </c>
      <c r="X199" s="287">
        <f t="shared" si="82"/>
        <v>1.0721</v>
      </c>
      <c r="Y199" s="287">
        <f t="shared" si="82"/>
        <v>0.333</v>
      </c>
      <c r="Z199" s="287">
        <f t="shared" si="82"/>
        <v>0</v>
      </c>
      <c r="AA199" s="287">
        <f t="shared" si="82"/>
        <v>0</v>
      </c>
      <c r="AB199" s="287">
        <f t="shared" si="82"/>
        <v>0</v>
      </c>
      <c r="AC199" s="287">
        <f t="shared" si="82"/>
        <v>3.398943</v>
      </c>
    </row>
    <row r="200" spans="1:29">
      <c r="A200" s="277"/>
      <c r="B200" s="285" t="s">
        <v>148</v>
      </c>
      <c r="C200" s="287">
        <f t="shared" ref="C200:AC200" si="83">C143/10000</f>
        <v>20.2797</v>
      </c>
      <c r="D200" s="287">
        <f t="shared" si="83"/>
        <v>0</v>
      </c>
      <c r="E200" s="287">
        <f t="shared" si="83"/>
        <v>20.2797</v>
      </c>
      <c r="F200" s="287">
        <f t="shared" si="83"/>
        <v>0</v>
      </c>
      <c r="G200" s="287">
        <f t="shared" si="83"/>
        <v>0</v>
      </c>
      <c r="H200" s="287">
        <f t="shared" si="83"/>
        <v>0</v>
      </c>
      <c r="I200" s="287">
        <f t="shared" si="83"/>
        <v>0</v>
      </c>
      <c r="J200" s="287">
        <f t="shared" si="83"/>
        <v>0</v>
      </c>
      <c r="K200" s="287">
        <f t="shared" si="83"/>
        <v>0</v>
      </c>
      <c r="L200" s="287">
        <f t="shared" si="83"/>
        <v>0</v>
      </c>
      <c r="M200" s="287">
        <f t="shared" si="83"/>
        <v>0</v>
      </c>
      <c r="N200" s="287">
        <f t="shared" si="83"/>
        <v>0</v>
      </c>
      <c r="O200" s="287">
        <f t="shared" si="83"/>
        <v>0</v>
      </c>
      <c r="P200" s="287">
        <f t="shared" si="83"/>
        <v>0</v>
      </c>
      <c r="Q200" s="287">
        <f t="shared" si="83"/>
        <v>0</v>
      </c>
      <c r="R200" s="287">
        <f t="shared" si="83"/>
        <v>0</v>
      </c>
      <c r="S200" s="287">
        <f t="shared" si="83"/>
        <v>0</v>
      </c>
      <c r="T200" s="287">
        <f t="shared" si="83"/>
        <v>0</v>
      </c>
      <c r="U200" s="287">
        <f t="shared" si="83"/>
        <v>0</v>
      </c>
      <c r="V200" s="287">
        <f t="shared" si="83"/>
        <v>0</v>
      </c>
      <c r="W200" s="287">
        <f t="shared" si="83"/>
        <v>0</v>
      </c>
      <c r="X200" s="287">
        <f t="shared" si="83"/>
        <v>0</v>
      </c>
      <c r="Y200" s="287">
        <f t="shared" si="83"/>
        <v>0</v>
      </c>
      <c r="Z200" s="287">
        <f t="shared" si="83"/>
        <v>0</v>
      </c>
      <c r="AA200" s="287">
        <f t="shared" si="83"/>
        <v>0</v>
      </c>
      <c r="AB200" s="287">
        <f t="shared" si="83"/>
        <v>0</v>
      </c>
      <c r="AC200" s="287">
        <f t="shared" si="83"/>
        <v>0</v>
      </c>
    </row>
    <row r="201" spans="1:29">
      <c r="A201" s="277"/>
      <c r="B201" s="285" t="s">
        <v>149</v>
      </c>
      <c r="C201" s="287">
        <f t="shared" ref="C201:AC201" si="84">C144/10000</f>
        <v>49.110354</v>
      </c>
      <c r="D201" s="287">
        <f t="shared" si="84"/>
        <v>1.70092</v>
      </c>
      <c r="E201" s="287">
        <f t="shared" si="84"/>
        <v>20.391637</v>
      </c>
      <c r="F201" s="287">
        <f t="shared" si="84"/>
        <v>26.023216</v>
      </c>
      <c r="G201" s="287">
        <f t="shared" si="84"/>
        <v>0</v>
      </c>
      <c r="H201" s="287">
        <f t="shared" si="84"/>
        <v>0</v>
      </c>
      <c r="I201" s="287">
        <f t="shared" si="84"/>
        <v>0</v>
      </c>
      <c r="J201" s="287">
        <f t="shared" si="84"/>
        <v>0</v>
      </c>
      <c r="K201" s="287">
        <f t="shared" si="84"/>
        <v>0</v>
      </c>
      <c r="L201" s="287">
        <f t="shared" si="84"/>
        <v>0.837581</v>
      </c>
      <c r="M201" s="287">
        <f t="shared" si="84"/>
        <v>0.316872</v>
      </c>
      <c r="N201" s="287">
        <f t="shared" si="84"/>
        <v>0.316872</v>
      </c>
      <c r="O201" s="287">
        <f t="shared" si="84"/>
        <v>0</v>
      </c>
      <c r="P201" s="287">
        <f t="shared" si="84"/>
        <v>0.203837</v>
      </c>
      <c r="Q201" s="287">
        <f t="shared" si="84"/>
        <v>0.005</v>
      </c>
      <c r="R201" s="287">
        <f t="shared" si="84"/>
        <v>0</v>
      </c>
      <c r="S201" s="287">
        <f t="shared" si="84"/>
        <v>0.005</v>
      </c>
      <c r="T201" s="287">
        <f t="shared" si="84"/>
        <v>0</v>
      </c>
      <c r="U201" s="287">
        <f t="shared" si="84"/>
        <v>0.152</v>
      </c>
      <c r="V201" s="287">
        <f t="shared" si="84"/>
        <v>0</v>
      </c>
      <c r="W201" s="287">
        <f t="shared" si="84"/>
        <v>0</v>
      </c>
      <c r="X201" s="287">
        <f t="shared" si="84"/>
        <v>0.104</v>
      </c>
      <c r="Y201" s="287">
        <f t="shared" si="84"/>
        <v>0.048</v>
      </c>
      <c r="Z201" s="287">
        <f t="shared" si="84"/>
        <v>0</v>
      </c>
      <c r="AA201" s="287">
        <f t="shared" si="84"/>
        <v>0</v>
      </c>
      <c r="AB201" s="287">
        <f t="shared" si="84"/>
        <v>0</v>
      </c>
      <c r="AC201" s="287">
        <f t="shared" si="84"/>
        <v>0.8</v>
      </c>
    </row>
    <row r="202" spans="1:29">
      <c r="A202" s="277"/>
      <c r="B202" s="285" t="s">
        <v>150</v>
      </c>
      <c r="C202" s="287">
        <f t="shared" ref="C202:AC202" si="85">C145/10000</f>
        <v>131.4</v>
      </c>
      <c r="D202" s="287">
        <f t="shared" si="85"/>
        <v>0</v>
      </c>
      <c r="E202" s="287">
        <f t="shared" si="85"/>
        <v>62.8</v>
      </c>
      <c r="F202" s="287">
        <f t="shared" si="85"/>
        <v>63.6</v>
      </c>
      <c r="G202" s="287">
        <f t="shared" si="85"/>
        <v>0</v>
      </c>
      <c r="H202" s="287">
        <f t="shared" si="85"/>
        <v>0</v>
      </c>
      <c r="I202" s="287">
        <f t="shared" si="85"/>
        <v>0</v>
      </c>
      <c r="J202" s="287">
        <f t="shared" si="85"/>
        <v>0</v>
      </c>
      <c r="K202" s="287">
        <f t="shared" si="85"/>
        <v>0</v>
      </c>
      <c r="L202" s="287">
        <f t="shared" si="85"/>
        <v>5</v>
      </c>
      <c r="M202" s="287">
        <f t="shared" si="85"/>
        <v>2.5</v>
      </c>
      <c r="N202" s="287">
        <f t="shared" si="85"/>
        <v>2.5</v>
      </c>
      <c r="O202" s="287">
        <f t="shared" si="85"/>
        <v>0</v>
      </c>
      <c r="P202" s="287">
        <f t="shared" si="85"/>
        <v>0</v>
      </c>
      <c r="Q202" s="287">
        <f t="shared" si="85"/>
        <v>0</v>
      </c>
      <c r="R202" s="287">
        <f t="shared" si="85"/>
        <v>0</v>
      </c>
      <c r="S202" s="287">
        <f t="shared" si="85"/>
        <v>0</v>
      </c>
      <c r="T202" s="287">
        <f t="shared" si="85"/>
        <v>0.8</v>
      </c>
      <c r="U202" s="287">
        <f t="shared" si="85"/>
        <v>0</v>
      </c>
      <c r="V202" s="287">
        <f t="shared" si="85"/>
        <v>0</v>
      </c>
      <c r="W202" s="287">
        <f t="shared" si="85"/>
        <v>0</v>
      </c>
      <c r="X202" s="287">
        <f t="shared" si="85"/>
        <v>0</v>
      </c>
      <c r="Y202" s="287">
        <f t="shared" si="85"/>
        <v>0</v>
      </c>
      <c r="Z202" s="287">
        <f t="shared" si="85"/>
        <v>0</v>
      </c>
      <c r="AA202" s="287">
        <f t="shared" si="85"/>
        <v>0</v>
      </c>
      <c r="AB202" s="287">
        <f t="shared" si="85"/>
        <v>0</v>
      </c>
      <c r="AC202" s="287">
        <f t="shared" si="85"/>
        <v>0</v>
      </c>
    </row>
    <row r="203" spans="1:29">
      <c r="A203" s="277"/>
      <c r="B203" s="285" t="s">
        <v>151</v>
      </c>
      <c r="C203" s="287">
        <f t="shared" ref="C203:AC203" si="86">C146/10000</f>
        <v>169.787433</v>
      </c>
      <c r="D203" s="287">
        <f t="shared" si="86"/>
        <v>0</v>
      </c>
      <c r="E203" s="287">
        <f t="shared" si="86"/>
        <v>51.584612</v>
      </c>
      <c r="F203" s="287">
        <f t="shared" si="86"/>
        <v>28.326715</v>
      </c>
      <c r="G203" s="287">
        <f t="shared" si="86"/>
        <v>4.716981</v>
      </c>
      <c r="H203" s="287">
        <f t="shared" si="86"/>
        <v>0</v>
      </c>
      <c r="I203" s="287">
        <f t="shared" si="86"/>
        <v>0</v>
      </c>
      <c r="J203" s="287">
        <f t="shared" si="86"/>
        <v>0</v>
      </c>
      <c r="K203" s="287">
        <f t="shared" si="86"/>
        <v>0</v>
      </c>
      <c r="L203" s="287">
        <f t="shared" si="86"/>
        <v>70.182268</v>
      </c>
      <c r="M203" s="287">
        <f t="shared" si="86"/>
        <v>0</v>
      </c>
      <c r="N203" s="287">
        <f t="shared" si="86"/>
        <v>70.182268</v>
      </c>
      <c r="O203" s="287">
        <f t="shared" si="86"/>
        <v>0</v>
      </c>
      <c r="P203" s="287">
        <f t="shared" si="86"/>
        <v>0</v>
      </c>
      <c r="Q203" s="287">
        <f t="shared" si="86"/>
        <v>8.180741</v>
      </c>
      <c r="R203" s="287">
        <f t="shared" si="86"/>
        <v>8.180741</v>
      </c>
      <c r="S203" s="287">
        <f t="shared" si="86"/>
        <v>0</v>
      </c>
      <c r="T203" s="287">
        <f t="shared" si="86"/>
        <v>0</v>
      </c>
      <c r="U203" s="287">
        <f t="shared" si="86"/>
        <v>11.513097</v>
      </c>
      <c r="V203" s="287">
        <f t="shared" si="86"/>
        <v>11.513097</v>
      </c>
      <c r="W203" s="287">
        <f t="shared" si="86"/>
        <v>0</v>
      </c>
      <c r="X203" s="287">
        <f t="shared" si="86"/>
        <v>0</v>
      </c>
      <c r="Y203" s="287">
        <f t="shared" si="86"/>
        <v>0</v>
      </c>
      <c r="Z203" s="287">
        <f t="shared" si="86"/>
        <v>0</v>
      </c>
      <c r="AA203" s="287">
        <f t="shared" si="86"/>
        <v>0</v>
      </c>
      <c r="AB203" s="287">
        <f t="shared" si="86"/>
        <v>0</v>
      </c>
      <c r="AC203" s="287">
        <f t="shared" si="86"/>
        <v>0</v>
      </c>
    </row>
    <row r="204" spans="1:29">
      <c r="A204" s="277"/>
      <c r="B204" s="285" t="s">
        <v>152</v>
      </c>
      <c r="C204" s="287">
        <f t="shared" ref="C204:AC204" si="87">C147/10000</f>
        <v>0</v>
      </c>
      <c r="D204" s="287">
        <f t="shared" si="87"/>
        <v>0</v>
      </c>
      <c r="E204" s="287">
        <f t="shared" si="87"/>
        <v>0</v>
      </c>
      <c r="F204" s="287">
        <f t="shared" si="87"/>
        <v>0</v>
      </c>
      <c r="G204" s="287">
        <f t="shared" si="87"/>
        <v>0</v>
      </c>
      <c r="H204" s="287">
        <f t="shared" si="87"/>
        <v>0</v>
      </c>
      <c r="I204" s="287">
        <f t="shared" si="87"/>
        <v>0</v>
      </c>
      <c r="J204" s="287">
        <f t="shared" si="87"/>
        <v>0</v>
      </c>
      <c r="K204" s="287">
        <f t="shared" si="87"/>
        <v>0</v>
      </c>
      <c r="L204" s="287">
        <f t="shared" si="87"/>
        <v>0</v>
      </c>
      <c r="M204" s="287">
        <f t="shared" si="87"/>
        <v>0</v>
      </c>
      <c r="N204" s="287">
        <f t="shared" si="87"/>
        <v>0</v>
      </c>
      <c r="O204" s="287">
        <f t="shared" si="87"/>
        <v>0</v>
      </c>
      <c r="P204" s="287">
        <f t="shared" si="87"/>
        <v>0</v>
      </c>
      <c r="Q204" s="287">
        <f t="shared" si="87"/>
        <v>0</v>
      </c>
      <c r="R204" s="287">
        <f t="shared" si="87"/>
        <v>0</v>
      </c>
      <c r="S204" s="287">
        <f t="shared" si="87"/>
        <v>0</v>
      </c>
      <c r="T204" s="287">
        <f t="shared" si="87"/>
        <v>0</v>
      </c>
      <c r="U204" s="287">
        <f t="shared" si="87"/>
        <v>0</v>
      </c>
      <c r="V204" s="287">
        <f t="shared" si="87"/>
        <v>0</v>
      </c>
      <c r="W204" s="287">
        <f t="shared" si="87"/>
        <v>0</v>
      </c>
      <c r="X204" s="287">
        <f t="shared" si="87"/>
        <v>0</v>
      </c>
      <c r="Y204" s="287">
        <f t="shared" si="87"/>
        <v>0</v>
      </c>
      <c r="Z204" s="287">
        <f t="shared" si="87"/>
        <v>0</v>
      </c>
      <c r="AA204" s="287">
        <f t="shared" si="87"/>
        <v>0</v>
      </c>
      <c r="AB204" s="287">
        <f t="shared" si="87"/>
        <v>0</v>
      </c>
      <c r="AC204" s="287">
        <f t="shared" si="87"/>
        <v>0</v>
      </c>
    </row>
    <row r="205" customHeight="1" spans="1:29">
      <c r="A205" s="277"/>
      <c r="B205" s="285" t="s">
        <v>153</v>
      </c>
      <c r="C205" s="287">
        <f t="shared" ref="C205:AC205" si="88">C148/10000</f>
        <v>1594.459899</v>
      </c>
      <c r="D205" s="287">
        <f t="shared" si="88"/>
        <v>-8.8871</v>
      </c>
      <c r="E205" s="287">
        <f t="shared" si="88"/>
        <v>662.048098</v>
      </c>
      <c r="F205" s="287">
        <f t="shared" si="88"/>
        <v>904.531786</v>
      </c>
      <c r="G205" s="287">
        <f t="shared" si="88"/>
        <v>0</v>
      </c>
      <c r="H205" s="287">
        <f t="shared" si="88"/>
        <v>11.964519</v>
      </c>
      <c r="I205" s="287">
        <f t="shared" si="88"/>
        <v>2.271229</v>
      </c>
      <c r="J205" s="287">
        <f t="shared" si="88"/>
        <v>7.433661</v>
      </c>
      <c r="K205" s="287">
        <f t="shared" si="88"/>
        <v>2.259629</v>
      </c>
      <c r="L205" s="287">
        <f t="shared" si="88"/>
        <v>10.778528</v>
      </c>
      <c r="M205" s="287">
        <f t="shared" si="88"/>
        <v>3.104685</v>
      </c>
      <c r="N205" s="287">
        <f t="shared" si="88"/>
        <v>3.456885</v>
      </c>
      <c r="O205" s="287">
        <f t="shared" si="88"/>
        <v>2.131529</v>
      </c>
      <c r="P205" s="287">
        <f t="shared" si="88"/>
        <v>2.085429</v>
      </c>
      <c r="Q205" s="287">
        <f t="shared" si="88"/>
        <v>11.265168</v>
      </c>
      <c r="R205" s="287">
        <f t="shared" si="88"/>
        <v>0.1814</v>
      </c>
      <c r="S205" s="287">
        <f t="shared" si="88"/>
        <v>11.083768</v>
      </c>
      <c r="T205" s="287">
        <f t="shared" si="88"/>
        <v>19.695735</v>
      </c>
      <c r="U205" s="287">
        <f t="shared" si="88"/>
        <v>2.7589</v>
      </c>
      <c r="V205" s="287">
        <f t="shared" si="88"/>
        <v>1.031</v>
      </c>
      <c r="W205" s="287">
        <f t="shared" si="88"/>
        <v>0.6264</v>
      </c>
      <c r="X205" s="287">
        <f t="shared" si="88"/>
        <v>0.5961</v>
      </c>
      <c r="Y205" s="287">
        <f t="shared" si="88"/>
        <v>0.1814</v>
      </c>
      <c r="Z205" s="287">
        <f t="shared" si="88"/>
        <v>0.2246</v>
      </c>
      <c r="AA205" s="287">
        <f t="shared" si="88"/>
        <v>0.0994</v>
      </c>
      <c r="AB205" s="287">
        <f t="shared" si="88"/>
        <v>0.5112</v>
      </c>
      <c r="AC205" s="287">
        <f t="shared" si="88"/>
        <v>0</v>
      </c>
    </row>
    <row r="206" spans="1:29">
      <c r="A206" s="277"/>
      <c r="B206" s="285" t="s">
        <v>154</v>
      </c>
      <c r="C206" s="287">
        <f t="shared" ref="C206:AC206" si="89">C149/10000</f>
        <v>552.023858</v>
      </c>
      <c r="D206" s="287">
        <f t="shared" si="89"/>
        <v>0</v>
      </c>
      <c r="E206" s="287">
        <f t="shared" si="89"/>
        <v>121.98406</v>
      </c>
      <c r="F206" s="287">
        <f t="shared" si="89"/>
        <v>359.014396</v>
      </c>
      <c r="G206" s="287">
        <f t="shared" si="89"/>
        <v>0</v>
      </c>
      <c r="H206" s="287">
        <f t="shared" si="89"/>
        <v>35.397983</v>
      </c>
      <c r="I206" s="287">
        <f t="shared" si="89"/>
        <v>6.124828</v>
      </c>
      <c r="J206" s="287">
        <f t="shared" si="89"/>
        <v>26.197988</v>
      </c>
      <c r="K206" s="287">
        <f t="shared" si="89"/>
        <v>3.075167</v>
      </c>
      <c r="L206" s="287">
        <f t="shared" si="89"/>
        <v>28.215102</v>
      </c>
      <c r="M206" s="287">
        <f t="shared" si="89"/>
        <v>9.114616</v>
      </c>
      <c r="N206" s="287">
        <f t="shared" si="89"/>
        <v>9.114616</v>
      </c>
      <c r="O206" s="287">
        <f t="shared" si="89"/>
        <v>6.692116</v>
      </c>
      <c r="P206" s="287">
        <f t="shared" si="89"/>
        <v>3.293754</v>
      </c>
      <c r="Q206" s="287">
        <f t="shared" si="89"/>
        <v>7.323638</v>
      </c>
      <c r="R206" s="287">
        <f t="shared" si="89"/>
        <v>4.360595</v>
      </c>
      <c r="S206" s="287">
        <f t="shared" si="89"/>
        <v>2.963043</v>
      </c>
      <c r="T206" s="287">
        <f t="shared" si="89"/>
        <v>0.0025</v>
      </c>
      <c r="U206" s="287">
        <f t="shared" si="89"/>
        <v>0.088679</v>
      </c>
      <c r="V206" s="287">
        <f t="shared" si="89"/>
        <v>0</v>
      </c>
      <c r="W206" s="287">
        <f t="shared" si="89"/>
        <v>0</v>
      </c>
      <c r="X206" s="287">
        <f t="shared" si="89"/>
        <v>0.088679</v>
      </c>
      <c r="Y206" s="287">
        <f t="shared" si="89"/>
        <v>0</v>
      </c>
      <c r="Z206" s="287">
        <f t="shared" si="89"/>
        <v>0</v>
      </c>
      <c r="AA206" s="287">
        <f t="shared" si="89"/>
        <v>0</v>
      </c>
      <c r="AB206" s="287">
        <f t="shared" si="89"/>
        <v>0.2</v>
      </c>
      <c r="AC206" s="287">
        <f t="shared" si="89"/>
        <v>0.09434</v>
      </c>
    </row>
    <row r="207" spans="1:29">
      <c r="A207" s="277"/>
      <c r="B207" s="285" t="s">
        <v>155</v>
      </c>
      <c r="C207" s="287">
        <f t="shared" ref="C207:AC207" si="90">C150/10000</f>
        <v>4933.359282</v>
      </c>
      <c r="D207" s="287">
        <f t="shared" si="90"/>
        <v>-14.3345</v>
      </c>
      <c r="E207" s="287">
        <f t="shared" si="90"/>
        <v>1124.140123</v>
      </c>
      <c r="F207" s="287">
        <f t="shared" si="90"/>
        <v>3087.9454</v>
      </c>
      <c r="G207" s="287">
        <f t="shared" si="90"/>
        <v>0</v>
      </c>
      <c r="H207" s="287">
        <f t="shared" si="90"/>
        <v>165.684631</v>
      </c>
      <c r="I207" s="287">
        <f t="shared" si="90"/>
        <v>2.4292</v>
      </c>
      <c r="J207" s="287">
        <f t="shared" si="90"/>
        <v>60.867015</v>
      </c>
      <c r="K207" s="287">
        <f t="shared" si="90"/>
        <v>102.388416</v>
      </c>
      <c r="L207" s="287">
        <f t="shared" si="90"/>
        <v>262.74499</v>
      </c>
      <c r="M207" s="287">
        <f t="shared" si="90"/>
        <v>76.09465</v>
      </c>
      <c r="N207" s="287">
        <f t="shared" si="90"/>
        <v>76.09465</v>
      </c>
      <c r="O207" s="287">
        <f t="shared" si="90"/>
        <v>66.34212</v>
      </c>
      <c r="P207" s="287">
        <f t="shared" si="90"/>
        <v>44.21357</v>
      </c>
      <c r="Q207" s="287">
        <f t="shared" si="90"/>
        <v>109.567126</v>
      </c>
      <c r="R207" s="287">
        <f t="shared" si="90"/>
        <v>54.783563</v>
      </c>
      <c r="S207" s="287">
        <f t="shared" si="90"/>
        <v>54.783563</v>
      </c>
      <c r="T207" s="287">
        <f t="shared" si="90"/>
        <v>806.867757</v>
      </c>
      <c r="U207" s="287">
        <f t="shared" si="90"/>
        <v>197.611512</v>
      </c>
      <c r="V207" s="287">
        <f t="shared" si="90"/>
        <v>64.650579</v>
      </c>
      <c r="W207" s="287">
        <f t="shared" si="90"/>
        <v>26.956589</v>
      </c>
      <c r="X207" s="287">
        <f t="shared" si="90"/>
        <v>4.0006</v>
      </c>
      <c r="Y207" s="287">
        <f t="shared" si="90"/>
        <v>1.9019</v>
      </c>
      <c r="Z207" s="287">
        <f t="shared" si="90"/>
        <v>61.850292</v>
      </c>
      <c r="AA207" s="287">
        <f t="shared" si="90"/>
        <v>38.251552</v>
      </c>
      <c r="AB207" s="287">
        <f t="shared" si="90"/>
        <v>24.583875</v>
      </c>
      <c r="AC207" s="287">
        <f t="shared" si="90"/>
        <v>42.702307</v>
      </c>
    </row>
    <row r="208" spans="1:29">
      <c r="A208" s="277"/>
      <c r="B208" s="285" t="s">
        <v>156</v>
      </c>
      <c r="C208" s="287">
        <f t="shared" ref="C208:AC208" si="91">C151/10000</f>
        <v>1667.469824</v>
      </c>
      <c r="D208" s="287">
        <f t="shared" si="91"/>
        <v>-1147.47504</v>
      </c>
      <c r="E208" s="287">
        <f t="shared" si="91"/>
        <v>1255.122343</v>
      </c>
      <c r="F208" s="287">
        <f t="shared" si="91"/>
        <v>1500.174059</v>
      </c>
      <c r="G208" s="287">
        <f t="shared" si="91"/>
        <v>0</v>
      </c>
      <c r="H208" s="287">
        <f t="shared" si="91"/>
        <v>14.198391</v>
      </c>
      <c r="I208" s="287">
        <f t="shared" si="91"/>
        <v>5.6625</v>
      </c>
      <c r="J208" s="287">
        <f t="shared" si="91"/>
        <v>1.475578</v>
      </c>
      <c r="K208" s="287">
        <f t="shared" si="91"/>
        <v>7.060313</v>
      </c>
      <c r="L208" s="287">
        <f t="shared" si="91"/>
        <v>10.796493</v>
      </c>
      <c r="M208" s="287">
        <f t="shared" si="91"/>
        <v>3.380154</v>
      </c>
      <c r="N208" s="287">
        <f t="shared" si="91"/>
        <v>2.604726</v>
      </c>
      <c r="O208" s="287">
        <f t="shared" si="91"/>
        <v>1.73929</v>
      </c>
      <c r="P208" s="287">
        <f t="shared" si="91"/>
        <v>3.072323</v>
      </c>
      <c r="Q208" s="287">
        <f t="shared" si="91"/>
        <v>3.405878</v>
      </c>
      <c r="R208" s="287">
        <f t="shared" si="91"/>
        <v>1.067743</v>
      </c>
      <c r="S208" s="287">
        <f t="shared" si="91"/>
        <v>2.338135</v>
      </c>
      <c r="T208" s="287">
        <f t="shared" si="91"/>
        <v>51.176903</v>
      </c>
      <c r="U208" s="287">
        <f t="shared" si="91"/>
        <v>31.2477</v>
      </c>
      <c r="V208" s="287">
        <f t="shared" si="91"/>
        <v>9.1812</v>
      </c>
      <c r="W208" s="287">
        <f t="shared" si="91"/>
        <v>4.9156</v>
      </c>
      <c r="X208" s="287">
        <f t="shared" si="91"/>
        <v>10.6826</v>
      </c>
      <c r="Y208" s="287">
        <f t="shared" si="91"/>
        <v>4.1373</v>
      </c>
      <c r="Z208" s="287">
        <f t="shared" si="91"/>
        <v>1.6893</v>
      </c>
      <c r="AA208" s="287">
        <f t="shared" si="91"/>
        <v>0.6417</v>
      </c>
      <c r="AB208" s="287">
        <f t="shared" si="91"/>
        <v>10.1435</v>
      </c>
      <c r="AC208" s="287">
        <f t="shared" si="91"/>
        <v>0</v>
      </c>
    </row>
    <row r="209" spans="1:29">
      <c r="A209" s="277"/>
      <c r="B209" s="285" t="s">
        <v>157</v>
      </c>
      <c r="C209" s="287">
        <f t="shared" ref="C209:AC209" si="92">C152/10000</f>
        <v>1320.055928</v>
      </c>
      <c r="D209" s="287">
        <f t="shared" si="92"/>
        <v>-584.4862</v>
      </c>
      <c r="E209" s="287">
        <f t="shared" si="92"/>
        <v>1301.305096</v>
      </c>
      <c r="F209" s="287">
        <f t="shared" si="92"/>
        <v>131.41804</v>
      </c>
      <c r="G209" s="287">
        <f t="shared" si="92"/>
        <v>0</v>
      </c>
      <c r="H209" s="287">
        <f t="shared" si="92"/>
        <v>129.4513</v>
      </c>
      <c r="I209" s="287">
        <f t="shared" si="92"/>
        <v>44.1198</v>
      </c>
      <c r="J209" s="287">
        <f t="shared" si="92"/>
        <v>41.5538</v>
      </c>
      <c r="K209" s="287">
        <f t="shared" si="92"/>
        <v>43.7777</v>
      </c>
      <c r="L209" s="287">
        <f t="shared" si="92"/>
        <v>173.165792</v>
      </c>
      <c r="M209" s="287">
        <f t="shared" si="92"/>
        <v>53.351392</v>
      </c>
      <c r="N209" s="287">
        <f t="shared" si="92"/>
        <v>41.6678</v>
      </c>
      <c r="O209" s="287">
        <f t="shared" si="92"/>
        <v>39.7861</v>
      </c>
      <c r="P209" s="287">
        <f t="shared" si="92"/>
        <v>38.3605</v>
      </c>
      <c r="Q209" s="287">
        <f t="shared" si="92"/>
        <v>81.7389</v>
      </c>
      <c r="R209" s="287">
        <f t="shared" si="92"/>
        <v>40.9835</v>
      </c>
      <c r="S209" s="287">
        <f t="shared" si="92"/>
        <v>40.7554</v>
      </c>
      <c r="T209" s="287">
        <f t="shared" si="92"/>
        <v>37.277</v>
      </c>
      <c r="U209" s="287">
        <f t="shared" si="92"/>
        <v>87.463</v>
      </c>
      <c r="V209" s="287">
        <f t="shared" si="92"/>
        <v>31.9898</v>
      </c>
      <c r="W209" s="287">
        <f t="shared" si="92"/>
        <v>19.4448</v>
      </c>
      <c r="X209" s="287">
        <f t="shared" si="92"/>
        <v>18.4754</v>
      </c>
      <c r="Y209" s="287">
        <f t="shared" si="92"/>
        <v>5.6453</v>
      </c>
      <c r="Z209" s="287">
        <f t="shared" si="92"/>
        <v>8.4386</v>
      </c>
      <c r="AA209" s="287">
        <f t="shared" si="92"/>
        <v>3.4691</v>
      </c>
      <c r="AB209" s="287">
        <f t="shared" si="92"/>
        <v>15.8524</v>
      </c>
      <c r="AC209" s="287">
        <f t="shared" si="92"/>
        <v>0.754728</v>
      </c>
    </row>
    <row r="210" spans="1:29">
      <c r="A210" s="277"/>
      <c r="B210" s="285" t="s">
        <v>158</v>
      </c>
      <c r="C210" s="287">
        <f t="shared" ref="C210:AC210" si="93">C153/10000</f>
        <v>976.928604</v>
      </c>
      <c r="D210" s="287">
        <f t="shared" si="93"/>
        <v>-45.0229</v>
      </c>
      <c r="E210" s="287">
        <f t="shared" si="93"/>
        <v>348.125442</v>
      </c>
      <c r="F210" s="287">
        <f t="shared" si="93"/>
        <v>539.037593</v>
      </c>
      <c r="G210" s="287">
        <f t="shared" si="93"/>
        <v>1.23342</v>
      </c>
      <c r="H210" s="287">
        <f t="shared" si="93"/>
        <v>36.477956</v>
      </c>
      <c r="I210" s="287">
        <f t="shared" si="93"/>
        <v>6.0239</v>
      </c>
      <c r="J210" s="287">
        <f t="shared" si="93"/>
        <v>12.620174</v>
      </c>
      <c r="K210" s="287">
        <f t="shared" si="93"/>
        <v>17.833882</v>
      </c>
      <c r="L210" s="287">
        <f t="shared" si="93"/>
        <v>50.872849</v>
      </c>
      <c r="M210" s="287">
        <f t="shared" si="93"/>
        <v>13.758883</v>
      </c>
      <c r="N210" s="287">
        <f t="shared" si="93"/>
        <v>13.882168</v>
      </c>
      <c r="O210" s="287">
        <f t="shared" si="93"/>
        <v>12.953051</v>
      </c>
      <c r="P210" s="287">
        <f t="shared" si="93"/>
        <v>10.278747</v>
      </c>
      <c r="Q210" s="287">
        <f t="shared" si="93"/>
        <v>22.800208</v>
      </c>
      <c r="R210" s="287">
        <f t="shared" si="93"/>
        <v>11.400104</v>
      </c>
      <c r="S210" s="287">
        <f t="shared" si="93"/>
        <v>11.400104</v>
      </c>
      <c r="T210" s="287">
        <f t="shared" si="93"/>
        <v>101.928991</v>
      </c>
      <c r="U210" s="287">
        <f t="shared" si="93"/>
        <v>24.637456</v>
      </c>
      <c r="V210" s="287">
        <f t="shared" si="93"/>
        <v>0.76354</v>
      </c>
      <c r="W210" s="287">
        <f t="shared" si="93"/>
        <v>1.700524</v>
      </c>
      <c r="X210" s="287">
        <f t="shared" si="93"/>
        <v>7.5441</v>
      </c>
      <c r="Y210" s="287">
        <f t="shared" si="93"/>
        <v>4.0086</v>
      </c>
      <c r="Z210" s="287">
        <f t="shared" si="93"/>
        <v>9.368376</v>
      </c>
      <c r="AA210" s="287">
        <f t="shared" si="93"/>
        <v>1.252316</v>
      </c>
      <c r="AB210" s="287">
        <f t="shared" si="93"/>
        <v>10.926624</v>
      </c>
      <c r="AC210" s="287">
        <f t="shared" si="93"/>
        <v>13.116816</v>
      </c>
    </row>
    <row r="211" spans="1:29">
      <c r="A211" s="277"/>
      <c r="B211" s="285" t="s">
        <v>159</v>
      </c>
      <c r="C211" s="287">
        <f t="shared" ref="C211:AC211" si="94">C154/10000</f>
        <v>84.407328</v>
      </c>
      <c r="D211" s="287">
        <f t="shared" si="94"/>
        <v>0</v>
      </c>
      <c r="E211" s="287">
        <f t="shared" si="94"/>
        <v>12.971699</v>
      </c>
      <c r="F211" s="287">
        <f t="shared" si="94"/>
        <v>42.001687</v>
      </c>
      <c r="G211" s="287">
        <f t="shared" si="94"/>
        <v>0</v>
      </c>
      <c r="H211" s="287">
        <f t="shared" si="94"/>
        <v>0</v>
      </c>
      <c r="I211" s="287">
        <f t="shared" si="94"/>
        <v>0</v>
      </c>
      <c r="J211" s="287">
        <f t="shared" si="94"/>
        <v>0</v>
      </c>
      <c r="K211" s="287">
        <f t="shared" si="94"/>
        <v>0</v>
      </c>
      <c r="L211" s="287">
        <f t="shared" si="94"/>
        <v>0.037736</v>
      </c>
      <c r="M211" s="287">
        <f t="shared" si="94"/>
        <v>0</v>
      </c>
      <c r="N211" s="287">
        <f t="shared" si="94"/>
        <v>0</v>
      </c>
      <c r="O211" s="287">
        <f t="shared" si="94"/>
        <v>0.037736</v>
      </c>
      <c r="P211" s="287">
        <f t="shared" si="94"/>
        <v>0</v>
      </c>
      <c r="Q211" s="287">
        <f t="shared" si="94"/>
        <v>29.396206</v>
      </c>
      <c r="R211" s="287">
        <f t="shared" si="94"/>
        <v>0</v>
      </c>
      <c r="S211" s="287">
        <f t="shared" si="94"/>
        <v>29.396206</v>
      </c>
      <c r="T211" s="287">
        <f t="shared" si="94"/>
        <v>0</v>
      </c>
      <c r="U211" s="287">
        <f t="shared" si="94"/>
        <v>0</v>
      </c>
      <c r="V211" s="287">
        <f t="shared" si="94"/>
        <v>0</v>
      </c>
      <c r="W211" s="287">
        <f t="shared" si="94"/>
        <v>0</v>
      </c>
      <c r="X211" s="287">
        <f t="shared" si="94"/>
        <v>0</v>
      </c>
      <c r="Y211" s="287">
        <f t="shared" si="94"/>
        <v>0</v>
      </c>
      <c r="Z211" s="287">
        <f t="shared" si="94"/>
        <v>0</v>
      </c>
      <c r="AA211" s="287">
        <f t="shared" si="94"/>
        <v>0</v>
      </c>
      <c r="AB211" s="287">
        <f t="shared" si="94"/>
        <v>0</v>
      </c>
      <c r="AC211" s="287">
        <f t="shared" si="94"/>
        <v>0</v>
      </c>
    </row>
    <row r="212" spans="1:29">
      <c r="A212" s="278"/>
      <c r="B212" s="291" t="s">
        <v>122</v>
      </c>
      <c r="C212" s="293">
        <f t="shared" ref="C212:AC212" si="95">C155/10000</f>
        <v>12675.310234</v>
      </c>
      <c r="D212" s="293">
        <f t="shared" si="95"/>
        <v>-1839.28072</v>
      </c>
      <c r="E212" s="293">
        <f t="shared" si="95"/>
        <v>5399.849784</v>
      </c>
      <c r="F212" s="293">
        <f t="shared" si="95"/>
        <v>7356.71037</v>
      </c>
      <c r="G212" s="293">
        <f t="shared" si="95"/>
        <v>13.472943</v>
      </c>
      <c r="H212" s="293">
        <f t="shared" si="95"/>
        <v>409.341594</v>
      </c>
      <c r="I212" s="293">
        <f t="shared" si="95"/>
        <v>71.666085</v>
      </c>
      <c r="J212" s="293">
        <f t="shared" si="95"/>
        <v>154.91584</v>
      </c>
      <c r="K212" s="293">
        <f t="shared" si="95"/>
        <v>182.759669</v>
      </c>
      <c r="L212" s="293">
        <f t="shared" si="95"/>
        <v>629.284411</v>
      </c>
      <c r="M212" s="293">
        <f t="shared" si="95"/>
        <v>165.184507</v>
      </c>
      <c r="N212" s="293">
        <f t="shared" si="95"/>
        <v>224.44955</v>
      </c>
      <c r="O212" s="293">
        <f t="shared" si="95"/>
        <v>134.078626</v>
      </c>
      <c r="P212" s="293">
        <f t="shared" si="95"/>
        <v>105.571728</v>
      </c>
      <c r="Q212" s="293">
        <f t="shared" si="95"/>
        <v>281.310753</v>
      </c>
      <c r="R212" s="293">
        <f t="shared" si="95"/>
        <v>124.668273</v>
      </c>
      <c r="S212" s="293">
        <f t="shared" si="95"/>
        <v>156.64248</v>
      </c>
      <c r="T212" s="293">
        <f t="shared" si="95"/>
        <v>1049.597398</v>
      </c>
      <c r="U212" s="293">
        <f t="shared" si="95"/>
        <v>438.094042</v>
      </c>
      <c r="V212" s="293">
        <f t="shared" si="95"/>
        <v>169.764125</v>
      </c>
      <c r="W212" s="293">
        <f t="shared" si="95"/>
        <v>63.219265</v>
      </c>
      <c r="X212" s="293">
        <f t="shared" si="95"/>
        <v>53.995302</v>
      </c>
      <c r="Y212" s="293">
        <f t="shared" si="95"/>
        <v>20.708243</v>
      </c>
      <c r="Z212" s="293">
        <f t="shared" si="95"/>
        <v>85.109008</v>
      </c>
      <c r="AA212" s="293">
        <f t="shared" si="95"/>
        <v>45.298099</v>
      </c>
      <c r="AB212" s="293">
        <f t="shared" si="95"/>
        <v>74.856552</v>
      </c>
      <c r="AC212" s="287">
        <f t="shared" si="95"/>
        <v>85.610472</v>
      </c>
    </row>
    <row r="213" ht="14.25" spans="1:29">
      <c r="A213" s="281"/>
      <c r="B213" s="294" t="s">
        <v>2</v>
      </c>
      <c r="C213" s="295">
        <f t="shared" ref="C213:AC213" si="96">C156/10000</f>
        <v>71609.53009241</v>
      </c>
      <c r="D213" s="295">
        <f t="shared" si="96"/>
        <v>-2006.90184954</v>
      </c>
      <c r="E213" s="295">
        <f t="shared" si="96"/>
        <v>24703.30400763</v>
      </c>
      <c r="F213" s="295">
        <f t="shared" si="96"/>
        <v>35710.5412405</v>
      </c>
      <c r="G213" s="295">
        <f t="shared" si="96"/>
        <v>587.46611492</v>
      </c>
      <c r="H213" s="295">
        <f t="shared" si="96"/>
        <v>992.108215015</v>
      </c>
      <c r="I213" s="295">
        <f t="shared" si="96"/>
        <v>-111.751615705</v>
      </c>
      <c r="J213" s="295">
        <f t="shared" si="96"/>
        <v>456.4208326</v>
      </c>
      <c r="K213" s="295">
        <f t="shared" si="96"/>
        <v>647.43899812</v>
      </c>
      <c r="L213" s="295">
        <f t="shared" si="96"/>
        <v>2629.536369065</v>
      </c>
      <c r="M213" s="295">
        <f t="shared" si="96"/>
        <v>622.87836978</v>
      </c>
      <c r="N213" s="295">
        <f t="shared" si="96"/>
        <v>629.919989795</v>
      </c>
      <c r="O213" s="295">
        <f t="shared" si="96"/>
        <v>1040.843688925</v>
      </c>
      <c r="P213" s="295">
        <f t="shared" si="96"/>
        <v>335.894320565</v>
      </c>
      <c r="Q213" s="295">
        <f t="shared" si="96"/>
        <v>868.031467165</v>
      </c>
      <c r="R213" s="295">
        <f t="shared" si="96"/>
        <v>372.151819</v>
      </c>
      <c r="S213" s="295">
        <f t="shared" si="96"/>
        <v>495.879648165</v>
      </c>
      <c r="T213" s="295">
        <f t="shared" si="96"/>
        <v>1358.779395</v>
      </c>
      <c r="U213" s="295">
        <f t="shared" si="96"/>
        <v>8712.910642575</v>
      </c>
      <c r="V213" s="295">
        <f t="shared" si="96"/>
        <v>4445.53659561</v>
      </c>
      <c r="W213" s="295">
        <f t="shared" si="96"/>
        <v>1500.572656</v>
      </c>
      <c r="X213" s="295">
        <f t="shared" si="96"/>
        <v>1039.698201965</v>
      </c>
      <c r="Y213" s="295">
        <f t="shared" si="96"/>
        <v>330.128066</v>
      </c>
      <c r="Z213" s="295">
        <f t="shared" si="96"/>
        <v>905.781925</v>
      </c>
      <c r="AA213" s="295">
        <f t="shared" si="96"/>
        <v>491.193198</v>
      </c>
      <c r="AB213" s="295">
        <f t="shared" si="96"/>
        <v>768.215777</v>
      </c>
      <c r="AC213" s="287">
        <f t="shared" si="96"/>
        <v>1158.979231</v>
      </c>
    </row>
    <row r="215" spans="10:10">
      <c r="J215" s="256">
        <f>J213-J178</f>
        <v>463.082919</v>
      </c>
    </row>
  </sheetData>
  <mergeCells count="16">
    <mergeCell ref="A4:A14"/>
    <mergeCell ref="A15:A20"/>
    <mergeCell ref="A21:A34"/>
    <mergeCell ref="A35:A51"/>
    <mergeCell ref="A56:A66"/>
    <mergeCell ref="A67:A72"/>
    <mergeCell ref="A73:A86"/>
    <mergeCell ref="A87:A103"/>
    <mergeCell ref="A108:A118"/>
    <mergeCell ref="A119:A124"/>
    <mergeCell ref="A125:A138"/>
    <mergeCell ref="A139:A155"/>
    <mergeCell ref="A165:A175"/>
    <mergeCell ref="A176:A181"/>
    <mergeCell ref="A182:A195"/>
    <mergeCell ref="A196:A212"/>
  </mergeCell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94"/>
  <sheetViews>
    <sheetView workbookViewId="0">
      <pane xSplit="1" ySplit="5" topLeftCell="P66" activePane="bottomRight" state="frozen"/>
      <selection/>
      <selection pane="topRight"/>
      <selection pane="bottomLeft"/>
      <selection pane="bottomRight" activeCell="V76" sqref="V76"/>
    </sheetView>
  </sheetViews>
  <sheetFormatPr defaultColWidth="14" defaultRowHeight="13.5"/>
  <cols>
    <col min="1" max="1" width="33.875" style="13" customWidth="1"/>
    <col min="2" max="2" width="18.625" style="13" customWidth="1"/>
    <col min="3" max="39" width="12.75" style="13" customWidth="1"/>
    <col min="40" max="16384" width="14" style="13"/>
  </cols>
  <sheetData>
    <row r="1" ht="16.35" customHeight="1" spans="1:39">
      <c r="A1" s="247"/>
      <c r="B1" s="247"/>
      <c r="C1" s="247"/>
      <c r="D1" s="247"/>
      <c r="E1" s="247"/>
      <c r="F1" s="247"/>
      <c r="G1" s="247"/>
      <c r="H1" s="247"/>
      <c r="I1" s="247"/>
      <c r="J1" s="247"/>
      <c r="K1" s="247"/>
      <c r="L1" s="247"/>
      <c r="M1" s="247"/>
      <c r="N1" s="247"/>
      <c r="O1" s="247"/>
      <c r="P1" s="247"/>
      <c r="Q1" s="247"/>
      <c r="R1" s="247"/>
      <c r="S1" s="247"/>
      <c r="T1" s="247"/>
      <c r="U1" s="247"/>
      <c r="V1" s="247"/>
      <c r="W1" s="247"/>
      <c r="X1" s="247"/>
      <c r="Y1" s="247"/>
      <c r="Z1" s="247"/>
      <c r="AA1" s="247"/>
      <c r="AB1" s="247"/>
      <c r="AC1" s="247"/>
      <c r="AD1" s="247"/>
      <c r="AE1" s="247"/>
      <c r="AF1" s="247"/>
      <c r="AG1" s="247"/>
      <c r="AH1" s="247"/>
      <c r="AI1" s="247"/>
      <c r="AJ1" s="247"/>
      <c r="AK1" s="247"/>
      <c r="AL1" s="15"/>
      <c r="AM1" s="15"/>
    </row>
    <row r="2" ht="16.35" customHeight="1" spans="1:39">
      <c r="A2" s="247"/>
      <c r="B2" s="247"/>
      <c r="C2" s="247"/>
      <c r="D2" s="247"/>
      <c r="E2" s="247"/>
      <c r="F2" s="247"/>
      <c r="G2" s="247"/>
      <c r="H2" s="247"/>
      <c r="I2" s="247"/>
      <c r="J2" s="247"/>
      <c r="K2" s="247"/>
      <c r="L2" s="247"/>
      <c r="M2" s="247"/>
      <c r="N2" s="247"/>
      <c r="O2" s="247"/>
      <c r="P2" s="247"/>
      <c r="Q2" s="247"/>
      <c r="R2" s="247"/>
      <c r="S2" s="247"/>
      <c r="T2" s="247"/>
      <c r="U2" s="247"/>
      <c r="V2" s="247"/>
      <c r="W2" s="247"/>
      <c r="X2" s="247"/>
      <c r="Y2" s="247"/>
      <c r="Z2" s="247"/>
      <c r="AA2" s="247"/>
      <c r="AB2" s="247"/>
      <c r="AC2" s="247"/>
      <c r="AD2" s="247"/>
      <c r="AE2" s="247"/>
      <c r="AF2" s="247"/>
      <c r="AG2" s="247"/>
      <c r="AH2" s="247"/>
      <c r="AI2" s="247"/>
      <c r="AJ2" s="247"/>
      <c r="AK2" s="247"/>
      <c r="AL2" s="15"/>
      <c r="AM2" s="15"/>
    </row>
    <row r="3" ht="16.35" customHeight="1" spans="1:39">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row>
    <row r="4" ht="16.35" customHeight="1" spans="1:39">
      <c r="A4" s="242"/>
      <c r="B4" s="248"/>
      <c r="C4" s="248"/>
      <c r="D4" s="242"/>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row>
    <row r="5" ht="16.35" customHeight="1" spans="1:37">
      <c r="A5" s="249" t="s">
        <v>1</v>
      </c>
      <c r="B5" s="249" t="s">
        <v>4</v>
      </c>
      <c r="C5" s="249" t="s">
        <v>162</v>
      </c>
      <c r="D5" s="249" t="s">
        <v>163</v>
      </c>
      <c r="E5" s="249" t="s">
        <v>164</v>
      </c>
      <c r="F5" s="249" t="s">
        <v>165</v>
      </c>
      <c r="G5" s="249" t="s">
        <v>166</v>
      </c>
      <c r="H5" s="249" t="s">
        <v>167</v>
      </c>
      <c r="I5" s="249" t="s">
        <v>168</v>
      </c>
      <c r="J5" s="249" t="s">
        <v>169</v>
      </c>
      <c r="K5" s="249" t="s">
        <v>5</v>
      </c>
      <c r="L5" s="249" t="s">
        <v>19</v>
      </c>
      <c r="M5" s="249" t="s">
        <v>12</v>
      </c>
      <c r="N5" s="249" t="s">
        <v>13</v>
      </c>
      <c r="O5" s="249" t="s">
        <v>10</v>
      </c>
      <c r="P5" s="249" t="s">
        <v>18</v>
      </c>
      <c r="Q5" s="249" t="s">
        <v>17</v>
      </c>
      <c r="R5" s="249" t="s">
        <v>15</v>
      </c>
      <c r="S5" s="249" t="s">
        <v>27</v>
      </c>
      <c r="T5" s="249" t="s">
        <v>21</v>
      </c>
      <c r="U5" s="249" t="s">
        <v>22</v>
      </c>
      <c r="V5" s="249" t="s">
        <v>23</v>
      </c>
      <c r="W5" s="249" t="s">
        <v>24</v>
      </c>
      <c r="X5" s="249" t="s">
        <v>25</v>
      </c>
      <c r="Y5" s="249" t="s">
        <v>26</v>
      </c>
      <c r="Z5" s="249" t="s">
        <v>170</v>
      </c>
      <c r="AA5" s="252" t="s">
        <v>9</v>
      </c>
      <c r="AB5" s="249" t="s">
        <v>6</v>
      </c>
      <c r="AC5" s="249" t="s">
        <v>8</v>
      </c>
      <c r="AD5" s="249" t="s">
        <v>14</v>
      </c>
      <c r="AE5" s="249" t="s">
        <v>28</v>
      </c>
      <c r="AF5" s="249"/>
      <c r="AG5" s="249"/>
      <c r="AH5" s="249"/>
      <c r="AI5" s="249"/>
      <c r="AJ5" s="249"/>
      <c r="AK5" s="249"/>
    </row>
    <row r="6" ht="16.35" customHeight="1" spans="1:37">
      <c r="A6" s="250" t="s">
        <v>171</v>
      </c>
      <c r="B6" s="251">
        <v>0</v>
      </c>
      <c r="C6" s="251">
        <v>0</v>
      </c>
      <c r="D6" s="251">
        <v>0</v>
      </c>
      <c r="E6" s="251">
        <v>0</v>
      </c>
      <c r="F6" s="251">
        <v>0</v>
      </c>
      <c r="G6" s="251">
        <v>0</v>
      </c>
      <c r="H6" s="251">
        <v>0</v>
      </c>
      <c r="I6" s="251">
        <v>0</v>
      </c>
      <c r="J6" s="251">
        <v>0</v>
      </c>
      <c r="K6" s="251">
        <v>0</v>
      </c>
      <c r="L6" s="251">
        <v>0</v>
      </c>
      <c r="M6" s="251">
        <v>0</v>
      </c>
      <c r="N6" s="251">
        <v>0</v>
      </c>
      <c r="O6" s="251">
        <v>0</v>
      </c>
      <c r="P6" s="251">
        <v>0</v>
      </c>
      <c r="Q6" s="251">
        <v>0</v>
      </c>
      <c r="R6" s="251">
        <v>0</v>
      </c>
      <c r="S6" s="251">
        <v>0</v>
      </c>
      <c r="T6" s="251">
        <v>0</v>
      </c>
      <c r="U6" s="251">
        <v>0</v>
      </c>
      <c r="V6" s="251">
        <v>0</v>
      </c>
      <c r="W6" s="251">
        <v>0</v>
      </c>
      <c r="X6" s="251">
        <v>0</v>
      </c>
      <c r="Y6" s="251">
        <v>0</v>
      </c>
      <c r="Z6" s="251">
        <v>0</v>
      </c>
      <c r="AA6" s="251">
        <v>0</v>
      </c>
      <c r="AB6" s="251">
        <v>0</v>
      </c>
      <c r="AC6" s="251">
        <v>0</v>
      </c>
      <c r="AD6" s="251">
        <v>0</v>
      </c>
      <c r="AE6" s="251">
        <v>0</v>
      </c>
      <c r="AF6" s="251"/>
      <c r="AG6" s="251"/>
      <c r="AH6" s="251"/>
      <c r="AI6" s="251"/>
      <c r="AJ6" s="251"/>
      <c r="AK6" s="251"/>
    </row>
    <row r="7" ht="16.35" customHeight="1" spans="1:37">
      <c r="A7" s="250" t="s">
        <v>172</v>
      </c>
      <c r="B7" s="251">
        <v>0</v>
      </c>
      <c r="C7" s="251">
        <v>0</v>
      </c>
      <c r="D7" s="251">
        <v>0</v>
      </c>
      <c r="E7" s="251">
        <v>0</v>
      </c>
      <c r="F7" s="251">
        <v>0</v>
      </c>
      <c r="G7" s="251">
        <v>0</v>
      </c>
      <c r="H7" s="251">
        <v>0</v>
      </c>
      <c r="I7" s="251">
        <v>0</v>
      </c>
      <c r="J7" s="251">
        <v>0</v>
      </c>
      <c r="K7" s="251">
        <v>0</v>
      </c>
      <c r="L7" s="251">
        <v>0</v>
      </c>
      <c r="M7" s="251">
        <v>0</v>
      </c>
      <c r="N7" s="251">
        <v>0</v>
      </c>
      <c r="O7" s="251">
        <v>0</v>
      </c>
      <c r="P7" s="251">
        <v>0</v>
      </c>
      <c r="Q7" s="251">
        <v>0</v>
      </c>
      <c r="R7" s="251">
        <v>0</v>
      </c>
      <c r="S7" s="251">
        <v>0</v>
      </c>
      <c r="T7" s="251">
        <v>0</v>
      </c>
      <c r="U7" s="251">
        <v>0</v>
      </c>
      <c r="V7" s="251">
        <v>0</v>
      </c>
      <c r="W7" s="251">
        <v>0</v>
      </c>
      <c r="X7" s="251">
        <v>0</v>
      </c>
      <c r="Y7" s="251">
        <v>0</v>
      </c>
      <c r="Z7" s="251">
        <v>0</v>
      </c>
      <c r="AA7" s="251">
        <v>0</v>
      </c>
      <c r="AB7" s="251">
        <v>0</v>
      </c>
      <c r="AC7" s="251">
        <v>0</v>
      </c>
      <c r="AD7" s="251">
        <v>0</v>
      </c>
      <c r="AE7" s="251">
        <v>0</v>
      </c>
      <c r="AF7" s="251"/>
      <c r="AG7" s="251"/>
      <c r="AH7" s="251"/>
      <c r="AI7" s="251"/>
      <c r="AJ7" s="251"/>
      <c r="AK7" s="251"/>
    </row>
    <row r="8" ht="16.35" customHeight="1" spans="1:37">
      <c r="A8" s="250" t="s">
        <v>173</v>
      </c>
      <c r="B8" s="251">
        <v>0</v>
      </c>
      <c r="C8" s="251">
        <v>0</v>
      </c>
      <c r="D8" s="251">
        <v>0</v>
      </c>
      <c r="E8" s="251">
        <v>0</v>
      </c>
      <c r="F8" s="251">
        <v>0</v>
      </c>
      <c r="G8" s="251">
        <v>0</v>
      </c>
      <c r="H8" s="251">
        <v>0</v>
      </c>
      <c r="I8" s="251">
        <v>0</v>
      </c>
      <c r="J8" s="251">
        <v>0</v>
      </c>
      <c r="K8" s="251">
        <v>0</v>
      </c>
      <c r="L8" s="251">
        <v>0</v>
      </c>
      <c r="M8" s="251">
        <v>0</v>
      </c>
      <c r="N8" s="251">
        <v>0</v>
      </c>
      <c r="O8" s="251">
        <v>0</v>
      </c>
      <c r="P8" s="251">
        <v>0</v>
      </c>
      <c r="Q8" s="251">
        <v>0</v>
      </c>
      <c r="R8" s="251">
        <v>0</v>
      </c>
      <c r="S8" s="251">
        <v>0</v>
      </c>
      <c r="T8" s="251">
        <v>0</v>
      </c>
      <c r="U8" s="251">
        <v>0</v>
      </c>
      <c r="V8" s="251">
        <v>0</v>
      </c>
      <c r="W8" s="251">
        <v>0</v>
      </c>
      <c r="X8" s="251">
        <v>0</v>
      </c>
      <c r="Y8" s="251">
        <v>0</v>
      </c>
      <c r="Z8" s="251">
        <v>0</v>
      </c>
      <c r="AA8" s="251">
        <v>0</v>
      </c>
      <c r="AB8" s="251">
        <v>0</v>
      </c>
      <c r="AC8" s="251">
        <v>0</v>
      </c>
      <c r="AD8" s="251">
        <v>0</v>
      </c>
      <c r="AE8" s="251">
        <v>0</v>
      </c>
      <c r="AF8" s="251"/>
      <c r="AG8" s="251"/>
      <c r="AH8" s="251"/>
      <c r="AI8" s="251"/>
      <c r="AJ8" s="251"/>
      <c r="AK8" s="251"/>
    </row>
    <row r="9" ht="16.35" customHeight="1" spans="1:37">
      <c r="A9" s="250" t="s">
        <v>174</v>
      </c>
      <c r="B9" s="251">
        <v>0</v>
      </c>
      <c r="C9" s="251">
        <v>0</v>
      </c>
      <c r="D9" s="251">
        <v>0</v>
      </c>
      <c r="E9" s="251">
        <v>0</v>
      </c>
      <c r="F9" s="251">
        <v>0</v>
      </c>
      <c r="G9" s="251">
        <v>0</v>
      </c>
      <c r="H9" s="251">
        <v>0</v>
      </c>
      <c r="I9" s="251">
        <v>0</v>
      </c>
      <c r="J9" s="251">
        <v>0</v>
      </c>
      <c r="K9" s="251">
        <v>0</v>
      </c>
      <c r="L9" s="251">
        <v>0</v>
      </c>
      <c r="M9" s="251">
        <v>0</v>
      </c>
      <c r="N9" s="251">
        <v>0</v>
      </c>
      <c r="O9" s="251">
        <v>0</v>
      </c>
      <c r="P9" s="251">
        <v>0</v>
      </c>
      <c r="Q9" s="251">
        <v>0</v>
      </c>
      <c r="R9" s="251">
        <v>0</v>
      </c>
      <c r="S9" s="251">
        <v>0</v>
      </c>
      <c r="T9" s="251">
        <v>0</v>
      </c>
      <c r="U9" s="251">
        <v>0</v>
      </c>
      <c r="V9" s="251">
        <v>0</v>
      </c>
      <c r="W9" s="251">
        <v>0</v>
      </c>
      <c r="X9" s="251">
        <v>0</v>
      </c>
      <c r="Y9" s="251">
        <v>0</v>
      </c>
      <c r="Z9" s="251">
        <v>0</v>
      </c>
      <c r="AA9" s="251">
        <v>0</v>
      </c>
      <c r="AB9" s="251">
        <v>0</v>
      </c>
      <c r="AC9" s="251">
        <v>0</v>
      </c>
      <c r="AD9" s="251">
        <v>0</v>
      </c>
      <c r="AE9" s="251">
        <v>0</v>
      </c>
      <c r="AF9" s="251"/>
      <c r="AG9" s="251"/>
      <c r="AH9" s="251"/>
      <c r="AI9" s="251"/>
      <c r="AJ9" s="251"/>
      <c r="AK9" s="251"/>
    </row>
    <row r="10" ht="16.35" customHeight="1" spans="1:37">
      <c r="A10" s="250" t="s">
        <v>175</v>
      </c>
      <c r="B10" s="251">
        <v>0</v>
      </c>
      <c r="C10" s="251">
        <v>0</v>
      </c>
      <c r="D10" s="251">
        <v>0</v>
      </c>
      <c r="E10" s="251">
        <v>0</v>
      </c>
      <c r="F10" s="251">
        <v>0</v>
      </c>
      <c r="G10" s="251">
        <v>0</v>
      </c>
      <c r="H10" s="251">
        <v>0</v>
      </c>
      <c r="I10" s="251">
        <v>0</v>
      </c>
      <c r="J10" s="251">
        <v>0</v>
      </c>
      <c r="K10" s="251">
        <v>0</v>
      </c>
      <c r="L10" s="251">
        <v>0</v>
      </c>
      <c r="M10" s="251">
        <v>0</v>
      </c>
      <c r="N10" s="251">
        <v>0</v>
      </c>
      <c r="O10" s="251">
        <v>0</v>
      </c>
      <c r="P10" s="251">
        <v>0</v>
      </c>
      <c r="Q10" s="251">
        <v>0</v>
      </c>
      <c r="R10" s="251">
        <v>0</v>
      </c>
      <c r="S10" s="251">
        <v>0</v>
      </c>
      <c r="T10" s="251">
        <v>0</v>
      </c>
      <c r="U10" s="251">
        <v>0</v>
      </c>
      <c r="V10" s="251">
        <v>0</v>
      </c>
      <c r="W10" s="251">
        <v>0</v>
      </c>
      <c r="X10" s="251">
        <v>0</v>
      </c>
      <c r="Y10" s="251">
        <v>0</v>
      </c>
      <c r="Z10" s="251">
        <v>0</v>
      </c>
      <c r="AA10" s="251">
        <v>0</v>
      </c>
      <c r="AB10" s="251">
        <v>0</v>
      </c>
      <c r="AC10" s="251">
        <v>0</v>
      </c>
      <c r="AD10" s="251">
        <v>0</v>
      </c>
      <c r="AE10" s="251">
        <v>0</v>
      </c>
      <c r="AF10" s="251"/>
      <c r="AG10" s="251"/>
      <c r="AH10" s="251"/>
      <c r="AI10" s="251"/>
      <c r="AJ10" s="251"/>
      <c r="AK10" s="251"/>
    </row>
    <row r="11" ht="16.35" customHeight="1" spans="1:37">
      <c r="A11" s="250" t="s">
        <v>176</v>
      </c>
      <c r="B11" s="251">
        <v>0</v>
      </c>
      <c r="C11" s="251">
        <v>0</v>
      </c>
      <c r="D11" s="251">
        <v>0</v>
      </c>
      <c r="E11" s="251">
        <v>0</v>
      </c>
      <c r="F11" s="251">
        <v>0</v>
      </c>
      <c r="G11" s="251">
        <v>0</v>
      </c>
      <c r="H11" s="251">
        <v>0</v>
      </c>
      <c r="I11" s="251">
        <v>0</v>
      </c>
      <c r="J11" s="251">
        <v>0</v>
      </c>
      <c r="K11" s="251">
        <v>0</v>
      </c>
      <c r="L11" s="251">
        <v>0</v>
      </c>
      <c r="M11" s="251">
        <v>0</v>
      </c>
      <c r="N11" s="251">
        <v>0</v>
      </c>
      <c r="O11" s="251">
        <v>0</v>
      </c>
      <c r="P11" s="251">
        <v>0</v>
      </c>
      <c r="Q11" s="251">
        <v>0</v>
      </c>
      <c r="R11" s="251">
        <v>0</v>
      </c>
      <c r="S11" s="251">
        <v>0</v>
      </c>
      <c r="T11" s="251">
        <v>0</v>
      </c>
      <c r="U11" s="251">
        <v>0</v>
      </c>
      <c r="V11" s="251">
        <v>0</v>
      </c>
      <c r="W11" s="251">
        <v>0</v>
      </c>
      <c r="X11" s="251">
        <v>0</v>
      </c>
      <c r="Y11" s="251">
        <v>0</v>
      </c>
      <c r="Z11" s="251">
        <v>0</v>
      </c>
      <c r="AA11" s="251">
        <v>0</v>
      </c>
      <c r="AB11" s="251">
        <v>0</v>
      </c>
      <c r="AC11" s="251">
        <v>0</v>
      </c>
      <c r="AD11" s="251">
        <v>0</v>
      </c>
      <c r="AE11" s="251">
        <v>0</v>
      </c>
      <c r="AF11" s="251"/>
      <c r="AG11" s="251"/>
      <c r="AH11" s="251"/>
      <c r="AI11" s="251"/>
      <c r="AJ11" s="251"/>
      <c r="AK11" s="251"/>
    </row>
    <row r="12" ht="16.35" customHeight="1" spans="1:37">
      <c r="A12" s="250" t="s">
        <v>177</v>
      </c>
      <c r="B12" s="251">
        <v>0</v>
      </c>
      <c r="C12" s="251">
        <v>0</v>
      </c>
      <c r="D12" s="251">
        <v>0</v>
      </c>
      <c r="E12" s="251">
        <v>0</v>
      </c>
      <c r="F12" s="251">
        <v>0</v>
      </c>
      <c r="G12" s="251">
        <v>0</v>
      </c>
      <c r="H12" s="251">
        <v>0</v>
      </c>
      <c r="I12" s="251">
        <v>0</v>
      </c>
      <c r="J12" s="251">
        <v>0</v>
      </c>
      <c r="K12" s="251">
        <v>0</v>
      </c>
      <c r="L12" s="251">
        <v>0</v>
      </c>
      <c r="M12" s="251">
        <v>0</v>
      </c>
      <c r="N12" s="251">
        <v>0</v>
      </c>
      <c r="O12" s="251">
        <v>0</v>
      </c>
      <c r="P12" s="251">
        <v>0</v>
      </c>
      <c r="Q12" s="251">
        <v>0</v>
      </c>
      <c r="R12" s="251">
        <v>0</v>
      </c>
      <c r="S12" s="251">
        <v>0</v>
      </c>
      <c r="T12" s="251">
        <v>0</v>
      </c>
      <c r="U12" s="251">
        <v>0</v>
      </c>
      <c r="V12" s="251">
        <v>0</v>
      </c>
      <c r="W12" s="251">
        <v>0</v>
      </c>
      <c r="X12" s="251">
        <v>0</v>
      </c>
      <c r="Y12" s="251">
        <v>0</v>
      </c>
      <c r="Z12" s="251">
        <v>0</v>
      </c>
      <c r="AA12" s="251">
        <v>0</v>
      </c>
      <c r="AB12" s="251">
        <v>0</v>
      </c>
      <c r="AC12" s="251">
        <v>0</v>
      </c>
      <c r="AD12" s="251">
        <v>0</v>
      </c>
      <c r="AE12" s="251">
        <v>0</v>
      </c>
      <c r="AF12" s="251"/>
      <c r="AG12" s="251"/>
      <c r="AH12" s="251"/>
      <c r="AI12" s="251"/>
      <c r="AJ12" s="251"/>
      <c r="AK12" s="251"/>
    </row>
    <row r="13" ht="16.35" customHeight="1" spans="1:37">
      <c r="A13" s="250" t="s">
        <v>178</v>
      </c>
      <c r="B13" s="251">
        <v>0</v>
      </c>
      <c r="C13" s="251">
        <v>0</v>
      </c>
      <c r="D13" s="251">
        <v>0</v>
      </c>
      <c r="E13" s="251">
        <v>0</v>
      </c>
      <c r="F13" s="251">
        <v>0</v>
      </c>
      <c r="G13" s="251">
        <v>0</v>
      </c>
      <c r="H13" s="251">
        <v>0</v>
      </c>
      <c r="I13" s="251">
        <v>0</v>
      </c>
      <c r="J13" s="251">
        <v>0</v>
      </c>
      <c r="K13" s="251">
        <v>0</v>
      </c>
      <c r="L13" s="251">
        <v>0</v>
      </c>
      <c r="M13" s="251">
        <v>0</v>
      </c>
      <c r="N13" s="251">
        <v>0</v>
      </c>
      <c r="O13" s="251">
        <v>0</v>
      </c>
      <c r="P13" s="251">
        <v>0</v>
      </c>
      <c r="Q13" s="251">
        <v>0</v>
      </c>
      <c r="R13" s="251">
        <v>0</v>
      </c>
      <c r="S13" s="251">
        <v>0</v>
      </c>
      <c r="T13" s="251">
        <v>0</v>
      </c>
      <c r="U13" s="251">
        <v>0</v>
      </c>
      <c r="V13" s="251">
        <v>0</v>
      </c>
      <c r="W13" s="251">
        <v>0</v>
      </c>
      <c r="X13" s="251">
        <v>0</v>
      </c>
      <c r="Y13" s="251">
        <v>0</v>
      </c>
      <c r="Z13" s="251">
        <v>0</v>
      </c>
      <c r="AA13" s="251">
        <v>0</v>
      </c>
      <c r="AB13" s="251">
        <v>0</v>
      </c>
      <c r="AC13" s="251">
        <v>0</v>
      </c>
      <c r="AD13" s="251">
        <v>0</v>
      </c>
      <c r="AE13" s="251">
        <v>0</v>
      </c>
      <c r="AF13" s="251"/>
      <c r="AG13" s="251"/>
      <c r="AH13" s="251"/>
      <c r="AI13" s="251"/>
      <c r="AJ13" s="251"/>
      <c r="AK13" s="251"/>
    </row>
    <row r="14" ht="16.35" customHeight="1" spans="1:37">
      <c r="A14" s="250" t="s">
        <v>179</v>
      </c>
      <c r="B14" s="251">
        <v>0</v>
      </c>
      <c r="C14" s="251">
        <v>0</v>
      </c>
      <c r="D14" s="251">
        <v>0</v>
      </c>
      <c r="E14" s="251">
        <v>0</v>
      </c>
      <c r="F14" s="251">
        <v>0</v>
      </c>
      <c r="G14" s="251">
        <v>0</v>
      </c>
      <c r="H14" s="251">
        <v>0</v>
      </c>
      <c r="I14" s="251">
        <v>0</v>
      </c>
      <c r="J14" s="251">
        <v>0</v>
      </c>
      <c r="K14" s="251">
        <v>0</v>
      </c>
      <c r="L14" s="251">
        <v>0</v>
      </c>
      <c r="M14" s="251">
        <v>0</v>
      </c>
      <c r="N14" s="251">
        <v>0</v>
      </c>
      <c r="O14" s="251">
        <v>0</v>
      </c>
      <c r="P14" s="251">
        <v>0</v>
      </c>
      <c r="Q14" s="251">
        <v>0</v>
      </c>
      <c r="R14" s="251">
        <v>0</v>
      </c>
      <c r="S14" s="251">
        <v>0</v>
      </c>
      <c r="T14" s="251">
        <v>0</v>
      </c>
      <c r="U14" s="251">
        <v>0</v>
      </c>
      <c r="V14" s="251">
        <v>0</v>
      </c>
      <c r="W14" s="251">
        <v>0</v>
      </c>
      <c r="X14" s="251">
        <v>0</v>
      </c>
      <c r="Y14" s="251">
        <v>0</v>
      </c>
      <c r="Z14" s="251">
        <v>0</v>
      </c>
      <c r="AA14" s="251">
        <v>0</v>
      </c>
      <c r="AB14" s="251">
        <v>0</v>
      </c>
      <c r="AC14" s="251">
        <v>0</v>
      </c>
      <c r="AD14" s="251">
        <v>0</v>
      </c>
      <c r="AE14" s="251">
        <v>0</v>
      </c>
      <c r="AF14" s="251"/>
      <c r="AG14" s="251"/>
      <c r="AH14" s="251"/>
      <c r="AI14" s="251"/>
      <c r="AJ14" s="251"/>
      <c r="AK14" s="251"/>
    </row>
    <row r="15" ht="16.35" customHeight="1" spans="1:37">
      <c r="A15" s="250" t="s">
        <v>180</v>
      </c>
      <c r="B15" s="251">
        <v>0</v>
      </c>
      <c r="C15" s="251">
        <v>0</v>
      </c>
      <c r="D15" s="251">
        <v>0</v>
      </c>
      <c r="E15" s="251">
        <v>0</v>
      </c>
      <c r="F15" s="251">
        <v>0</v>
      </c>
      <c r="G15" s="251">
        <v>0</v>
      </c>
      <c r="H15" s="251">
        <v>0</v>
      </c>
      <c r="I15" s="251">
        <v>0</v>
      </c>
      <c r="J15" s="251">
        <v>0</v>
      </c>
      <c r="K15" s="251">
        <v>0</v>
      </c>
      <c r="L15" s="251">
        <v>0</v>
      </c>
      <c r="M15" s="251">
        <v>0</v>
      </c>
      <c r="N15" s="251">
        <v>0</v>
      </c>
      <c r="O15" s="251">
        <v>0</v>
      </c>
      <c r="P15" s="251">
        <v>0</v>
      </c>
      <c r="Q15" s="251">
        <v>0</v>
      </c>
      <c r="R15" s="251">
        <v>0</v>
      </c>
      <c r="S15" s="251">
        <v>0</v>
      </c>
      <c r="T15" s="251">
        <v>0</v>
      </c>
      <c r="U15" s="251">
        <v>0</v>
      </c>
      <c r="V15" s="251">
        <v>0</v>
      </c>
      <c r="W15" s="251">
        <v>0</v>
      </c>
      <c r="X15" s="251">
        <v>0</v>
      </c>
      <c r="Y15" s="251">
        <v>0</v>
      </c>
      <c r="Z15" s="251">
        <v>0</v>
      </c>
      <c r="AA15" s="251">
        <v>0</v>
      </c>
      <c r="AB15" s="251">
        <v>0</v>
      </c>
      <c r="AC15" s="251">
        <v>0</v>
      </c>
      <c r="AD15" s="251">
        <v>0</v>
      </c>
      <c r="AE15" s="251">
        <v>0</v>
      </c>
      <c r="AF15" s="251"/>
      <c r="AG15" s="251"/>
      <c r="AH15" s="251"/>
      <c r="AI15" s="251"/>
      <c r="AJ15" s="251"/>
      <c r="AK15" s="251"/>
    </row>
    <row r="16" ht="16.35" customHeight="1" spans="1:37">
      <c r="A16" s="250" t="s">
        <v>181</v>
      </c>
      <c r="B16" s="251">
        <v>0</v>
      </c>
      <c r="C16" s="251">
        <v>0</v>
      </c>
      <c r="D16" s="251">
        <v>0</v>
      </c>
      <c r="E16" s="251">
        <v>0</v>
      </c>
      <c r="F16" s="251">
        <v>0</v>
      </c>
      <c r="G16" s="251">
        <v>0</v>
      </c>
      <c r="H16" s="251">
        <v>0</v>
      </c>
      <c r="I16" s="251">
        <v>0</v>
      </c>
      <c r="J16" s="251">
        <v>0</v>
      </c>
      <c r="K16" s="251">
        <v>0</v>
      </c>
      <c r="L16" s="251">
        <v>0</v>
      </c>
      <c r="M16" s="251">
        <v>0</v>
      </c>
      <c r="N16" s="251">
        <v>0</v>
      </c>
      <c r="O16" s="251">
        <v>0</v>
      </c>
      <c r="P16" s="251">
        <v>0</v>
      </c>
      <c r="Q16" s="251">
        <v>0</v>
      </c>
      <c r="R16" s="251">
        <v>0</v>
      </c>
      <c r="S16" s="251">
        <v>0</v>
      </c>
      <c r="T16" s="251">
        <v>0</v>
      </c>
      <c r="U16" s="251">
        <v>0</v>
      </c>
      <c r="V16" s="251">
        <v>0</v>
      </c>
      <c r="W16" s="251">
        <v>0</v>
      </c>
      <c r="X16" s="251">
        <v>0</v>
      </c>
      <c r="Y16" s="251">
        <v>0</v>
      </c>
      <c r="Z16" s="251">
        <v>0</v>
      </c>
      <c r="AA16" s="251">
        <v>0</v>
      </c>
      <c r="AB16" s="251">
        <v>0</v>
      </c>
      <c r="AC16" s="251">
        <v>0</v>
      </c>
      <c r="AD16" s="251">
        <v>0</v>
      </c>
      <c r="AE16" s="251">
        <v>0</v>
      </c>
      <c r="AF16" s="251"/>
      <c r="AG16" s="251"/>
      <c r="AH16" s="251"/>
      <c r="AI16" s="251"/>
      <c r="AJ16" s="251"/>
      <c r="AK16" s="251"/>
    </row>
    <row r="17" ht="16.35" customHeight="1" spans="1:37">
      <c r="A17" s="250" t="s">
        <v>182</v>
      </c>
      <c r="B17" s="251">
        <v>0</v>
      </c>
      <c r="C17" s="251">
        <v>0</v>
      </c>
      <c r="D17" s="251">
        <v>0</v>
      </c>
      <c r="E17" s="251">
        <v>0</v>
      </c>
      <c r="F17" s="251">
        <v>0</v>
      </c>
      <c r="G17" s="251">
        <v>0</v>
      </c>
      <c r="H17" s="251">
        <v>0</v>
      </c>
      <c r="I17" s="251">
        <v>0</v>
      </c>
      <c r="J17" s="251">
        <v>0</v>
      </c>
      <c r="K17" s="251">
        <v>0</v>
      </c>
      <c r="L17" s="251">
        <v>0</v>
      </c>
      <c r="M17" s="251">
        <v>0</v>
      </c>
      <c r="N17" s="251">
        <v>0</v>
      </c>
      <c r="O17" s="251">
        <v>0</v>
      </c>
      <c r="P17" s="251">
        <v>0</v>
      </c>
      <c r="Q17" s="251">
        <v>0</v>
      </c>
      <c r="R17" s="251">
        <v>0</v>
      </c>
      <c r="S17" s="251">
        <v>0</v>
      </c>
      <c r="T17" s="251">
        <v>0</v>
      </c>
      <c r="U17" s="251">
        <v>0</v>
      </c>
      <c r="V17" s="251">
        <v>0</v>
      </c>
      <c r="W17" s="251">
        <v>0</v>
      </c>
      <c r="X17" s="251">
        <v>0</v>
      </c>
      <c r="Y17" s="251">
        <v>0</v>
      </c>
      <c r="Z17" s="251">
        <v>0</v>
      </c>
      <c r="AA17" s="251">
        <v>0</v>
      </c>
      <c r="AB17" s="251">
        <v>0</v>
      </c>
      <c r="AC17" s="251">
        <v>0</v>
      </c>
      <c r="AD17" s="251">
        <v>0</v>
      </c>
      <c r="AE17" s="251">
        <v>0</v>
      </c>
      <c r="AF17" s="251"/>
      <c r="AG17" s="251"/>
      <c r="AH17" s="251"/>
      <c r="AI17" s="251"/>
      <c r="AJ17" s="251"/>
      <c r="AK17" s="251"/>
    </row>
    <row r="18" ht="16.35" customHeight="1" spans="1:37">
      <c r="A18" s="250" t="s">
        <v>183</v>
      </c>
      <c r="B18" s="251">
        <v>0</v>
      </c>
      <c r="C18" s="251">
        <v>0</v>
      </c>
      <c r="D18" s="251">
        <v>0</v>
      </c>
      <c r="E18" s="251">
        <v>0</v>
      </c>
      <c r="F18" s="251">
        <v>0</v>
      </c>
      <c r="G18" s="251">
        <v>0</v>
      </c>
      <c r="H18" s="251">
        <v>0</v>
      </c>
      <c r="I18" s="251">
        <v>0</v>
      </c>
      <c r="J18" s="251">
        <v>0</v>
      </c>
      <c r="K18" s="251">
        <v>0</v>
      </c>
      <c r="L18" s="251">
        <v>0</v>
      </c>
      <c r="M18" s="251">
        <v>0</v>
      </c>
      <c r="N18" s="251">
        <v>0</v>
      </c>
      <c r="O18" s="251">
        <v>0</v>
      </c>
      <c r="P18" s="251">
        <v>0</v>
      </c>
      <c r="Q18" s="251">
        <v>0</v>
      </c>
      <c r="R18" s="251">
        <v>0</v>
      </c>
      <c r="S18" s="251">
        <v>0</v>
      </c>
      <c r="T18" s="251">
        <v>0</v>
      </c>
      <c r="U18" s="251">
        <v>0</v>
      </c>
      <c r="V18" s="251">
        <v>0</v>
      </c>
      <c r="W18" s="251">
        <v>0</v>
      </c>
      <c r="X18" s="251">
        <v>0</v>
      </c>
      <c r="Y18" s="251">
        <v>0</v>
      </c>
      <c r="Z18" s="251">
        <v>0</v>
      </c>
      <c r="AA18" s="251">
        <v>0</v>
      </c>
      <c r="AB18" s="251">
        <v>0</v>
      </c>
      <c r="AC18" s="251">
        <v>0</v>
      </c>
      <c r="AD18" s="251">
        <v>0</v>
      </c>
      <c r="AE18" s="251">
        <v>0</v>
      </c>
      <c r="AF18" s="251"/>
      <c r="AG18" s="251"/>
      <c r="AH18" s="251"/>
      <c r="AI18" s="251"/>
      <c r="AJ18" s="251"/>
      <c r="AK18" s="251"/>
    </row>
    <row r="19" ht="16.35" customHeight="1" spans="1:37">
      <c r="A19" s="250" t="s">
        <v>184</v>
      </c>
      <c r="B19" s="251">
        <v>0</v>
      </c>
      <c r="C19" s="251">
        <v>0</v>
      </c>
      <c r="D19" s="251">
        <v>0</v>
      </c>
      <c r="E19" s="251">
        <v>0</v>
      </c>
      <c r="F19" s="251">
        <v>0</v>
      </c>
      <c r="G19" s="251">
        <v>0</v>
      </c>
      <c r="H19" s="251">
        <v>0</v>
      </c>
      <c r="I19" s="251">
        <v>0</v>
      </c>
      <c r="J19" s="251">
        <v>0</v>
      </c>
      <c r="K19" s="251">
        <v>0</v>
      </c>
      <c r="L19" s="251">
        <v>0</v>
      </c>
      <c r="M19" s="251">
        <v>0</v>
      </c>
      <c r="N19" s="251">
        <v>0</v>
      </c>
      <c r="O19" s="251">
        <v>0</v>
      </c>
      <c r="P19" s="251">
        <v>0</v>
      </c>
      <c r="Q19" s="251">
        <v>0</v>
      </c>
      <c r="R19" s="251">
        <v>0</v>
      </c>
      <c r="S19" s="251">
        <v>0</v>
      </c>
      <c r="T19" s="251">
        <v>0</v>
      </c>
      <c r="U19" s="251">
        <v>0</v>
      </c>
      <c r="V19" s="251">
        <v>0</v>
      </c>
      <c r="W19" s="251">
        <v>0</v>
      </c>
      <c r="X19" s="251">
        <v>0</v>
      </c>
      <c r="Y19" s="251">
        <v>0</v>
      </c>
      <c r="Z19" s="251">
        <v>0</v>
      </c>
      <c r="AA19" s="251">
        <v>0</v>
      </c>
      <c r="AB19" s="251">
        <v>0</v>
      </c>
      <c r="AC19" s="251">
        <v>0</v>
      </c>
      <c r="AD19" s="251">
        <v>0</v>
      </c>
      <c r="AE19" s="251">
        <v>0</v>
      </c>
      <c r="AF19" s="251"/>
      <c r="AG19" s="251"/>
      <c r="AH19" s="251"/>
      <c r="AI19" s="251"/>
      <c r="AJ19" s="251"/>
      <c r="AK19" s="251"/>
    </row>
    <row r="20" ht="16.35" customHeight="1" spans="1:37">
      <c r="A20" s="250" t="s">
        <v>185</v>
      </c>
      <c r="B20" s="251">
        <v>0</v>
      </c>
      <c r="C20" s="251">
        <v>0</v>
      </c>
      <c r="D20" s="251">
        <v>0</v>
      </c>
      <c r="E20" s="251">
        <v>0</v>
      </c>
      <c r="F20" s="251">
        <v>0</v>
      </c>
      <c r="G20" s="251">
        <v>0</v>
      </c>
      <c r="H20" s="251">
        <v>0</v>
      </c>
      <c r="I20" s="251">
        <v>0</v>
      </c>
      <c r="J20" s="251">
        <v>0</v>
      </c>
      <c r="K20" s="251">
        <v>0</v>
      </c>
      <c r="L20" s="251">
        <v>0</v>
      </c>
      <c r="M20" s="251">
        <v>0</v>
      </c>
      <c r="N20" s="251">
        <v>0</v>
      </c>
      <c r="O20" s="251">
        <v>0</v>
      </c>
      <c r="P20" s="251">
        <v>0</v>
      </c>
      <c r="Q20" s="251">
        <v>0</v>
      </c>
      <c r="R20" s="251">
        <v>0</v>
      </c>
      <c r="S20" s="251">
        <v>0</v>
      </c>
      <c r="T20" s="251">
        <v>0</v>
      </c>
      <c r="U20" s="251">
        <v>0</v>
      </c>
      <c r="V20" s="251">
        <v>0</v>
      </c>
      <c r="W20" s="251">
        <v>0</v>
      </c>
      <c r="X20" s="251">
        <v>0</v>
      </c>
      <c r="Y20" s="251">
        <v>0</v>
      </c>
      <c r="Z20" s="251">
        <v>0</v>
      </c>
      <c r="AA20" s="251">
        <v>0</v>
      </c>
      <c r="AB20" s="251">
        <v>0</v>
      </c>
      <c r="AC20" s="251">
        <v>0</v>
      </c>
      <c r="AD20" s="251">
        <v>0</v>
      </c>
      <c r="AE20" s="251">
        <v>0</v>
      </c>
      <c r="AF20" s="251"/>
      <c r="AG20" s="251"/>
      <c r="AH20" s="251"/>
      <c r="AI20" s="251"/>
      <c r="AJ20" s="251"/>
      <c r="AK20" s="251"/>
    </row>
    <row r="21" ht="16.35" customHeight="1" spans="1:37">
      <c r="A21" s="250" t="s">
        <v>186</v>
      </c>
      <c r="B21" s="251">
        <v>0</v>
      </c>
      <c r="C21" s="251">
        <v>0</v>
      </c>
      <c r="D21" s="251">
        <v>0</v>
      </c>
      <c r="E21" s="251">
        <v>0</v>
      </c>
      <c r="F21" s="251">
        <v>0</v>
      </c>
      <c r="G21" s="251">
        <v>0</v>
      </c>
      <c r="H21" s="251">
        <v>0</v>
      </c>
      <c r="I21" s="251">
        <v>0</v>
      </c>
      <c r="J21" s="251">
        <v>0</v>
      </c>
      <c r="K21" s="251">
        <v>0</v>
      </c>
      <c r="L21" s="251">
        <v>0</v>
      </c>
      <c r="M21" s="251">
        <v>0</v>
      </c>
      <c r="N21" s="251">
        <v>0</v>
      </c>
      <c r="O21" s="251">
        <v>0</v>
      </c>
      <c r="P21" s="251">
        <v>0</v>
      </c>
      <c r="Q21" s="251">
        <v>0</v>
      </c>
      <c r="R21" s="251">
        <v>0</v>
      </c>
      <c r="S21" s="251">
        <v>0</v>
      </c>
      <c r="T21" s="251">
        <v>0</v>
      </c>
      <c r="U21" s="251">
        <v>0</v>
      </c>
      <c r="V21" s="251">
        <v>0</v>
      </c>
      <c r="W21" s="251">
        <v>0</v>
      </c>
      <c r="X21" s="251">
        <v>0</v>
      </c>
      <c r="Y21" s="251">
        <v>0</v>
      </c>
      <c r="Z21" s="251">
        <v>0</v>
      </c>
      <c r="AA21" s="251">
        <v>0</v>
      </c>
      <c r="AB21" s="251">
        <v>0</v>
      </c>
      <c r="AC21" s="251">
        <v>0</v>
      </c>
      <c r="AD21" s="251">
        <v>0</v>
      </c>
      <c r="AE21" s="251">
        <v>0</v>
      </c>
      <c r="AF21" s="251"/>
      <c r="AG21" s="251"/>
      <c r="AH21" s="251"/>
      <c r="AI21" s="251"/>
      <c r="AJ21" s="251"/>
      <c r="AK21" s="251"/>
    </row>
    <row r="22" ht="16.35" customHeight="1" spans="1:37">
      <c r="A22" s="250" t="s">
        <v>187</v>
      </c>
      <c r="B22" s="251">
        <v>0</v>
      </c>
      <c r="C22" s="251">
        <v>0</v>
      </c>
      <c r="D22" s="251">
        <v>0</v>
      </c>
      <c r="E22" s="251">
        <v>0</v>
      </c>
      <c r="F22" s="251">
        <v>0</v>
      </c>
      <c r="G22" s="251">
        <v>0</v>
      </c>
      <c r="H22" s="251">
        <v>0</v>
      </c>
      <c r="I22" s="251">
        <v>0</v>
      </c>
      <c r="J22" s="251">
        <v>0</v>
      </c>
      <c r="K22" s="251">
        <v>0</v>
      </c>
      <c r="L22" s="251">
        <v>0</v>
      </c>
      <c r="M22" s="251">
        <v>0</v>
      </c>
      <c r="N22" s="251">
        <v>0</v>
      </c>
      <c r="O22" s="251">
        <v>0</v>
      </c>
      <c r="P22" s="251">
        <v>0</v>
      </c>
      <c r="Q22" s="251">
        <v>0</v>
      </c>
      <c r="R22" s="251">
        <v>0</v>
      </c>
      <c r="S22" s="251">
        <v>0</v>
      </c>
      <c r="T22" s="251">
        <v>0</v>
      </c>
      <c r="U22" s="251">
        <v>0</v>
      </c>
      <c r="V22" s="251">
        <v>0</v>
      </c>
      <c r="W22" s="251">
        <v>0</v>
      </c>
      <c r="X22" s="251">
        <v>0</v>
      </c>
      <c r="Y22" s="251">
        <v>0</v>
      </c>
      <c r="Z22" s="251">
        <v>0</v>
      </c>
      <c r="AA22" s="251">
        <v>0</v>
      </c>
      <c r="AB22" s="251">
        <v>0</v>
      </c>
      <c r="AC22" s="251">
        <v>0</v>
      </c>
      <c r="AD22" s="251">
        <v>0</v>
      </c>
      <c r="AE22" s="251">
        <v>0</v>
      </c>
      <c r="AF22" s="251"/>
      <c r="AG22" s="251"/>
      <c r="AH22" s="251"/>
      <c r="AI22" s="251"/>
      <c r="AJ22" s="251"/>
      <c r="AK22" s="251"/>
    </row>
    <row r="23" ht="16.35" customHeight="1" spans="1:37">
      <c r="A23" s="250" t="s">
        <v>188</v>
      </c>
      <c r="B23" s="251">
        <v>0</v>
      </c>
      <c r="C23" s="251">
        <v>0</v>
      </c>
      <c r="D23" s="251">
        <v>0</v>
      </c>
      <c r="E23" s="251">
        <v>0</v>
      </c>
      <c r="F23" s="251">
        <v>0</v>
      </c>
      <c r="G23" s="251">
        <v>0</v>
      </c>
      <c r="H23" s="251">
        <v>0</v>
      </c>
      <c r="I23" s="251">
        <v>0</v>
      </c>
      <c r="J23" s="251">
        <v>0</v>
      </c>
      <c r="K23" s="251">
        <v>0</v>
      </c>
      <c r="L23" s="251">
        <v>0</v>
      </c>
      <c r="M23" s="251">
        <v>0</v>
      </c>
      <c r="N23" s="251">
        <v>0</v>
      </c>
      <c r="O23" s="251">
        <v>0</v>
      </c>
      <c r="P23" s="251">
        <v>0</v>
      </c>
      <c r="Q23" s="251">
        <v>0</v>
      </c>
      <c r="R23" s="251">
        <v>0</v>
      </c>
      <c r="S23" s="251">
        <v>0</v>
      </c>
      <c r="T23" s="251">
        <v>0</v>
      </c>
      <c r="U23" s="251">
        <v>0</v>
      </c>
      <c r="V23" s="251">
        <v>0</v>
      </c>
      <c r="W23" s="251">
        <v>0</v>
      </c>
      <c r="X23" s="251">
        <v>0</v>
      </c>
      <c r="Y23" s="251">
        <v>0</v>
      </c>
      <c r="Z23" s="251">
        <v>0</v>
      </c>
      <c r="AA23" s="251">
        <v>0</v>
      </c>
      <c r="AB23" s="251">
        <v>0</v>
      </c>
      <c r="AC23" s="251">
        <v>0</v>
      </c>
      <c r="AD23" s="251">
        <v>0</v>
      </c>
      <c r="AE23" s="251">
        <v>0</v>
      </c>
      <c r="AF23" s="251"/>
      <c r="AG23" s="251"/>
      <c r="AH23" s="251"/>
      <c r="AI23" s="251"/>
      <c r="AJ23" s="251"/>
      <c r="AK23" s="251"/>
    </row>
    <row r="24" ht="16.35" customHeight="1" spans="1:37">
      <c r="A24" s="250" t="s">
        <v>189</v>
      </c>
      <c r="B24" s="251">
        <v>0</v>
      </c>
      <c r="C24" s="251">
        <v>0</v>
      </c>
      <c r="D24" s="251">
        <v>0</v>
      </c>
      <c r="E24" s="251">
        <v>0</v>
      </c>
      <c r="F24" s="251">
        <v>0</v>
      </c>
      <c r="G24" s="251">
        <v>0</v>
      </c>
      <c r="H24" s="251">
        <v>0</v>
      </c>
      <c r="I24" s="251">
        <v>0</v>
      </c>
      <c r="J24" s="251">
        <v>0</v>
      </c>
      <c r="K24" s="251">
        <v>0</v>
      </c>
      <c r="L24" s="251">
        <v>0</v>
      </c>
      <c r="M24" s="251">
        <v>0</v>
      </c>
      <c r="N24" s="251">
        <v>0</v>
      </c>
      <c r="O24" s="251">
        <v>0</v>
      </c>
      <c r="P24" s="251">
        <v>0</v>
      </c>
      <c r="Q24" s="251">
        <v>0</v>
      </c>
      <c r="R24" s="251">
        <v>0</v>
      </c>
      <c r="S24" s="251">
        <v>0</v>
      </c>
      <c r="T24" s="251">
        <v>0</v>
      </c>
      <c r="U24" s="251">
        <v>0</v>
      </c>
      <c r="V24" s="251">
        <v>0</v>
      </c>
      <c r="W24" s="251">
        <v>0</v>
      </c>
      <c r="X24" s="251">
        <v>0</v>
      </c>
      <c r="Y24" s="251">
        <v>0</v>
      </c>
      <c r="Z24" s="251">
        <v>0</v>
      </c>
      <c r="AA24" s="251">
        <v>0</v>
      </c>
      <c r="AB24" s="251">
        <v>0</v>
      </c>
      <c r="AC24" s="251">
        <v>0</v>
      </c>
      <c r="AD24" s="251">
        <v>0</v>
      </c>
      <c r="AE24" s="251">
        <v>0</v>
      </c>
      <c r="AF24" s="251"/>
      <c r="AG24" s="251"/>
      <c r="AH24" s="251"/>
      <c r="AI24" s="251"/>
      <c r="AJ24" s="251"/>
      <c r="AK24" s="251"/>
    </row>
    <row r="25" ht="16.35" customHeight="1" spans="1:37">
      <c r="A25" s="250" t="s">
        <v>190</v>
      </c>
      <c r="B25" s="251">
        <v>0</v>
      </c>
      <c r="C25" s="251">
        <v>0</v>
      </c>
      <c r="D25" s="251">
        <v>0</v>
      </c>
      <c r="E25" s="251">
        <v>0</v>
      </c>
      <c r="F25" s="251">
        <v>0</v>
      </c>
      <c r="G25" s="251">
        <v>0</v>
      </c>
      <c r="H25" s="251">
        <v>0</v>
      </c>
      <c r="I25" s="251">
        <v>0</v>
      </c>
      <c r="J25" s="251">
        <v>0</v>
      </c>
      <c r="K25" s="251">
        <v>0</v>
      </c>
      <c r="L25" s="251">
        <v>0</v>
      </c>
      <c r="M25" s="251">
        <v>0</v>
      </c>
      <c r="N25" s="251">
        <v>0</v>
      </c>
      <c r="O25" s="251">
        <v>0</v>
      </c>
      <c r="P25" s="251">
        <v>0</v>
      </c>
      <c r="Q25" s="251">
        <v>0</v>
      </c>
      <c r="R25" s="251">
        <v>0</v>
      </c>
      <c r="S25" s="251">
        <v>0</v>
      </c>
      <c r="T25" s="251">
        <v>0</v>
      </c>
      <c r="U25" s="251">
        <v>0</v>
      </c>
      <c r="V25" s="251">
        <v>0</v>
      </c>
      <c r="W25" s="251">
        <v>0</v>
      </c>
      <c r="X25" s="251">
        <v>0</v>
      </c>
      <c r="Y25" s="251">
        <v>0</v>
      </c>
      <c r="Z25" s="251">
        <v>0</v>
      </c>
      <c r="AA25" s="251">
        <v>0</v>
      </c>
      <c r="AB25" s="251">
        <v>0</v>
      </c>
      <c r="AC25" s="251">
        <v>0</v>
      </c>
      <c r="AD25" s="251">
        <v>0</v>
      </c>
      <c r="AE25" s="251">
        <v>0</v>
      </c>
      <c r="AF25" s="251"/>
      <c r="AG25" s="251"/>
      <c r="AH25" s="251"/>
      <c r="AI25" s="251"/>
      <c r="AJ25" s="251"/>
      <c r="AK25" s="251"/>
    </row>
    <row r="26" ht="16.35" customHeight="1" spans="1:37">
      <c r="A26" s="250" t="s">
        <v>191</v>
      </c>
      <c r="B26" s="251">
        <v>0</v>
      </c>
      <c r="C26" s="251">
        <v>0</v>
      </c>
      <c r="D26" s="251">
        <v>0</v>
      </c>
      <c r="E26" s="251">
        <v>0</v>
      </c>
      <c r="F26" s="251">
        <v>0</v>
      </c>
      <c r="G26" s="251">
        <v>0</v>
      </c>
      <c r="H26" s="251">
        <v>0</v>
      </c>
      <c r="I26" s="251">
        <v>0</v>
      </c>
      <c r="J26" s="251">
        <v>0</v>
      </c>
      <c r="K26" s="251">
        <v>0</v>
      </c>
      <c r="L26" s="251">
        <v>0</v>
      </c>
      <c r="M26" s="251">
        <v>0</v>
      </c>
      <c r="N26" s="251">
        <v>0</v>
      </c>
      <c r="O26" s="251">
        <v>0</v>
      </c>
      <c r="P26" s="251">
        <v>0</v>
      </c>
      <c r="Q26" s="251">
        <v>0</v>
      </c>
      <c r="R26" s="251">
        <v>0</v>
      </c>
      <c r="S26" s="251">
        <v>0</v>
      </c>
      <c r="T26" s="251">
        <v>0</v>
      </c>
      <c r="U26" s="251">
        <v>0</v>
      </c>
      <c r="V26" s="251">
        <v>0</v>
      </c>
      <c r="W26" s="251">
        <v>0</v>
      </c>
      <c r="X26" s="251">
        <v>0</v>
      </c>
      <c r="Y26" s="251">
        <v>0</v>
      </c>
      <c r="Z26" s="251">
        <v>0</v>
      </c>
      <c r="AA26" s="251">
        <v>0</v>
      </c>
      <c r="AB26" s="251">
        <v>0</v>
      </c>
      <c r="AC26" s="251">
        <v>0</v>
      </c>
      <c r="AD26" s="251">
        <v>0</v>
      </c>
      <c r="AE26" s="251">
        <v>0</v>
      </c>
      <c r="AF26" s="251"/>
      <c r="AG26" s="251"/>
      <c r="AH26" s="251"/>
      <c r="AI26" s="251"/>
      <c r="AJ26" s="251"/>
      <c r="AK26" s="251"/>
    </row>
    <row r="27" ht="16.35" customHeight="1" spans="1:37">
      <c r="A27" s="250" t="s">
        <v>192</v>
      </c>
      <c r="B27" s="251">
        <v>0</v>
      </c>
      <c r="C27" s="251">
        <v>0</v>
      </c>
      <c r="D27" s="251">
        <v>0</v>
      </c>
      <c r="E27" s="251">
        <v>0</v>
      </c>
      <c r="F27" s="251">
        <v>0</v>
      </c>
      <c r="G27" s="251">
        <v>0</v>
      </c>
      <c r="H27" s="251">
        <v>0</v>
      </c>
      <c r="I27" s="251">
        <v>0</v>
      </c>
      <c r="J27" s="251">
        <v>0</v>
      </c>
      <c r="K27" s="251">
        <v>0</v>
      </c>
      <c r="L27" s="251">
        <v>0</v>
      </c>
      <c r="M27" s="251">
        <v>0</v>
      </c>
      <c r="N27" s="251">
        <v>0</v>
      </c>
      <c r="O27" s="251">
        <v>0</v>
      </c>
      <c r="P27" s="251">
        <v>0</v>
      </c>
      <c r="Q27" s="251">
        <v>0</v>
      </c>
      <c r="R27" s="251">
        <v>0</v>
      </c>
      <c r="S27" s="251">
        <v>0</v>
      </c>
      <c r="T27" s="251">
        <v>0</v>
      </c>
      <c r="U27" s="251">
        <v>0</v>
      </c>
      <c r="V27" s="251">
        <v>0</v>
      </c>
      <c r="W27" s="251">
        <v>0</v>
      </c>
      <c r="X27" s="251">
        <v>0</v>
      </c>
      <c r="Y27" s="251">
        <v>0</v>
      </c>
      <c r="Z27" s="251">
        <v>0</v>
      </c>
      <c r="AA27" s="251">
        <v>0</v>
      </c>
      <c r="AB27" s="251">
        <v>0</v>
      </c>
      <c r="AC27" s="251">
        <v>0</v>
      </c>
      <c r="AD27" s="251">
        <v>0</v>
      </c>
      <c r="AE27" s="251">
        <v>0</v>
      </c>
      <c r="AF27" s="251"/>
      <c r="AG27" s="251"/>
      <c r="AH27" s="251"/>
      <c r="AI27" s="251"/>
      <c r="AJ27" s="251"/>
      <c r="AK27" s="251"/>
    </row>
    <row r="28" ht="16.35" customHeight="1" spans="1:37">
      <c r="A28" s="250" t="s">
        <v>193</v>
      </c>
      <c r="B28" s="251">
        <v>0</v>
      </c>
      <c r="C28" s="251">
        <v>0</v>
      </c>
      <c r="D28" s="251">
        <v>0</v>
      </c>
      <c r="E28" s="251">
        <v>0</v>
      </c>
      <c r="F28" s="251">
        <v>0</v>
      </c>
      <c r="G28" s="251">
        <v>0</v>
      </c>
      <c r="H28" s="251">
        <v>0</v>
      </c>
      <c r="I28" s="251">
        <v>0</v>
      </c>
      <c r="J28" s="251">
        <v>0</v>
      </c>
      <c r="K28" s="251">
        <v>0</v>
      </c>
      <c r="L28" s="251">
        <v>0</v>
      </c>
      <c r="M28" s="251">
        <v>0</v>
      </c>
      <c r="N28" s="251">
        <v>0</v>
      </c>
      <c r="O28" s="251">
        <v>0</v>
      </c>
      <c r="P28" s="251">
        <v>0</v>
      </c>
      <c r="Q28" s="251">
        <v>0</v>
      </c>
      <c r="R28" s="251">
        <v>0</v>
      </c>
      <c r="S28" s="251">
        <v>0</v>
      </c>
      <c r="T28" s="251">
        <v>0</v>
      </c>
      <c r="U28" s="251">
        <v>0</v>
      </c>
      <c r="V28" s="251">
        <v>0</v>
      </c>
      <c r="W28" s="251">
        <v>0</v>
      </c>
      <c r="X28" s="251">
        <v>0</v>
      </c>
      <c r="Y28" s="251">
        <v>0</v>
      </c>
      <c r="Z28" s="251">
        <v>0</v>
      </c>
      <c r="AA28" s="251">
        <v>0</v>
      </c>
      <c r="AB28" s="251">
        <v>0</v>
      </c>
      <c r="AC28" s="251">
        <v>0</v>
      </c>
      <c r="AD28" s="251">
        <v>0</v>
      </c>
      <c r="AE28" s="251">
        <v>0</v>
      </c>
      <c r="AF28" s="251"/>
      <c r="AG28" s="251"/>
      <c r="AH28" s="251"/>
      <c r="AI28" s="251"/>
      <c r="AJ28" s="251"/>
      <c r="AK28" s="251"/>
    </row>
    <row r="29" ht="16.35" customHeight="1" spans="1:37">
      <c r="A29" s="250" t="s">
        <v>194</v>
      </c>
      <c r="B29" s="251">
        <v>0</v>
      </c>
      <c r="C29" s="251">
        <v>0</v>
      </c>
      <c r="D29" s="251">
        <v>0</v>
      </c>
      <c r="E29" s="251">
        <v>0</v>
      </c>
      <c r="F29" s="251">
        <v>0</v>
      </c>
      <c r="G29" s="251">
        <v>0</v>
      </c>
      <c r="H29" s="251">
        <v>0</v>
      </c>
      <c r="I29" s="251">
        <v>0</v>
      </c>
      <c r="J29" s="251">
        <v>0</v>
      </c>
      <c r="K29" s="251">
        <v>0</v>
      </c>
      <c r="L29" s="251">
        <v>0</v>
      </c>
      <c r="M29" s="251">
        <v>0</v>
      </c>
      <c r="N29" s="251">
        <v>0</v>
      </c>
      <c r="O29" s="251">
        <v>0</v>
      </c>
      <c r="P29" s="251">
        <v>0</v>
      </c>
      <c r="Q29" s="251">
        <v>0</v>
      </c>
      <c r="R29" s="251">
        <v>0</v>
      </c>
      <c r="S29" s="251">
        <v>0</v>
      </c>
      <c r="T29" s="251">
        <v>0</v>
      </c>
      <c r="U29" s="251">
        <v>0</v>
      </c>
      <c r="V29" s="251">
        <v>0</v>
      </c>
      <c r="W29" s="251">
        <v>0</v>
      </c>
      <c r="X29" s="251">
        <v>0</v>
      </c>
      <c r="Y29" s="251">
        <v>0</v>
      </c>
      <c r="Z29" s="251">
        <v>0</v>
      </c>
      <c r="AA29" s="251">
        <v>0</v>
      </c>
      <c r="AB29" s="251">
        <v>0</v>
      </c>
      <c r="AC29" s="251">
        <v>0</v>
      </c>
      <c r="AD29" s="251">
        <v>0</v>
      </c>
      <c r="AE29" s="251">
        <v>0</v>
      </c>
      <c r="AF29" s="251"/>
      <c r="AG29" s="251"/>
      <c r="AH29" s="251"/>
      <c r="AI29" s="251"/>
      <c r="AJ29" s="251"/>
      <c r="AK29" s="251"/>
    </row>
    <row r="30" ht="16.35" customHeight="1" spans="1:37">
      <c r="A30" s="250" t="s">
        <v>195</v>
      </c>
      <c r="B30" s="251">
        <v>0</v>
      </c>
      <c r="C30" s="251">
        <v>0</v>
      </c>
      <c r="D30" s="251">
        <v>0</v>
      </c>
      <c r="E30" s="251">
        <v>0</v>
      </c>
      <c r="F30" s="251">
        <v>0</v>
      </c>
      <c r="G30" s="251">
        <v>0</v>
      </c>
      <c r="H30" s="251">
        <v>0</v>
      </c>
      <c r="I30" s="251">
        <v>0</v>
      </c>
      <c r="J30" s="251">
        <v>0</v>
      </c>
      <c r="K30" s="251">
        <v>0</v>
      </c>
      <c r="L30" s="251">
        <v>0</v>
      </c>
      <c r="M30" s="251">
        <v>0</v>
      </c>
      <c r="N30" s="251">
        <v>0</v>
      </c>
      <c r="O30" s="251">
        <v>0</v>
      </c>
      <c r="P30" s="251">
        <v>0</v>
      </c>
      <c r="Q30" s="251">
        <v>0</v>
      </c>
      <c r="R30" s="251">
        <v>0</v>
      </c>
      <c r="S30" s="251">
        <v>0</v>
      </c>
      <c r="T30" s="251">
        <v>0</v>
      </c>
      <c r="U30" s="251">
        <v>0</v>
      </c>
      <c r="V30" s="251">
        <v>0</v>
      </c>
      <c r="W30" s="251">
        <v>0</v>
      </c>
      <c r="X30" s="251">
        <v>0</v>
      </c>
      <c r="Y30" s="251">
        <v>0</v>
      </c>
      <c r="Z30" s="251">
        <v>0</v>
      </c>
      <c r="AA30" s="251">
        <v>0</v>
      </c>
      <c r="AB30" s="251">
        <v>0</v>
      </c>
      <c r="AC30" s="251">
        <v>0</v>
      </c>
      <c r="AD30" s="251">
        <v>0</v>
      </c>
      <c r="AE30" s="251">
        <v>0</v>
      </c>
      <c r="AF30" s="251"/>
      <c r="AG30" s="251"/>
      <c r="AH30" s="251"/>
      <c r="AI30" s="251"/>
      <c r="AJ30" s="251"/>
      <c r="AK30" s="251"/>
    </row>
    <row r="31" ht="16.35" customHeight="1" spans="1:37">
      <c r="A31" s="250" t="s">
        <v>196</v>
      </c>
      <c r="B31" s="251">
        <v>0</v>
      </c>
      <c r="C31" s="251">
        <v>0</v>
      </c>
      <c r="D31" s="251">
        <v>0</v>
      </c>
      <c r="E31" s="251">
        <v>0</v>
      </c>
      <c r="F31" s="251">
        <v>0</v>
      </c>
      <c r="G31" s="251">
        <v>0</v>
      </c>
      <c r="H31" s="251">
        <v>0</v>
      </c>
      <c r="I31" s="251">
        <v>0</v>
      </c>
      <c r="J31" s="251">
        <v>0</v>
      </c>
      <c r="K31" s="251">
        <v>0</v>
      </c>
      <c r="L31" s="251">
        <v>0</v>
      </c>
      <c r="M31" s="251">
        <v>0</v>
      </c>
      <c r="N31" s="251">
        <v>0</v>
      </c>
      <c r="O31" s="251">
        <v>0</v>
      </c>
      <c r="P31" s="251">
        <v>0</v>
      </c>
      <c r="Q31" s="251">
        <v>0</v>
      </c>
      <c r="R31" s="251">
        <v>0</v>
      </c>
      <c r="S31" s="251">
        <v>0</v>
      </c>
      <c r="T31" s="251">
        <v>0</v>
      </c>
      <c r="U31" s="251">
        <v>0</v>
      </c>
      <c r="V31" s="251">
        <v>0</v>
      </c>
      <c r="W31" s="251">
        <v>0</v>
      </c>
      <c r="X31" s="251">
        <v>0</v>
      </c>
      <c r="Y31" s="251">
        <v>0</v>
      </c>
      <c r="Z31" s="251">
        <v>0</v>
      </c>
      <c r="AA31" s="251">
        <v>0</v>
      </c>
      <c r="AB31" s="251">
        <v>0</v>
      </c>
      <c r="AC31" s="251">
        <v>0</v>
      </c>
      <c r="AD31" s="251">
        <v>0</v>
      </c>
      <c r="AE31" s="251">
        <v>0</v>
      </c>
      <c r="AF31" s="251"/>
      <c r="AG31" s="251"/>
      <c r="AH31" s="251"/>
      <c r="AI31" s="251"/>
      <c r="AJ31" s="251"/>
      <c r="AK31" s="251"/>
    </row>
    <row r="32" ht="16.35" customHeight="1" spans="1:37">
      <c r="A32" s="250" t="s">
        <v>197</v>
      </c>
      <c r="B32" s="251">
        <v>-235760820.11</v>
      </c>
      <c r="C32" s="251">
        <v>3363510.79</v>
      </c>
      <c r="D32" s="251">
        <v>0</v>
      </c>
      <c r="E32" s="251">
        <v>22629350.63</v>
      </c>
      <c r="F32" s="251">
        <v>146598693.03</v>
      </c>
      <c r="G32" s="251">
        <v>-413197206.95</v>
      </c>
      <c r="H32" s="251">
        <v>1235.24</v>
      </c>
      <c r="I32" s="251">
        <v>90623.05</v>
      </c>
      <c r="J32" s="251">
        <v>-0.11</v>
      </c>
      <c r="K32" s="251">
        <v>842224686.99</v>
      </c>
      <c r="L32" s="251">
        <v>2490.93</v>
      </c>
      <c r="M32" s="251">
        <v>138890867.3</v>
      </c>
      <c r="N32" s="251">
        <v>85222541.47</v>
      </c>
      <c r="O32" s="251">
        <v>-92570439.45</v>
      </c>
      <c r="P32" s="251">
        <v>-6080304.56</v>
      </c>
      <c r="Q32" s="251">
        <v>-104924216.76</v>
      </c>
      <c r="R32" s="251">
        <v>2088411.7</v>
      </c>
      <c r="S32" s="251">
        <v>0</v>
      </c>
      <c r="T32" s="251">
        <v>107807936.49</v>
      </c>
      <c r="U32" s="251">
        <v>7296981.13</v>
      </c>
      <c r="V32" s="251">
        <v>14155178.21</v>
      </c>
      <c r="W32" s="251">
        <v>1328345.59</v>
      </c>
      <c r="X32" s="251">
        <v>9196570.76</v>
      </c>
      <c r="Y32" s="251">
        <v>6813680.85</v>
      </c>
      <c r="Z32" s="251">
        <v>0</v>
      </c>
      <c r="AA32" s="251">
        <v>-3736314.87</v>
      </c>
      <c r="AB32" s="251">
        <v>10549714.7</v>
      </c>
      <c r="AC32" s="251">
        <v>-472319588.25</v>
      </c>
      <c r="AD32" s="251">
        <v>52308981.47</v>
      </c>
      <c r="AE32" s="251">
        <v>0</v>
      </c>
      <c r="AF32" s="251"/>
      <c r="AG32" s="251"/>
      <c r="AH32" s="251"/>
      <c r="AI32" s="251"/>
      <c r="AJ32" s="251"/>
      <c r="AK32" s="251"/>
    </row>
    <row r="33" ht="16.35" customHeight="1" spans="1:37">
      <c r="A33" s="250" t="s">
        <v>198</v>
      </c>
      <c r="B33" s="251">
        <v>-1845233.41</v>
      </c>
      <c r="C33" s="251">
        <v>0</v>
      </c>
      <c r="D33" s="251">
        <v>0</v>
      </c>
      <c r="E33" s="251">
        <v>166302.55</v>
      </c>
      <c r="F33" s="251">
        <v>146598531.99</v>
      </c>
      <c r="G33" s="251">
        <v>81759365.98</v>
      </c>
      <c r="H33" s="251">
        <v>-821.5</v>
      </c>
      <c r="I33" s="251">
        <v>89491.32</v>
      </c>
      <c r="J33" s="251">
        <v>0</v>
      </c>
      <c r="K33" s="251">
        <v>351475949.25</v>
      </c>
      <c r="L33" s="251">
        <v>-4262</v>
      </c>
      <c r="M33" s="251">
        <v>-1358609.09</v>
      </c>
      <c r="N33" s="251">
        <v>-537526.68</v>
      </c>
      <c r="O33" s="251">
        <v>0</v>
      </c>
      <c r="P33" s="251">
        <v>-10620.75</v>
      </c>
      <c r="Q33" s="251">
        <v>0</v>
      </c>
      <c r="R33" s="251">
        <v>2077321.07</v>
      </c>
      <c r="S33" s="251">
        <v>0</v>
      </c>
      <c r="T33" s="251">
        <v>107807777.05</v>
      </c>
      <c r="U33" s="251">
        <v>7296981.13</v>
      </c>
      <c r="V33" s="251">
        <v>14155178.21</v>
      </c>
      <c r="W33" s="251">
        <v>1328345.59</v>
      </c>
      <c r="X33" s="251">
        <v>9196570.76</v>
      </c>
      <c r="Y33" s="251">
        <v>6813679.25</v>
      </c>
      <c r="Z33" s="251">
        <v>0</v>
      </c>
      <c r="AA33" s="251">
        <v>3200785.15</v>
      </c>
      <c r="AB33" s="251">
        <v>9747447.3</v>
      </c>
      <c r="AC33" s="251">
        <v>23239755.23</v>
      </c>
      <c r="AD33" s="251">
        <v>45571378.3</v>
      </c>
      <c r="AE33" s="251">
        <v>0</v>
      </c>
      <c r="AF33" s="251"/>
      <c r="AG33" s="251"/>
      <c r="AH33" s="251"/>
      <c r="AI33" s="251"/>
      <c r="AJ33" s="251"/>
      <c r="AK33" s="251"/>
    </row>
    <row r="34" ht="16.35" customHeight="1" spans="1:37">
      <c r="A34" s="250" t="s">
        <v>199</v>
      </c>
      <c r="B34" s="251">
        <v>-1313485.29</v>
      </c>
      <c r="C34" s="251">
        <v>0</v>
      </c>
      <c r="D34" s="251">
        <v>0</v>
      </c>
      <c r="E34" s="251">
        <v>-10620.75</v>
      </c>
      <c r="F34" s="251">
        <v>0</v>
      </c>
      <c r="G34" s="251">
        <v>211027.53</v>
      </c>
      <c r="H34" s="251">
        <v>0</v>
      </c>
      <c r="I34" s="251">
        <v>89891.32</v>
      </c>
      <c r="J34" s="251">
        <v>0</v>
      </c>
      <c r="K34" s="251">
        <v>347409939.69</v>
      </c>
      <c r="L34" s="251">
        <v>0</v>
      </c>
      <c r="M34" s="251">
        <v>0</v>
      </c>
      <c r="N34" s="251">
        <v>0</v>
      </c>
      <c r="O34" s="251">
        <v>0</v>
      </c>
      <c r="P34" s="251">
        <v>-10620.75</v>
      </c>
      <c r="Q34" s="251">
        <v>0</v>
      </c>
      <c r="R34" s="251">
        <v>0</v>
      </c>
      <c r="S34" s="251">
        <v>0</v>
      </c>
      <c r="T34" s="251">
        <v>0</v>
      </c>
      <c r="U34" s="251">
        <v>0</v>
      </c>
      <c r="V34" s="251">
        <v>0</v>
      </c>
      <c r="W34" s="251">
        <v>0</v>
      </c>
      <c r="X34" s="251">
        <v>0</v>
      </c>
      <c r="Y34" s="251">
        <v>0</v>
      </c>
      <c r="Z34" s="251">
        <v>0</v>
      </c>
      <c r="AA34" s="251">
        <v>76911.43</v>
      </c>
      <c r="AB34" s="251">
        <v>134116.1</v>
      </c>
      <c r="AC34" s="251">
        <v>0</v>
      </c>
      <c r="AD34" s="251">
        <v>0</v>
      </c>
      <c r="AE34" s="251">
        <v>0</v>
      </c>
      <c r="AF34" s="251"/>
      <c r="AG34" s="251"/>
      <c r="AH34" s="251"/>
      <c r="AI34" s="251"/>
      <c r="AJ34" s="251"/>
      <c r="AK34" s="251"/>
    </row>
    <row r="35" ht="16.35" customHeight="1" spans="1:37">
      <c r="A35" s="250" t="s">
        <v>200</v>
      </c>
      <c r="B35" s="251">
        <v>0</v>
      </c>
      <c r="C35" s="251">
        <v>0</v>
      </c>
      <c r="D35" s="251">
        <v>0</v>
      </c>
      <c r="E35" s="251">
        <v>0</v>
      </c>
      <c r="F35" s="251">
        <v>146598531.99</v>
      </c>
      <c r="G35" s="251">
        <v>0</v>
      </c>
      <c r="H35" s="251">
        <v>0</v>
      </c>
      <c r="I35" s="251">
        <v>0</v>
      </c>
      <c r="J35" s="251">
        <v>0</v>
      </c>
      <c r="K35" s="251">
        <v>0</v>
      </c>
      <c r="L35" s="251">
        <v>0</v>
      </c>
      <c r="M35" s="251">
        <v>0</v>
      </c>
      <c r="N35" s="251">
        <v>0</v>
      </c>
      <c r="O35" s="251">
        <v>0</v>
      </c>
      <c r="P35" s="251">
        <v>0</v>
      </c>
      <c r="Q35" s="251">
        <v>0</v>
      </c>
      <c r="R35" s="251">
        <v>0</v>
      </c>
      <c r="S35" s="251">
        <v>0</v>
      </c>
      <c r="T35" s="251">
        <v>107807777.05</v>
      </c>
      <c r="U35" s="251">
        <v>7296981.13</v>
      </c>
      <c r="V35" s="251">
        <v>14155178.21</v>
      </c>
      <c r="W35" s="251">
        <v>1328345.59</v>
      </c>
      <c r="X35" s="251">
        <v>9196570.76</v>
      </c>
      <c r="Y35" s="251">
        <v>6813679.25</v>
      </c>
      <c r="Z35" s="251">
        <v>0</v>
      </c>
      <c r="AA35" s="251">
        <v>0</v>
      </c>
      <c r="AB35" s="251">
        <v>0</v>
      </c>
      <c r="AC35" s="251">
        <v>0</v>
      </c>
      <c r="AD35" s="251">
        <v>0</v>
      </c>
      <c r="AE35" s="251">
        <v>0</v>
      </c>
      <c r="AF35" s="251"/>
      <c r="AG35" s="251"/>
      <c r="AH35" s="251"/>
      <c r="AI35" s="251"/>
      <c r="AJ35" s="251"/>
      <c r="AK35" s="251"/>
    </row>
    <row r="36" ht="16.35" customHeight="1" spans="1:37">
      <c r="A36" s="250" t="s">
        <v>201</v>
      </c>
      <c r="B36" s="251">
        <v>0</v>
      </c>
      <c r="C36" s="251">
        <v>0</v>
      </c>
      <c r="D36" s="251">
        <v>0</v>
      </c>
      <c r="E36" s="251">
        <v>0</v>
      </c>
      <c r="F36" s="251">
        <v>0</v>
      </c>
      <c r="G36" s="251">
        <v>81551256.55</v>
      </c>
      <c r="H36" s="251">
        <v>0</v>
      </c>
      <c r="I36" s="251">
        <v>0</v>
      </c>
      <c r="J36" s="251">
        <v>0</v>
      </c>
      <c r="K36" s="251">
        <v>0</v>
      </c>
      <c r="L36" s="251">
        <v>0</v>
      </c>
      <c r="M36" s="251">
        <v>0</v>
      </c>
      <c r="N36" s="251">
        <v>0</v>
      </c>
      <c r="O36" s="251">
        <v>0</v>
      </c>
      <c r="P36" s="251">
        <v>0</v>
      </c>
      <c r="Q36" s="251">
        <v>0</v>
      </c>
      <c r="R36" s="251">
        <v>0</v>
      </c>
      <c r="S36" s="251">
        <v>0</v>
      </c>
      <c r="T36" s="251">
        <v>0</v>
      </c>
      <c r="U36" s="251">
        <v>0</v>
      </c>
      <c r="V36" s="251">
        <v>0</v>
      </c>
      <c r="W36" s="251">
        <v>0</v>
      </c>
      <c r="X36" s="251">
        <v>0</v>
      </c>
      <c r="Y36" s="251">
        <v>0</v>
      </c>
      <c r="Z36" s="251">
        <v>0</v>
      </c>
      <c r="AA36" s="251">
        <v>3123878.71</v>
      </c>
      <c r="AB36" s="251">
        <v>9616244.31</v>
      </c>
      <c r="AC36" s="251">
        <v>23239755.23</v>
      </c>
      <c r="AD36" s="251">
        <v>45571378.3</v>
      </c>
      <c r="AE36" s="251">
        <v>0</v>
      </c>
      <c r="AF36" s="251"/>
      <c r="AG36" s="251"/>
      <c r="AH36" s="251"/>
      <c r="AI36" s="251"/>
      <c r="AJ36" s="251"/>
      <c r="AK36" s="251"/>
    </row>
    <row r="37" ht="16.35" customHeight="1" spans="1:37">
      <c r="A37" s="250" t="s">
        <v>202</v>
      </c>
      <c r="B37" s="251">
        <v>-290799371.19</v>
      </c>
      <c r="C37" s="251">
        <v>3363510.79</v>
      </c>
      <c r="D37" s="251">
        <v>0</v>
      </c>
      <c r="E37" s="251">
        <v>22081552.27</v>
      </c>
      <c r="F37" s="251">
        <v>161.04</v>
      </c>
      <c r="G37" s="251">
        <v>261156.31</v>
      </c>
      <c r="H37" s="251">
        <v>2056.74</v>
      </c>
      <c r="I37" s="251">
        <v>1131.73</v>
      </c>
      <c r="J37" s="251">
        <v>0</v>
      </c>
      <c r="K37" s="251">
        <v>472670562.77</v>
      </c>
      <c r="L37" s="251">
        <v>6752.93</v>
      </c>
      <c r="M37" s="251">
        <v>-1589340.89</v>
      </c>
      <c r="N37" s="251">
        <v>-6286128.11</v>
      </c>
      <c r="O37" s="251">
        <v>28123121.25</v>
      </c>
      <c r="P37" s="251">
        <v>1827147.09</v>
      </c>
      <c r="Q37" s="251">
        <v>0</v>
      </c>
      <c r="R37" s="251">
        <v>0</v>
      </c>
      <c r="S37" s="251">
        <v>0</v>
      </c>
      <c r="T37" s="251">
        <v>159.44</v>
      </c>
      <c r="U37" s="251">
        <v>0</v>
      </c>
      <c r="V37" s="251">
        <v>0</v>
      </c>
      <c r="W37" s="251">
        <v>0</v>
      </c>
      <c r="X37" s="251">
        <v>0</v>
      </c>
      <c r="Y37" s="251">
        <v>1.6</v>
      </c>
      <c r="Z37" s="251">
        <v>0</v>
      </c>
      <c r="AA37" s="251">
        <v>12166.99</v>
      </c>
      <c r="AB37" s="251">
        <v>248989.32</v>
      </c>
      <c r="AC37" s="251">
        <v>0</v>
      </c>
      <c r="AD37" s="251">
        <v>0</v>
      </c>
      <c r="AE37" s="251">
        <v>0</v>
      </c>
      <c r="AF37" s="251"/>
      <c r="AG37" s="251"/>
      <c r="AH37" s="251"/>
      <c r="AI37" s="251"/>
      <c r="AJ37" s="251"/>
      <c r="AK37" s="251"/>
    </row>
    <row r="38" ht="16.35" customHeight="1" spans="1:37">
      <c r="A38" s="250" t="s">
        <v>203</v>
      </c>
      <c r="B38" s="251">
        <v>56259398.91</v>
      </c>
      <c r="C38" s="251">
        <v>0</v>
      </c>
      <c r="D38" s="251">
        <v>0</v>
      </c>
      <c r="E38" s="251">
        <v>13968772.52</v>
      </c>
      <c r="F38" s="251">
        <v>0</v>
      </c>
      <c r="G38" s="251">
        <v>-495217729.24</v>
      </c>
      <c r="H38" s="251">
        <v>0</v>
      </c>
      <c r="I38" s="251">
        <v>0</v>
      </c>
      <c r="J38" s="251">
        <v>0</v>
      </c>
      <c r="K38" s="251">
        <v>104150.94</v>
      </c>
      <c r="L38" s="251">
        <v>0</v>
      </c>
      <c r="M38" s="251">
        <v>126530549.28</v>
      </c>
      <c r="N38" s="251">
        <v>30466856.09</v>
      </c>
      <c r="O38" s="251">
        <v>-127582460.83</v>
      </c>
      <c r="P38" s="251">
        <v>-2631912.54</v>
      </c>
      <c r="Q38" s="251">
        <v>-12825350.11</v>
      </c>
      <c r="R38" s="251">
        <v>11090.63</v>
      </c>
      <c r="S38" s="251">
        <v>0</v>
      </c>
      <c r="T38" s="251">
        <v>0</v>
      </c>
      <c r="U38" s="251">
        <v>0</v>
      </c>
      <c r="V38" s="251">
        <v>0</v>
      </c>
      <c r="W38" s="251">
        <v>0</v>
      </c>
      <c r="X38" s="251">
        <v>0</v>
      </c>
      <c r="Y38" s="251">
        <v>0</v>
      </c>
      <c r="Z38" s="251">
        <v>0</v>
      </c>
      <c r="AA38" s="251">
        <v>-6949267.01</v>
      </c>
      <c r="AB38" s="251">
        <v>553278.08</v>
      </c>
      <c r="AC38" s="251">
        <v>-495559343.48</v>
      </c>
      <c r="AD38" s="251">
        <v>6737603.17</v>
      </c>
      <c r="AE38" s="251">
        <v>0</v>
      </c>
      <c r="AF38" s="251"/>
      <c r="AG38" s="251"/>
      <c r="AH38" s="251"/>
      <c r="AI38" s="251"/>
      <c r="AJ38" s="251"/>
      <c r="AK38" s="251"/>
    </row>
    <row r="39" ht="16.35" customHeight="1" spans="1:37">
      <c r="A39" s="250" t="s">
        <v>204</v>
      </c>
      <c r="B39" s="251">
        <v>0</v>
      </c>
      <c r="C39" s="251">
        <v>0</v>
      </c>
      <c r="D39" s="251">
        <v>0</v>
      </c>
      <c r="E39" s="251">
        <v>0</v>
      </c>
      <c r="F39" s="251">
        <v>0</v>
      </c>
      <c r="G39" s="251">
        <v>0</v>
      </c>
      <c r="H39" s="251">
        <v>0</v>
      </c>
      <c r="I39" s="251">
        <v>0</v>
      </c>
      <c r="J39" s="251">
        <v>0</v>
      </c>
      <c r="K39" s="251">
        <v>0</v>
      </c>
      <c r="L39" s="251">
        <v>0</v>
      </c>
      <c r="M39" s="251">
        <v>0</v>
      </c>
      <c r="N39" s="251">
        <v>0</v>
      </c>
      <c r="O39" s="251">
        <v>0</v>
      </c>
      <c r="P39" s="251">
        <v>0</v>
      </c>
      <c r="Q39" s="251">
        <v>0</v>
      </c>
      <c r="R39" s="251">
        <v>0</v>
      </c>
      <c r="S39" s="251">
        <v>0</v>
      </c>
      <c r="T39" s="251">
        <v>0</v>
      </c>
      <c r="U39" s="251">
        <v>0</v>
      </c>
      <c r="V39" s="251">
        <v>0</v>
      </c>
      <c r="W39" s="251">
        <v>0</v>
      </c>
      <c r="X39" s="251">
        <v>0</v>
      </c>
      <c r="Y39" s="251">
        <v>0</v>
      </c>
      <c r="Z39" s="251">
        <v>0</v>
      </c>
      <c r="AA39" s="251">
        <v>0</v>
      </c>
      <c r="AB39" s="251">
        <v>0</v>
      </c>
      <c r="AC39" s="251">
        <v>0</v>
      </c>
      <c r="AD39" s="251">
        <v>0</v>
      </c>
      <c r="AE39" s="251">
        <v>0</v>
      </c>
      <c r="AF39" s="251"/>
      <c r="AG39" s="251"/>
      <c r="AH39" s="251"/>
      <c r="AI39" s="251"/>
      <c r="AJ39" s="251"/>
      <c r="AK39" s="251"/>
    </row>
    <row r="40" ht="16.35" customHeight="1" spans="1:37">
      <c r="A40" s="250" t="s">
        <v>205</v>
      </c>
      <c r="B40" s="251">
        <v>0</v>
      </c>
      <c r="C40" s="251">
        <v>0</v>
      </c>
      <c r="D40" s="251">
        <v>0</v>
      </c>
      <c r="E40" s="251">
        <v>-13587276.71</v>
      </c>
      <c r="F40" s="251">
        <v>0</v>
      </c>
      <c r="G40" s="251">
        <v>0</v>
      </c>
      <c r="H40" s="251">
        <v>0</v>
      </c>
      <c r="I40" s="251">
        <v>0</v>
      </c>
      <c r="J40" s="251">
        <v>0</v>
      </c>
      <c r="K40" s="251">
        <v>0</v>
      </c>
      <c r="L40" s="251">
        <v>0</v>
      </c>
      <c r="M40" s="251">
        <v>15308268</v>
      </c>
      <c r="N40" s="251">
        <v>61579340.17</v>
      </c>
      <c r="O40" s="251">
        <v>6888900.13</v>
      </c>
      <c r="P40" s="251">
        <v>-5264918.36</v>
      </c>
      <c r="Q40" s="251">
        <v>-92098866.65</v>
      </c>
      <c r="R40" s="251">
        <v>0</v>
      </c>
      <c r="S40" s="251">
        <v>0</v>
      </c>
      <c r="T40" s="251">
        <v>0</v>
      </c>
      <c r="U40" s="251">
        <v>0</v>
      </c>
      <c r="V40" s="251">
        <v>0</v>
      </c>
      <c r="W40" s="251">
        <v>0</v>
      </c>
      <c r="X40" s="251">
        <v>0</v>
      </c>
      <c r="Y40" s="251">
        <v>0</v>
      </c>
      <c r="Z40" s="251">
        <v>0</v>
      </c>
      <c r="AA40" s="251">
        <v>0</v>
      </c>
      <c r="AB40" s="251">
        <v>0</v>
      </c>
      <c r="AC40" s="251">
        <v>0</v>
      </c>
      <c r="AD40" s="251">
        <v>0</v>
      </c>
      <c r="AE40" s="251">
        <v>0</v>
      </c>
      <c r="AF40" s="251"/>
      <c r="AG40" s="251"/>
      <c r="AH40" s="251"/>
      <c r="AI40" s="251"/>
      <c r="AJ40" s="251"/>
      <c r="AK40" s="251"/>
    </row>
    <row r="41" ht="16.35" customHeight="1" spans="1:37">
      <c r="A41" s="250" t="s">
        <v>206</v>
      </c>
      <c r="B41" s="251">
        <v>-75614.42</v>
      </c>
      <c r="C41" s="251">
        <v>0</v>
      </c>
      <c r="D41" s="251">
        <v>0</v>
      </c>
      <c r="E41" s="251">
        <v>0</v>
      </c>
      <c r="F41" s="251">
        <v>0</v>
      </c>
      <c r="G41" s="251">
        <v>0</v>
      </c>
      <c r="H41" s="251">
        <v>0</v>
      </c>
      <c r="I41" s="251">
        <v>0</v>
      </c>
      <c r="J41" s="251">
        <v>-0.11</v>
      </c>
      <c r="K41" s="251">
        <v>756500.5</v>
      </c>
      <c r="L41" s="251">
        <v>0</v>
      </c>
      <c r="M41" s="251">
        <v>0</v>
      </c>
      <c r="N41" s="251">
        <v>0</v>
      </c>
      <c r="O41" s="251">
        <v>0</v>
      </c>
      <c r="P41" s="251">
        <v>0</v>
      </c>
      <c r="Q41" s="251">
        <v>0</v>
      </c>
      <c r="R41" s="251">
        <v>0</v>
      </c>
      <c r="S41" s="251">
        <v>0</v>
      </c>
      <c r="T41" s="251">
        <v>0</v>
      </c>
      <c r="U41" s="251">
        <v>0</v>
      </c>
      <c r="V41" s="251">
        <v>0</v>
      </c>
      <c r="W41" s="251">
        <v>0</v>
      </c>
      <c r="X41" s="251">
        <v>0</v>
      </c>
      <c r="Y41" s="251">
        <v>0</v>
      </c>
      <c r="Z41" s="251">
        <v>0</v>
      </c>
      <c r="AA41" s="251">
        <v>0</v>
      </c>
      <c r="AB41" s="251">
        <v>0</v>
      </c>
      <c r="AC41" s="251">
        <v>0</v>
      </c>
      <c r="AD41" s="251">
        <v>0</v>
      </c>
      <c r="AE41" s="251">
        <v>0</v>
      </c>
      <c r="AF41" s="251"/>
      <c r="AG41" s="251"/>
      <c r="AH41" s="251"/>
      <c r="AI41" s="251"/>
      <c r="AJ41" s="251"/>
      <c r="AK41" s="251"/>
    </row>
    <row r="42" ht="16.35" customHeight="1" spans="1:37">
      <c r="A42" s="250" t="s">
        <v>207</v>
      </c>
      <c r="B42" s="251">
        <v>700000</v>
      </c>
      <c r="C42" s="251">
        <v>0</v>
      </c>
      <c r="D42" s="251">
        <v>0</v>
      </c>
      <c r="E42" s="251">
        <v>0</v>
      </c>
      <c r="F42" s="251">
        <v>0</v>
      </c>
      <c r="G42" s="251">
        <v>0</v>
      </c>
      <c r="H42" s="251">
        <v>0</v>
      </c>
      <c r="I42" s="251">
        <v>0</v>
      </c>
      <c r="J42" s="251">
        <v>0</v>
      </c>
      <c r="K42" s="251">
        <v>17217523.53</v>
      </c>
      <c r="L42" s="251">
        <v>0</v>
      </c>
      <c r="M42" s="251">
        <v>0</v>
      </c>
      <c r="N42" s="251">
        <v>0</v>
      </c>
      <c r="O42" s="251">
        <v>0</v>
      </c>
      <c r="P42" s="251">
        <v>0</v>
      </c>
      <c r="Q42" s="251">
        <v>0</v>
      </c>
      <c r="R42" s="251">
        <v>0</v>
      </c>
      <c r="S42" s="251">
        <v>0</v>
      </c>
      <c r="T42" s="251">
        <v>0</v>
      </c>
      <c r="U42" s="251">
        <v>0</v>
      </c>
      <c r="V42" s="251">
        <v>0</v>
      </c>
      <c r="W42" s="251">
        <v>0</v>
      </c>
      <c r="X42" s="251">
        <v>0</v>
      </c>
      <c r="Y42" s="251">
        <v>0</v>
      </c>
      <c r="Z42" s="251">
        <v>0</v>
      </c>
      <c r="AA42" s="251">
        <v>0</v>
      </c>
      <c r="AB42" s="251">
        <v>0</v>
      </c>
      <c r="AC42" s="251">
        <v>0</v>
      </c>
      <c r="AD42" s="251">
        <v>0</v>
      </c>
      <c r="AE42" s="251">
        <v>0</v>
      </c>
      <c r="AF42" s="251"/>
      <c r="AG42" s="251"/>
      <c r="AH42" s="251"/>
      <c r="AI42" s="251"/>
      <c r="AJ42" s="251"/>
      <c r="AK42" s="251"/>
    </row>
    <row r="43" ht="16.35" customHeight="1" spans="1:37">
      <c r="A43" s="250" t="s">
        <v>208</v>
      </c>
      <c r="B43" s="251">
        <v>325332.16</v>
      </c>
      <c r="C43" s="251">
        <v>0</v>
      </c>
      <c r="D43" s="251">
        <v>0</v>
      </c>
      <c r="E43" s="251">
        <v>166326.29</v>
      </c>
      <c r="F43" s="251">
        <v>0</v>
      </c>
      <c r="G43" s="251">
        <v>0</v>
      </c>
      <c r="H43" s="251">
        <v>0</v>
      </c>
      <c r="I43" s="251">
        <v>0</v>
      </c>
      <c r="J43" s="251">
        <v>0</v>
      </c>
      <c r="K43" s="251">
        <v>6825.47</v>
      </c>
      <c r="L43" s="251">
        <v>166326.29</v>
      </c>
      <c r="M43" s="251">
        <v>0</v>
      </c>
      <c r="N43" s="251">
        <v>0</v>
      </c>
      <c r="O43" s="251">
        <v>0</v>
      </c>
      <c r="P43" s="251">
        <v>0</v>
      </c>
      <c r="Q43" s="251">
        <v>0</v>
      </c>
      <c r="R43" s="251">
        <v>0</v>
      </c>
      <c r="S43" s="251">
        <v>0</v>
      </c>
      <c r="T43" s="251">
        <v>0</v>
      </c>
      <c r="U43" s="251">
        <v>0</v>
      </c>
      <c r="V43" s="251">
        <v>0</v>
      </c>
      <c r="W43" s="251">
        <v>0</v>
      </c>
      <c r="X43" s="251">
        <v>0</v>
      </c>
      <c r="Y43" s="251">
        <v>0</v>
      </c>
      <c r="Z43" s="251">
        <v>0</v>
      </c>
      <c r="AA43" s="251">
        <v>0</v>
      </c>
      <c r="AB43" s="251">
        <v>0</v>
      </c>
      <c r="AC43" s="251">
        <v>0</v>
      </c>
      <c r="AD43" s="251">
        <v>0</v>
      </c>
      <c r="AE43" s="251">
        <v>0</v>
      </c>
      <c r="AF43" s="251"/>
      <c r="AG43" s="251"/>
      <c r="AH43" s="251"/>
      <c r="AI43" s="251"/>
      <c r="AJ43" s="251"/>
      <c r="AK43" s="251"/>
    </row>
    <row r="44" ht="16.35" customHeight="1" spans="1:37">
      <c r="A44" s="250" t="s">
        <v>209</v>
      </c>
      <c r="B44" s="251">
        <v>2538779.59</v>
      </c>
      <c r="C44" s="251">
        <v>0</v>
      </c>
      <c r="D44" s="251">
        <v>0</v>
      </c>
      <c r="E44" s="251">
        <v>0</v>
      </c>
      <c r="F44" s="251">
        <v>0</v>
      </c>
      <c r="G44" s="251">
        <v>0</v>
      </c>
      <c r="H44" s="251">
        <v>0</v>
      </c>
      <c r="I44" s="251">
        <v>0</v>
      </c>
      <c r="J44" s="251">
        <v>0</v>
      </c>
      <c r="K44" s="251">
        <v>21537.08</v>
      </c>
      <c r="L44" s="251">
        <v>0</v>
      </c>
      <c r="M44" s="251">
        <v>0</v>
      </c>
      <c r="N44" s="251">
        <v>0</v>
      </c>
      <c r="O44" s="251">
        <v>0</v>
      </c>
      <c r="P44" s="251">
        <v>0</v>
      </c>
      <c r="Q44" s="251">
        <v>0</v>
      </c>
      <c r="R44" s="251">
        <v>0</v>
      </c>
      <c r="S44" s="251">
        <v>0</v>
      </c>
      <c r="T44" s="251">
        <v>0</v>
      </c>
      <c r="U44" s="251">
        <v>0</v>
      </c>
      <c r="V44" s="251">
        <v>0</v>
      </c>
      <c r="W44" s="251">
        <v>0</v>
      </c>
      <c r="X44" s="251">
        <v>0</v>
      </c>
      <c r="Y44" s="251">
        <v>0</v>
      </c>
      <c r="Z44" s="251">
        <v>0</v>
      </c>
      <c r="AA44" s="251">
        <v>0</v>
      </c>
      <c r="AB44" s="251">
        <v>0</v>
      </c>
      <c r="AC44" s="251">
        <v>0</v>
      </c>
      <c r="AD44" s="251">
        <v>0</v>
      </c>
      <c r="AE44" s="251">
        <v>0</v>
      </c>
      <c r="AF44" s="251"/>
      <c r="AG44" s="251"/>
      <c r="AH44" s="251"/>
      <c r="AI44" s="251"/>
      <c r="AJ44" s="251"/>
      <c r="AK44" s="251"/>
    </row>
    <row r="45" ht="16.35" customHeight="1" spans="1:37">
      <c r="A45" s="250" t="s">
        <v>210</v>
      </c>
      <c r="B45" s="251">
        <v>222644959.74</v>
      </c>
      <c r="C45" s="251">
        <v>47596.85</v>
      </c>
      <c r="D45" s="251">
        <v>0</v>
      </c>
      <c r="E45" s="251">
        <v>73023977.68</v>
      </c>
      <c r="F45" s="251">
        <v>93847355.63</v>
      </c>
      <c r="G45" s="251">
        <v>25214451.33</v>
      </c>
      <c r="H45" s="251">
        <v>4866412.44</v>
      </c>
      <c r="I45" s="251">
        <v>4908349.09</v>
      </c>
      <c r="J45" s="251">
        <v>0</v>
      </c>
      <c r="K45" s="251">
        <v>385750794.01</v>
      </c>
      <c r="L45" s="251">
        <v>13211185.5</v>
      </c>
      <c r="M45" s="251">
        <v>39156272.16</v>
      </c>
      <c r="N45" s="251">
        <v>6149424.09</v>
      </c>
      <c r="O45" s="251">
        <v>5171155.61</v>
      </c>
      <c r="P45" s="251">
        <v>4539471.1</v>
      </c>
      <c r="Q45" s="251">
        <v>2440780.23</v>
      </c>
      <c r="R45" s="251">
        <v>2355688.99</v>
      </c>
      <c r="S45" s="251">
        <v>7117979.32</v>
      </c>
      <c r="T45" s="251">
        <v>44420882.92</v>
      </c>
      <c r="U45" s="251">
        <v>14777204.89</v>
      </c>
      <c r="V45" s="251">
        <v>10649859.17</v>
      </c>
      <c r="W45" s="251">
        <v>3086484.15</v>
      </c>
      <c r="X45" s="251">
        <v>8902687.16</v>
      </c>
      <c r="Y45" s="251">
        <v>4892258.02</v>
      </c>
      <c r="Z45" s="251">
        <v>0</v>
      </c>
      <c r="AA45" s="251">
        <v>4016492.99</v>
      </c>
      <c r="AB45" s="251">
        <v>6676886.91</v>
      </c>
      <c r="AC45" s="251">
        <v>4323986.91</v>
      </c>
      <c r="AD45" s="251">
        <v>10197084.52</v>
      </c>
      <c r="AE45" s="251">
        <v>11454500.35</v>
      </c>
      <c r="AF45" s="251"/>
      <c r="AG45" s="251"/>
      <c r="AH45" s="251"/>
      <c r="AI45" s="251"/>
      <c r="AJ45" s="251"/>
      <c r="AK45" s="251"/>
    </row>
    <row r="46" ht="16.35" customHeight="1" spans="1:37">
      <c r="A46" s="250" t="s">
        <v>211</v>
      </c>
      <c r="B46" s="251">
        <v>2832423.62</v>
      </c>
      <c r="C46" s="251">
        <v>0</v>
      </c>
      <c r="D46" s="251">
        <v>0</v>
      </c>
      <c r="E46" s="251">
        <v>597449.62</v>
      </c>
      <c r="F46" s="251">
        <v>1028658</v>
      </c>
      <c r="G46" s="251">
        <v>587957.34</v>
      </c>
      <c r="H46" s="251">
        <v>120521.8</v>
      </c>
      <c r="I46" s="251">
        <v>15</v>
      </c>
      <c r="J46" s="251">
        <v>0</v>
      </c>
      <c r="K46" s="251">
        <v>5376771.98</v>
      </c>
      <c r="L46" s="251">
        <v>-170200.78</v>
      </c>
      <c r="M46" s="251">
        <v>1445708.65</v>
      </c>
      <c r="N46" s="251">
        <v>436092.22</v>
      </c>
      <c r="O46" s="251">
        <v>-970751.29</v>
      </c>
      <c r="P46" s="251">
        <v>-46341.71</v>
      </c>
      <c r="Q46" s="251">
        <v>-111656.96</v>
      </c>
      <c r="R46" s="251">
        <v>14599.49</v>
      </c>
      <c r="S46" s="251">
        <v>-14477.45</v>
      </c>
      <c r="T46" s="251">
        <v>768957.75</v>
      </c>
      <c r="U46" s="251">
        <v>51214.33</v>
      </c>
      <c r="V46" s="251">
        <v>100373.93</v>
      </c>
      <c r="W46" s="251">
        <v>8763.49</v>
      </c>
      <c r="X46" s="251">
        <v>64976.91</v>
      </c>
      <c r="Y46" s="251">
        <v>48849.04</v>
      </c>
      <c r="Z46" s="251">
        <v>0</v>
      </c>
      <c r="AA46" s="251">
        <v>22558.95</v>
      </c>
      <c r="AB46" s="251">
        <v>69023.28</v>
      </c>
      <c r="AC46" s="251">
        <v>167147.56</v>
      </c>
      <c r="AD46" s="251">
        <v>329227.55</v>
      </c>
      <c r="AE46" s="251">
        <v>-958.8</v>
      </c>
      <c r="AF46" s="251"/>
      <c r="AG46" s="251"/>
      <c r="AH46" s="251"/>
      <c r="AI46" s="251"/>
      <c r="AJ46" s="251"/>
      <c r="AK46" s="251"/>
    </row>
    <row r="47" ht="16.35" customHeight="1" spans="1:37">
      <c r="A47" s="250" t="s">
        <v>212</v>
      </c>
      <c r="B47" s="251">
        <v>221031578.1</v>
      </c>
      <c r="C47" s="251">
        <v>47596.85</v>
      </c>
      <c r="D47" s="251">
        <v>0</v>
      </c>
      <c r="E47" s="251">
        <v>40046975.08</v>
      </c>
      <c r="F47" s="251">
        <v>92818697.63</v>
      </c>
      <c r="G47" s="251">
        <v>14585402.01</v>
      </c>
      <c r="H47" s="251">
        <v>4745890.64</v>
      </c>
      <c r="I47" s="251">
        <v>4908334.09</v>
      </c>
      <c r="J47" s="251">
        <v>0</v>
      </c>
      <c r="K47" s="251">
        <v>334613226.59</v>
      </c>
      <c r="L47" s="251">
        <v>13381386.28</v>
      </c>
      <c r="M47" s="251">
        <v>5331010.53</v>
      </c>
      <c r="N47" s="251">
        <v>5713331.87</v>
      </c>
      <c r="O47" s="251">
        <v>6141906.9</v>
      </c>
      <c r="P47" s="251">
        <v>4585812.81</v>
      </c>
      <c r="Q47" s="251">
        <v>2552437.19</v>
      </c>
      <c r="R47" s="251">
        <v>2341089.5</v>
      </c>
      <c r="S47" s="251">
        <v>7132456.77</v>
      </c>
      <c r="T47" s="251">
        <v>43651925.17</v>
      </c>
      <c r="U47" s="251">
        <v>14725990.56</v>
      </c>
      <c r="V47" s="251">
        <v>10549485.24</v>
      </c>
      <c r="W47" s="251">
        <v>3077720.66</v>
      </c>
      <c r="X47" s="251">
        <v>8837710.25</v>
      </c>
      <c r="Y47" s="251">
        <v>4843408.98</v>
      </c>
      <c r="Z47" s="251">
        <v>0</v>
      </c>
      <c r="AA47" s="251">
        <v>3993934.04</v>
      </c>
      <c r="AB47" s="251">
        <v>6607863.63</v>
      </c>
      <c r="AC47" s="251">
        <v>-1728108.34</v>
      </c>
      <c r="AD47" s="251">
        <v>5711712.68</v>
      </c>
      <c r="AE47" s="251">
        <v>11455459.15</v>
      </c>
      <c r="AF47" s="251"/>
      <c r="AG47" s="251"/>
      <c r="AH47" s="251"/>
      <c r="AI47" s="251"/>
      <c r="AJ47" s="251"/>
      <c r="AK47" s="251"/>
    </row>
    <row r="48" ht="16.35" customHeight="1" spans="1:37">
      <c r="A48" s="250" t="s">
        <v>213</v>
      </c>
      <c r="B48" s="251">
        <v>-1219041.98</v>
      </c>
      <c r="C48" s="251">
        <v>0</v>
      </c>
      <c r="D48" s="251">
        <v>0</v>
      </c>
      <c r="E48" s="251">
        <v>32379552.98</v>
      </c>
      <c r="F48" s="251">
        <v>0</v>
      </c>
      <c r="G48" s="251">
        <v>10041091.98</v>
      </c>
      <c r="H48" s="251">
        <v>0</v>
      </c>
      <c r="I48" s="251">
        <v>0</v>
      </c>
      <c r="J48" s="251">
        <v>0</v>
      </c>
      <c r="K48" s="251">
        <v>42099774.17</v>
      </c>
      <c r="L48" s="251">
        <v>0</v>
      </c>
      <c r="M48" s="251">
        <v>32379552.98</v>
      </c>
      <c r="N48" s="251">
        <v>0</v>
      </c>
      <c r="O48" s="251">
        <v>0</v>
      </c>
      <c r="P48" s="251">
        <v>0</v>
      </c>
      <c r="Q48" s="251">
        <v>0</v>
      </c>
      <c r="R48" s="251">
        <v>0</v>
      </c>
      <c r="S48" s="251">
        <v>0</v>
      </c>
      <c r="T48" s="251">
        <v>0</v>
      </c>
      <c r="U48" s="251">
        <v>0</v>
      </c>
      <c r="V48" s="251">
        <v>0</v>
      </c>
      <c r="W48" s="251">
        <v>0</v>
      </c>
      <c r="X48" s="251">
        <v>0</v>
      </c>
      <c r="Y48" s="251">
        <v>0</v>
      </c>
      <c r="Z48" s="251">
        <v>0</v>
      </c>
      <c r="AA48" s="251">
        <v>0</v>
      </c>
      <c r="AB48" s="251">
        <v>0</v>
      </c>
      <c r="AC48" s="251">
        <v>5884947.69</v>
      </c>
      <c r="AD48" s="251">
        <v>4156144.29</v>
      </c>
      <c r="AE48" s="251">
        <v>0</v>
      </c>
      <c r="AF48" s="251"/>
      <c r="AG48" s="251"/>
      <c r="AH48" s="251"/>
      <c r="AI48" s="251"/>
      <c r="AJ48" s="251"/>
      <c r="AK48" s="251"/>
    </row>
    <row r="49" ht="16.35" customHeight="1" spans="1:37">
      <c r="A49" s="250" t="s">
        <v>214</v>
      </c>
      <c r="B49" s="251">
        <v>0</v>
      </c>
      <c r="C49" s="251">
        <v>0</v>
      </c>
      <c r="D49" s="251">
        <v>0</v>
      </c>
      <c r="E49" s="251">
        <v>0</v>
      </c>
      <c r="F49" s="251">
        <v>0</v>
      </c>
      <c r="G49" s="251">
        <v>0</v>
      </c>
      <c r="H49" s="251">
        <v>0</v>
      </c>
      <c r="I49" s="251">
        <v>0</v>
      </c>
      <c r="J49" s="251">
        <v>0</v>
      </c>
      <c r="K49" s="251">
        <v>3661021.27</v>
      </c>
      <c r="L49" s="251">
        <v>0</v>
      </c>
      <c r="M49" s="251">
        <v>0</v>
      </c>
      <c r="N49" s="251">
        <v>0</v>
      </c>
      <c r="O49" s="251">
        <v>0</v>
      </c>
      <c r="P49" s="251">
        <v>0</v>
      </c>
      <c r="Q49" s="251">
        <v>0</v>
      </c>
      <c r="R49" s="251">
        <v>0</v>
      </c>
      <c r="S49" s="251">
        <v>0</v>
      </c>
      <c r="T49" s="251">
        <v>0</v>
      </c>
      <c r="U49" s="251">
        <v>0</v>
      </c>
      <c r="V49" s="251">
        <v>0</v>
      </c>
      <c r="W49" s="251">
        <v>0</v>
      </c>
      <c r="X49" s="251">
        <v>0</v>
      </c>
      <c r="Y49" s="251">
        <v>0</v>
      </c>
      <c r="Z49" s="251">
        <v>0</v>
      </c>
      <c r="AA49" s="251">
        <v>0</v>
      </c>
      <c r="AB49" s="251">
        <v>0</v>
      </c>
      <c r="AC49" s="251">
        <v>0</v>
      </c>
      <c r="AD49" s="251">
        <v>0</v>
      </c>
      <c r="AE49" s="251">
        <v>0</v>
      </c>
      <c r="AF49" s="251"/>
      <c r="AG49" s="251"/>
      <c r="AH49" s="251"/>
      <c r="AI49" s="251"/>
      <c r="AJ49" s="251"/>
      <c r="AK49" s="251"/>
    </row>
    <row r="50" ht="16.35" customHeight="1" spans="1:37">
      <c r="A50" s="250" t="s">
        <v>215</v>
      </c>
      <c r="B50" s="251">
        <v>-458405779.85</v>
      </c>
      <c r="C50" s="251">
        <v>3315913.94</v>
      </c>
      <c r="D50" s="251">
        <v>0</v>
      </c>
      <c r="E50" s="251">
        <v>-50394627.05</v>
      </c>
      <c r="F50" s="251">
        <v>52751337.4</v>
      </c>
      <c r="G50" s="251">
        <v>-438411658.28</v>
      </c>
      <c r="H50" s="251">
        <v>-4865177.2</v>
      </c>
      <c r="I50" s="251">
        <v>-4817726.04</v>
      </c>
      <c r="J50" s="251">
        <v>-0.11</v>
      </c>
      <c r="K50" s="251">
        <v>456473892.98</v>
      </c>
      <c r="L50" s="251">
        <v>-13208694.57</v>
      </c>
      <c r="M50" s="251">
        <v>99734595.14</v>
      </c>
      <c r="N50" s="251">
        <v>79073117.38</v>
      </c>
      <c r="O50" s="251">
        <v>-97741595.06</v>
      </c>
      <c r="P50" s="251">
        <v>-10619775.66</v>
      </c>
      <c r="Q50" s="251">
        <v>-107364996.99</v>
      </c>
      <c r="R50" s="251">
        <v>-267277.29</v>
      </c>
      <c r="S50" s="251">
        <v>-7117979.32</v>
      </c>
      <c r="T50" s="251">
        <v>63387053.57</v>
      </c>
      <c r="U50" s="251">
        <v>-7480223.76</v>
      </c>
      <c r="V50" s="251">
        <v>3505319.04</v>
      </c>
      <c r="W50" s="251">
        <v>-1758138.56</v>
      </c>
      <c r="X50" s="251">
        <v>293883.6</v>
      </c>
      <c r="Y50" s="251">
        <v>1921422.83</v>
      </c>
      <c r="Z50" s="251">
        <v>0</v>
      </c>
      <c r="AA50" s="251">
        <v>-7752807.86</v>
      </c>
      <c r="AB50" s="251">
        <v>3872827.79</v>
      </c>
      <c r="AC50" s="251">
        <v>-476643575.16</v>
      </c>
      <c r="AD50" s="251">
        <v>42111896.95</v>
      </c>
      <c r="AE50" s="251">
        <v>-11454500.35</v>
      </c>
      <c r="AF50" s="251"/>
      <c r="AG50" s="251"/>
      <c r="AH50" s="251"/>
      <c r="AI50" s="251"/>
      <c r="AJ50" s="251"/>
      <c r="AK50" s="251"/>
    </row>
    <row r="51" ht="16.35" customHeight="1" spans="1:37">
      <c r="A51" s="250" t="s">
        <v>216</v>
      </c>
      <c r="B51" s="251">
        <v>232376.32</v>
      </c>
      <c r="C51" s="251">
        <v>0</v>
      </c>
      <c r="D51" s="251">
        <v>0</v>
      </c>
      <c r="E51" s="251">
        <v>0</v>
      </c>
      <c r="F51" s="251">
        <v>20000.01</v>
      </c>
      <c r="G51" s="251">
        <v>200</v>
      </c>
      <c r="H51" s="251">
        <v>317982.48</v>
      </c>
      <c r="I51" s="251">
        <v>0</v>
      </c>
      <c r="J51" s="251">
        <v>0</v>
      </c>
      <c r="K51" s="251">
        <v>319888.2</v>
      </c>
      <c r="L51" s="251">
        <v>0</v>
      </c>
      <c r="M51" s="251">
        <v>0</v>
      </c>
      <c r="N51" s="251">
        <v>0</v>
      </c>
      <c r="O51" s="251">
        <v>0</v>
      </c>
      <c r="P51" s="251">
        <v>0</v>
      </c>
      <c r="Q51" s="251">
        <v>0</v>
      </c>
      <c r="R51" s="251">
        <v>0</v>
      </c>
      <c r="S51" s="251">
        <v>0</v>
      </c>
      <c r="T51" s="251">
        <v>20000.01</v>
      </c>
      <c r="U51" s="251">
        <v>0</v>
      </c>
      <c r="V51" s="251">
        <v>0</v>
      </c>
      <c r="W51" s="251">
        <v>0</v>
      </c>
      <c r="X51" s="251">
        <v>0</v>
      </c>
      <c r="Y51" s="251">
        <v>0</v>
      </c>
      <c r="Z51" s="251">
        <v>0</v>
      </c>
      <c r="AA51" s="251">
        <v>0</v>
      </c>
      <c r="AB51" s="251">
        <v>200</v>
      </c>
      <c r="AC51" s="251">
        <v>0</v>
      </c>
      <c r="AD51" s="251">
        <v>0</v>
      </c>
      <c r="AE51" s="251">
        <v>0</v>
      </c>
      <c r="AF51" s="251"/>
      <c r="AG51" s="251"/>
      <c r="AH51" s="251"/>
      <c r="AI51" s="251"/>
      <c r="AJ51" s="251"/>
      <c r="AK51" s="251"/>
    </row>
    <row r="52" ht="16.35" customHeight="1" spans="1:37">
      <c r="A52" s="250" t="s">
        <v>217</v>
      </c>
      <c r="B52" s="251">
        <v>4428538.38</v>
      </c>
      <c r="C52" s="251">
        <v>0</v>
      </c>
      <c r="D52" s="251">
        <v>0</v>
      </c>
      <c r="E52" s="251">
        <v>16395.5</v>
      </c>
      <c r="F52" s="251">
        <v>778.78</v>
      </c>
      <c r="G52" s="251">
        <v>1898.06</v>
      </c>
      <c r="H52" s="251">
        <v>69197.68</v>
      </c>
      <c r="I52" s="251">
        <v>0</v>
      </c>
      <c r="J52" s="251">
        <v>0</v>
      </c>
      <c r="K52" s="251">
        <v>923201.37</v>
      </c>
      <c r="L52" s="251">
        <v>15145.5</v>
      </c>
      <c r="M52" s="251">
        <v>0</v>
      </c>
      <c r="N52" s="251">
        <v>0</v>
      </c>
      <c r="O52" s="251">
        <v>1250</v>
      </c>
      <c r="P52" s="251">
        <v>0</v>
      </c>
      <c r="Q52" s="251">
        <v>0</v>
      </c>
      <c r="R52" s="251">
        <v>0</v>
      </c>
      <c r="S52" s="251">
        <v>0</v>
      </c>
      <c r="T52" s="251">
        <v>778.78</v>
      </c>
      <c r="U52" s="251">
        <v>0</v>
      </c>
      <c r="V52" s="251">
        <v>0</v>
      </c>
      <c r="W52" s="251">
        <v>0</v>
      </c>
      <c r="X52" s="251">
        <v>0</v>
      </c>
      <c r="Y52" s="251">
        <v>0</v>
      </c>
      <c r="Z52" s="251">
        <v>0</v>
      </c>
      <c r="AA52" s="251">
        <v>225</v>
      </c>
      <c r="AB52" s="251">
        <v>1673.06</v>
      </c>
      <c r="AC52" s="251">
        <v>0</v>
      </c>
      <c r="AD52" s="251">
        <v>0</v>
      </c>
      <c r="AE52" s="251">
        <v>0</v>
      </c>
      <c r="AF52" s="251"/>
      <c r="AG52" s="251"/>
      <c r="AH52" s="251"/>
      <c r="AI52" s="251"/>
      <c r="AJ52" s="251"/>
      <c r="AK52" s="251"/>
    </row>
    <row r="53" ht="16.35" customHeight="1" spans="1:37">
      <c r="A53" s="250" t="s">
        <v>218</v>
      </c>
      <c r="B53" s="251">
        <v>-462601941.91</v>
      </c>
      <c r="C53" s="251">
        <v>3315913.94</v>
      </c>
      <c r="D53" s="251">
        <v>0</v>
      </c>
      <c r="E53" s="251">
        <v>-50411022.55</v>
      </c>
      <c r="F53" s="251">
        <v>52770558.63</v>
      </c>
      <c r="G53" s="251">
        <v>-438413356.34</v>
      </c>
      <c r="H53" s="251">
        <v>-4616392.4</v>
      </c>
      <c r="I53" s="251">
        <v>-4817726.04</v>
      </c>
      <c r="J53" s="251">
        <v>-0.11</v>
      </c>
      <c r="K53" s="251">
        <v>455870579.81</v>
      </c>
      <c r="L53" s="251">
        <v>-13223840.07</v>
      </c>
      <c r="M53" s="251">
        <v>99734595.14</v>
      </c>
      <c r="N53" s="251">
        <v>79073117.38</v>
      </c>
      <c r="O53" s="251">
        <v>-97742845.06</v>
      </c>
      <c r="P53" s="251">
        <v>-10619775.66</v>
      </c>
      <c r="Q53" s="251">
        <v>-107364996.99</v>
      </c>
      <c r="R53" s="251">
        <v>-267277.29</v>
      </c>
      <c r="S53" s="251">
        <v>-7117979.32</v>
      </c>
      <c r="T53" s="251">
        <v>63406274.8</v>
      </c>
      <c r="U53" s="251">
        <v>-7480223.76</v>
      </c>
      <c r="V53" s="251">
        <v>3505319.04</v>
      </c>
      <c r="W53" s="251">
        <v>-1758138.56</v>
      </c>
      <c r="X53" s="251">
        <v>293883.6</v>
      </c>
      <c r="Y53" s="251">
        <v>1921422.83</v>
      </c>
      <c r="Z53" s="251">
        <v>0</v>
      </c>
      <c r="AA53" s="251">
        <v>-7753032.86</v>
      </c>
      <c r="AB53" s="251">
        <v>3871354.73</v>
      </c>
      <c r="AC53" s="251">
        <v>-476643575.16</v>
      </c>
      <c r="AD53" s="251">
        <v>42111896.95</v>
      </c>
      <c r="AE53" s="251">
        <v>-11454500.35</v>
      </c>
      <c r="AF53" s="251"/>
      <c r="AG53" s="251"/>
      <c r="AH53" s="251"/>
      <c r="AI53" s="251"/>
      <c r="AJ53" s="251"/>
      <c r="AK53" s="251"/>
    </row>
    <row r="54" ht="16.35" customHeight="1" spans="1:37">
      <c r="A54" s="250" t="s">
        <v>219</v>
      </c>
      <c r="B54" s="251">
        <v>-112035109.84</v>
      </c>
      <c r="C54" s="251">
        <v>0</v>
      </c>
      <c r="D54" s="251">
        <v>0</v>
      </c>
      <c r="E54" s="251">
        <v>0</v>
      </c>
      <c r="F54" s="251">
        <v>0</v>
      </c>
      <c r="G54" s="251">
        <v>0</v>
      </c>
      <c r="H54" s="251">
        <v>0</v>
      </c>
      <c r="I54" s="251">
        <v>0</v>
      </c>
      <c r="J54" s="251">
        <v>0</v>
      </c>
      <c r="K54" s="251">
        <v>0</v>
      </c>
      <c r="L54" s="251">
        <v>0</v>
      </c>
      <c r="M54" s="251">
        <v>0</v>
      </c>
      <c r="N54" s="251">
        <v>0</v>
      </c>
      <c r="O54" s="251">
        <v>0</v>
      </c>
      <c r="P54" s="251">
        <v>0</v>
      </c>
      <c r="Q54" s="251">
        <v>0</v>
      </c>
      <c r="R54" s="251">
        <v>0</v>
      </c>
      <c r="S54" s="251">
        <v>0</v>
      </c>
      <c r="T54" s="251">
        <v>0</v>
      </c>
      <c r="U54" s="251">
        <v>0</v>
      </c>
      <c r="V54" s="251">
        <v>0</v>
      </c>
      <c r="W54" s="251">
        <v>0</v>
      </c>
      <c r="X54" s="251">
        <v>0</v>
      </c>
      <c r="Y54" s="251">
        <v>0</v>
      </c>
      <c r="Z54" s="251">
        <v>0</v>
      </c>
      <c r="AA54" s="251">
        <v>0</v>
      </c>
      <c r="AB54" s="251">
        <v>0</v>
      </c>
      <c r="AC54" s="251">
        <v>0</v>
      </c>
      <c r="AD54" s="251">
        <v>0</v>
      </c>
      <c r="AE54" s="251">
        <v>0</v>
      </c>
      <c r="AF54" s="251"/>
      <c r="AG54" s="251"/>
      <c r="AH54" s="251"/>
      <c r="AI54" s="251"/>
      <c r="AJ54" s="251"/>
      <c r="AK54" s="251"/>
    </row>
    <row r="55" ht="16.35" customHeight="1" spans="1:37">
      <c r="A55" s="250" t="s">
        <v>220</v>
      </c>
      <c r="B55" s="251">
        <v>-350566832.07</v>
      </c>
      <c r="C55" s="251">
        <v>3315913.94</v>
      </c>
      <c r="D55" s="251">
        <v>0</v>
      </c>
      <c r="E55" s="251">
        <v>-50411022.55</v>
      </c>
      <c r="F55" s="251">
        <v>52770558.63</v>
      </c>
      <c r="G55" s="251">
        <v>-438413356.34</v>
      </c>
      <c r="H55" s="251">
        <v>-4616392.4</v>
      </c>
      <c r="I55" s="251">
        <v>-4817726.04</v>
      </c>
      <c r="J55" s="251">
        <v>-0.11</v>
      </c>
      <c r="K55" s="251">
        <v>455870579.81</v>
      </c>
      <c r="L55" s="251">
        <v>-13223840.07</v>
      </c>
      <c r="M55" s="251">
        <v>99734595.14</v>
      </c>
      <c r="N55" s="251">
        <v>79073117.38</v>
      </c>
      <c r="O55" s="251">
        <v>-97742845.06</v>
      </c>
      <c r="P55" s="251">
        <v>-10619775.66</v>
      </c>
      <c r="Q55" s="251">
        <v>-107364996.99</v>
      </c>
      <c r="R55" s="251">
        <v>-267277.29</v>
      </c>
      <c r="S55" s="251">
        <v>-7117979.32</v>
      </c>
      <c r="T55" s="251">
        <v>63406274.8</v>
      </c>
      <c r="U55" s="251">
        <v>-7480223.76</v>
      </c>
      <c r="V55" s="251">
        <v>3505319.04</v>
      </c>
      <c r="W55" s="251">
        <v>-1758138.56</v>
      </c>
      <c r="X55" s="251">
        <v>293883.6</v>
      </c>
      <c r="Y55" s="251">
        <v>1921422.83</v>
      </c>
      <c r="Z55" s="251">
        <v>0</v>
      </c>
      <c r="AA55" s="251">
        <v>-7753032.86</v>
      </c>
      <c r="AB55" s="251">
        <v>3871354.73</v>
      </c>
      <c r="AC55" s="251">
        <v>-476643575.16</v>
      </c>
      <c r="AD55" s="251">
        <v>42111896.95</v>
      </c>
      <c r="AE55" s="251">
        <v>-11454500.35</v>
      </c>
      <c r="AF55" s="251"/>
      <c r="AG55" s="251"/>
      <c r="AH55" s="251"/>
      <c r="AI55" s="251"/>
      <c r="AJ55" s="251"/>
      <c r="AK55" s="251"/>
    </row>
    <row r="56" ht="16.35" customHeight="1" spans="1:37">
      <c r="A56" s="250" t="s">
        <v>221</v>
      </c>
      <c r="B56" s="251">
        <v>0</v>
      </c>
      <c r="C56" s="251">
        <v>0</v>
      </c>
      <c r="D56" s="251">
        <v>0</v>
      </c>
      <c r="E56" s="251">
        <v>4037710.2</v>
      </c>
      <c r="F56" s="251">
        <v>0</v>
      </c>
      <c r="G56" s="251">
        <v>146919248.68</v>
      </c>
      <c r="H56" s="251">
        <v>0</v>
      </c>
      <c r="I56" s="251">
        <v>0</v>
      </c>
      <c r="J56" s="251">
        <v>0</v>
      </c>
      <c r="K56" s="251">
        <v>-1830600</v>
      </c>
      <c r="L56" s="251">
        <v>0</v>
      </c>
      <c r="M56" s="251">
        <v>11176270.15</v>
      </c>
      <c r="N56" s="251">
        <v>0</v>
      </c>
      <c r="O56" s="251">
        <v>-7138559.95</v>
      </c>
      <c r="P56" s="251">
        <v>0</v>
      </c>
      <c r="Q56" s="251">
        <v>0</v>
      </c>
      <c r="R56" s="251">
        <v>0</v>
      </c>
      <c r="S56" s="251">
        <v>0</v>
      </c>
      <c r="T56" s="251">
        <v>0</v>
      </c>
      <c r="U56" s="251">
        <v>0</v>
      </c>
      <c r="V56" s="251">
        <v>0</v>
      </c>
      <c r="W56" s="251">
        <v>0</v>
      </c>
      <c r="X56" s="251">
        <v>0</v>
      </c>
      <c r="Y56" s="251">
        <v>0</v>
      </c>
      <c r="Z56" s="251">
        <v>0</v>
      </c>
      <c r="AA56" s="251">
        <v>3027456.34</v>
      </c>
      <c r="AB56" s="251">
        <v>-31365.33</v>
      </c>
      <c r="AC56" s="251">
        <v>144758064.64</v>
      </c>
      <c r="AD56" s="251">
        <v>-834906.97</v>
      </c>
      <c r="AE56" s="251">
        <v>0</v>
      </c>
      <c r="AF56" s="251"/>
      <c r="AG56" s="251"/>
      <c r="AH56" s="251"/>
      <c r="AI56" s="251"/>
      <c r="AJ56" s="251"/>
      <c r="AK56" s="251"/>
    </row>
    <row r="57" ht="16.35" customHeight="1" spans="1:37">
      <c r="A57" s="250" t="s">
        <v>222</v>
      </c>
      <c r="B57" s="251">
        <v>-350566832.07</v>
      </c>
      <c r="C57" s="251">
        <v>3315913.94</v>
      </c>
      <c r="D57" s="251">
        <v>0</v>
      </c>
      <c r="E57" s="251">
        <v>-46373312.35</v>
      </c>
      <c r="F57" s="251">
        <v>52770558.63</v>
      </c>
      <c r="G57" s="251">
        <v>-291494107.66</v>
      </c>
      <c r="H57" s="251">
        <v>-4616392.4</v>
      </c>
      <c r="I57" s="251">
        <v>-4817726.04</v>
      </c>
      <c r="J57" s="251">
        <v>-0.11</v>
      </c>
      <c r="K57" s="251">
        <v>454039979.81</v>
      </c>
      <c r="L57" s="251">
        <v>-13223840.07</v>
      </c>
      <c r="M57" s="251">
        <v>110910865.29</v>
      </c>
      <c r="N57" s="251">
        <v>79073117.38</v>
      </c>
      <c r="O57" s="251">
        <v>-104881405.01</v>
      </c>
      <c r="P57" s="251">
        <v>-10619775.66</v>
      </c>
      <c r="Q57" s="251">
        <v>-107364996.99</v>
      </c>
      <c r="R57" s="251">
        <v>-267277.29</v>
      </c>
      <c r="S57" s="251">
        <v>-7117979.32</v>
      </c>
      <c r="T57" s="251">
        <v>63406274.8</v>
      </c>
      <c r="U57" s="251">
        <v>-7480223.76</v>
      </c>
      <c r="V57" s="251">
        <v>3505319.04</v>
      </c>
      <c r="W57" s="251">
        <v>-1758138.56</v>
      </c>
      <c r="X57" s="251">
        <v>293883.6</v>
      </c>
      <c r="Y57" s="251">
        <v>1921422.83</v>
      </c>
      <c r="Z57" s="251">
        <v>0</v>
      </c>
      <c r="AA57" s="251">
        <v>-4725576.52</v>
      </c>
      <c r="AB57" s="251">
        <v>3839989.4</v>
      </c>
      <c r="AC57" s="251">
        <v>-331885510.52</v>
      </c>
      <c r="AD57" s="251">
        <v>41276989.98</v>
      </c>
      <c r="AE57" s="251">
        <v>-11454500.35</v>
      </c>
      <c r="AF57" s="251"/>
      <c r="AG57" s="251"/>
      <c r="AH57" s="251"/>
      <c r="AI57" s="251"/>
      <c r="AJ57" s="251"/>
      <c r="AK57" s="251"/>
    </row>
    <row r="58" ht="16.35" customHeight="1" spans="1:37">
      <c r="A58" s="250" t="s">
        <v>223</v>
      </c>
      <c r="B58" s="251">
        <v>0</v>
      </c>
      <c r="C58" s="251">
        <v>0</v>
      </c>
      <c r="D58" s="251">
        <v>0</v>
      </c>
      <c r="E58" s="251">
        <v>0</v>
      </c>
      <c r="F58" s="251">
        <v>0</v>
      </c>
      <c r="G58" s="251">
        <v>0</v>
      </c>
      <c r="H58" s="251">
        <v>0</v>
      </c>
      <c r="I58" s="251">
        <v>0</v>
      </c>
      <c r="J58" s="251">
        <v>0</v>
      </c>
      <c r="K58" s="251">
        <v>0</v>
      </c>
      <c r="L58" s="251">
        <v>0</v>
      </c>
      <c r="M58" s="251">
        <v>0</v>
      </c>
      <c r="N58" s="251">
        <v>0</v>
      </c>
      <c r="O58" s="251">
        <v>0</v>
      </c>
      <c r="P58" s="251">
        <v>0</v>
      </c>
      <c r="Q58" s="251">
        <v>0</v>
      </c>
      <c r="R58" s="251">
        <v>0</v>
      </c>
      <c r="S58" s="251">
        <v>0</v>
      </c>
      <c r="T58" s="251">
        <v>0</v>
      </c>
      <c r="U58" s="251">
        <v>0</v>
      </c>
      <c r="V58" s="251">
        <v>0</v>
      </c>
      <c r="W58" s="251">
        <v>0</v>
      </c>
      <c r="X58" s="251">
        <v>0</v>
      </c>
      <c r="Y58" s="251">
        <v>0</v>
      </c>
      <c r="Z58" s="251">
        <v>0</v>
      </c>
      <c r="AA58" s="251">
        <v>0</v>
      </c>
      <c r="AB58" s="251">
        <v>0</v>
      </c>
      <c r="AC58" s="251">
        <v>0</v>
      </c>
      <c r="AD58" s="251">
        <v>0</v>
      </c>
      <c r="AE58" s="251">
        <v>0</v>
      </c>
      <c r="AF58" s="251"/>
      <c r="AG58" s="251"/>
      <c r="AH58" s="251"/>
      <c r="AI58" s="251"/>
      <c r="AJ58" s="251"/>
      <c r="AK58" s="251"/>
    </row>
    <row r="59" ht="16.35" customHeight="1" spans="1:37">
      <c r="A59" s="250" t="s">
        <v>224</v>
      </c>
      <c r="B59" s="251">
        <v>-350566832.07</v>
      </c>
      <c r="C59" s="251">
        <v>3315913.94</v>
      </c>
      <c r="D59" s="251">
        <v>0</v>
      </c>
      <c r="E59" s="251">
        <v>-46373312.35</v>
      </c>
      <c r="F59" s="251">
        <v>52770558.63</v>
      </c>
      <c r="G59" s="251">
        <v>-291494107.66</v>
      </c>
      <c r="H59" s="251">
        <v>-4616392.4</v>
      </c>
      <c r="I59" s="251">
        <v>-4817726.04</v>
      </c>
      <c r="J59" s="251">
        <v>-0.11</v>
      </c>
      <c r="K59" s="251">
        <v>454039979.81</v>
      </c>
      <c r="L59" s="251">
        <v>-13223840.07</v>
      </c>
      <c r="M59" s="251">
        <v>110910865.29</v>
      </c>
      <c r="N59" s="251">
        <v>79073117.38</v>
      </c>
      <c r="O59" s="251">
        <v>-104881405.01</v>
      </c>
      <c r="P59" s="251">
        <v>-10619775.66</v>
      </c>
      <c r="Q59" s="251">
        <v>-107364996.99</v>
      </c>
      <c r="R59" s="251">
        <v>-267277.29</v>
      </c>
      <c r="S59" s="251">
        <v>-7117979.32</v>
      </c>
      <c r="T59" s="251">
        <v>63406274.8</v>
      </c>
      <c r="U59" s="251">
        <v>-7480223.76</v>
      </c>
      <c r="V59" s="251">
        <v>3505319.04</v>
      </c>
      <c r="W59" s="251">
        <v>-1758138.56</v>
      </c>
      <c r="X59" s="251">
        <v>293883.6</v>
      </c>
      <c r="Y59" s="251">
        <v>1921422.83</v>
      </c>
      <c r="Z59" s="251">
        <v>0</v>
      </c>
      <c r="AA59" s="251">
        <v>-4725576.52</v>
      </c>
      <c r="AB59" s="251">
        <v>3839989.4</v>
      </c>
      <c r="AC59" s="251">
        <v>-331885510.52</v>
      </c>
      <c r="AD59" s="251">
        <v>41276989.98</v>
      </c>
      <c r="AE59" s="251">
        <v>-11454500.35</v>
      </c>
      <c r="AF59" s="251"/>
      <c r="AG59" s="251"/>
      <c r="AH59" s="251"/>
      <c r="AI59" s="251"/>
      <c r="AJ59" s="251"/>
      <c r="AK59" s="251"/>
    </row>
    <row r="60" ht="16.35" customHeight="1" spans="1:37">
      <c r="A60" s="250" t="s">
        <v>225</v>
      </c>
      <c r="B60" s="251">
        <v>25447677.14</v>
      </c>
      <c r="C60" s="251">
        <v>0</v>
      </c>
      <c r="D60" s="251">
        <v>0</v>
      </c>
      <c r="E60" s="251">
        <v>34587948.88</v>
      </c>
      <c r="F60" s="251">
        <v>124833.55</v>
      </c>
      <c r="G60" s="251">
        <v>186066141.453333</v>
      </c>
      <c r="H60" s="251">
        <v>0</v>
      </c>
      <c r="I60" s="251">
        <v>0</v>
      </c>
      <c r="J60" s="251">
        <v>0</v>
      </c>
      <c r="K60" s="251">
        <v>33621408.51</v>
      </c>
      <c r="L60" s="251">
        <v>0</v>
      </c>
      <c r="M60" s="251">
        <v>542783.41333333</v>
      </c>
      <c r="N60" s="251">
        <v>11400952.53</v>
      </c>
      <c r="O60" s="251">
        <v>-15998081.8633333</v>
      </c>
      <c r="P60" s="251">
        <v>-3120821.89</v>
      </c>
      <c r="Q60" s="251">
        <v>51495660.56</v>
      </c>
      <c r="R60" s="251">
        <v>-9732543.87</v>
      </c>
      <c r="S60" s="251">
        <v>0</v>
      </c>
      <c r="T60" s="251">
        <v>1376585.74</v>
      </c>
      <c r="U60" s="251">
        <v>-40000</v>
      </c>
      <c r="V60" s="251">
        <v>433185.31</v>
      </c>
      <c r="W60" s="251">
        <v>-1644937.5</v>
      </c>
      <c r="X60" s="251">
        <v>0</v>
      </c>
      <c r="Y60" s="251">
        <v>0</v>
      </c>
      <c r="Z60" s="251">
        <v>0</v>
      </c>
      <c r="AA60" s="251">
        <v>3120042.85333333</v>
      </c>
      <c r="AB60" s="251">
        <v>6487510.84</v>
      </c>
      <c r="AC60" s="251">
        <v>183888346.883333</v>
      </c>
      <c r="AD60" s="251">
        <v>-7429759.12333333</v>
      </c>
      <c r="AE60" s="251">
        <v>0</v>
      </c>
      <c r="AF60" s="251"/>
      <c r="AG60" s="251"/>
      <c r="AH60" s="251"/>
      <c r="AI60" s="251"/>
      <c r="AJ60" s="251"/>
      <c r="AK60" s="251"/>
    </row>
    <row r="61" ht="16.35" customHeight="1" spans="1:37">
      <c r="A61" s="250" t="s">
        <v>226</v>
      </c>
      <c r="B61" s="251">
        <v>122641.51</v>
      </c>
      <c r="C61" s="251">
        <v>0</v>
      </c>
      <c r="D61" s="251">
        <v>0</v>
      </c>
      <c r="E61" s="251">
        <v>-2202994.57</v>
      </c>
      <c r="F61" s="251">
        <v>183773.58</v>
      </c>
      <c r="G61" s="251">
        <v>-2575752.45</v>
      </c>
      <c r="H61" s="251">
        <v>0</v>
      </c>
      <c r="I61" s="251">
        <v>0</v>
      </c>
      <c r="J61" s="251">
        <v>0</v>
      </c>
      <c r="K61" s="251">
        <v>4380440.51</v>
      </c>
      <c r="L61" s="251">
        <v>0</v>
      </c>
      <c r="M61" s="251">
        <v>-136498.85</v>
      </c>
      <c r="N61" s="251">
        <v>414004.64</v>
      </c>
      <c r="O61" s="251">
        <v>-4017586.69</v>
      </c>
      <c r="P61" s="251">
        <v>-311829.19</v>
      </c>
      <c r="Q61" s="251">
        <v>-623045.8</v>
      </c>
      <c r="R61" s="251">
        <v>2471961.32</v>
      </c>
      <c r="S61" s="251">
        <v>0</v>
      </c>
      <c r="T61" s="251">
        <v>-166037.73</v>
      </c>
      <c r="U61" s="251">
        <v>-40000</v>
      </c>
      <c r="V61" s="251">
        <v>389811.31</v>
      </c>
      <c r="W61" s="251">
        <v>0</v>
      </c>
      <c r="X61" s="251">
        <v>0</v>
      </c>
      <c r="Y61" s="251">
        <v>0</v>
      </c>
      <c r="Z61" s="251">
        <v>0</v>
      </c>
      <c r="AA61" s="251">
        <v>-916565.6</v>
      </c>
      <c r="AB61" s="251">
        <v>6529331.28</v>
      </c>
      <c r="AC61" s="251">
        <v>-3290900.47</v>
      </c>
      <c r="AD61" s="251">
        <v>-4897617.66</v>
      </c>
      <c r="AE61" s="251">
        <v>0</v>
      </c>
      <c r="AF61" s="251"/>
      <c r="AG61" s="251"/>
      <c r="AH61" s="251"/>
      <c r="AI61" s="251"/>
      <c r="AJ61" s="251"/>
      <c r="AK61" s="251"/>
    </row>
    <row r="62" ht="16.35" customHeight="1" spans="1:37">
      <c r="A62" s="250" t="s">
        <v>227</v>
      </c>
      <c r="B62" s="251">
        <v>0</v>
      </c>
      <c r="C62" s="251">
        <v>0</v>
      </c>
      <c r="D62" s="251">
        <v>0</v>
      </c>
      <c r="E62" s="251">
        <v>0</v>
      </c>
      <c r="F62" s="251">
        <v>0</v>
      </c>
      <c r="G62" s="251">
        <v>0</v>
      </c>
      <c r="H62" s="251">
        <v>0</v>
      </c>
      <c r="I62" s="251">
        <v>0</v>
      </c>
      <c r="J62" s="251">
        <v>0</v>
      </c>
      <c r="K62" s="251">
        <v>0</v>
      </c>
      <c r="L62" s="251">
        <v>0</v>
      </c>
      <c r="M62" s="251">
        <v>0</v>
      </c>
      <c r="N62" s="251">
        <v>0</v>
      </c>
      <c r="O62" s="251">
        <v>0</v>
      </c>
      <c r="P62" s="251">
        <v>0</v>
      </c>
      <c r="Q62" s="251">
        <v>0</v>
      </c>
      <c r="R62" s="251">
        <v>0</v>
      </c>
      <c r="S62" s="251">
        <v>0</v>
      </c>
      <c r="T62" s="251">
        <v>0</v>
      </c>
      <c r="U62" s="251">
        <v>0</v>
      </c>
      <c r="V62" s="251">
        <v>0</v>
      </c>
      <c r="W62" s="251">
        <v>0</v>
      </c>
      <c r="X62" s="251">
        <v>0</v>
      </c>
      <c r="Y62" s="251">
        <v>0</v>
      </c>
      <c r="Z62" s="251">
        <v>0</v>
      </c>
      <c r="AA62" s="251">
        <v>0</v>
      </c>
      <c r="AB62" s="251">
        <v>0</v>
      </c>
      <c r="AC62" s="251">
        <v>0</v>
      </c>
      <c r="AD62" s="251">
        <v>0</v>
      </c>
      <c r="AE62" s="251">
        <v>0</v>
      </c>
      <c r="AF62" s="251"/>
      <c r="AG62" s="251"/>
      <c r="AH62" s="251"/>
      <c r="AI62" s="251"/>
      <c r="AJ62" s="251"/>
      <c r="AK62" s="251"/>
    </row>
    <row r="63" ht="16.35" customHeight="1" spans="1:37">
      <c r="A63" s="250" t="s">
        <v>228</v>
      </c>
      <c r="B63" s="251">
        <v>122641.51</v>
      </c>
      <c r="C63" s="251">
        <v>0</v>
      </c>
      <c r="D63" s="251">
        <v>0</v>
      </c>
      <c r="E63" s="251">
        <v>471698.11</v>
      </c>
      <c r="F63" s="251">
        <v>-244528.31</v>
      </c>
      <c r="G63" s="251">
        <v>0</v>
      </c>
      <c r="H63" s="251">
        <v>0</v>
      </c>
      <c r="I63" s="251">
        <v>0</v>
      </c>
      <c r="J63" s="251">
        <v>0</v>
      </c>
      <c r="K63" s="251">
        <v>31305.66</v>
      </c>
      <c r="L63" s="251">
        <v>0</v>
      </c>
      <c r="M63" s="251">
        <v>0</v>
      </c>
      <c r="N63" s="251">
        <v>471698.11</v>
      </c>
      <c r="O63" s="251">
        <v>0</v>
      </c>
      <c r="P63" s="251">
        <v>0</v>
      </c>
      <c r="Q63" s="251">
        <v>0</v>
      </c>
      <c r="R63" s="251">
        <v>0</v>
      </c>
      <c r="S63" s="251">
        <v>0</v>
      </c>
      <c r="T63" s="251">
        <v>-594339.62</v>
      </c>
      <c r="U63" s="251">
        <v>-40000</v>
      </c>
      <c r="V63" s="251">
        <v>389811.31</v>
      </c>
      <c r="W63" s="251">
        <v>0</v>
      </c>
      <c r="X63" s="251">
        <v>0</v>
      </c>
      <c r="Y63" s="251">
        <v>0</v>
      </c>
      <c r="Z63" s="251">
        <v>0</v>
      </c>
      <c r="AA63" s="251">
        <v>0</v>
      </c>
      <c r="AB63" s="251">
        <v>0</v>
      </c>
      <c r="AC63" s="251">
        <v>0</v>
      </c>
      <c r="AD63" s="251">
        <v>0</v>
      </c>
      <c r="AE63" s="251">
        <v>0</v>
      </c>
      <c r="AF63" s="251"/>
      <c r="AG63" s="251"/>
      <c r="AH63" s="251"/>
      <c r="AI63" s="251"/>
      <c r="AJ63" s="251"/>
      <c r="AK63" s="251"/>
    </row>
    <row r="64" ht="16.35" customHeight="1" spans="1:37">
      <c r="A64" s="250" t="s">
        <v>229</v>
      </c>
      <c r="B64" s="251">
        <v>0</v>
      </c>
      <c r="C64" s="251">
        <v>0</v>
      </c>
      <c r="D64" s="251">
        <v>0</v>
      </c>
      <c r="E64" s="251">
        <v>-2560322.04</v>
      </c>
      <c r="F64" s="251">
        <v>428301.89</v>
      </c>
      <c r="G64" s="251">
        <v>-2575752.45</v>
      </c>
      <c r="H64" s="251">
        <v>0</v>
      </c>
      <c r="I64" s="251">
        <v>0</v>
      </c>
      <c r="J64" s="251">
        <v>0</v>
      </c>
      <c r="K64" s="251">
        <v>4234764.21</v>
      </c>
      <c r="L64" s="251">
        <v>0</v>
      </c>
      <c r="M64" s="251">
        <v>-136498.85</v>
      </c>
      <c r="N64" s="251">
        <v>-57693.47</v>
      </c>
      <c r="O64" s="251">
        <v>-4017586.69</v>
      </c>
      <c r="P64" s="251">
        <v>-311829.19</v>
      </c>
      <c r="Q64" s="251">
        <v>-623045.8</v>
      </c>
      <c r="R64" s="251">
        <v>2586331.96</v>
      </c>
      <c r="S64" s="251">
        <v>0</v>
      </c>
      <c r="T64" s="251">
        <v>428301.89</v>
      </c>
      <c r="U64" s="251">
        <v>0</v>
      </c>
      <c r="V64" s="251">
        <v>0</v>
      </c>
      <c r="W64" s="251">
        <v>0</v>
      </c>
      <c r="X64" s="251">
        <v>0</v>
      </c>
      <c r="Y64" s="251">
        <v>0</v>
      </c>
      <c r="Z64" s="251">
        <v>0</v>
      </c>
      <c r="AA64" s="251">
        <v>-916565.6</v>
      </c>
      <c r="AB64" s="251">
        <v>6529331.28</v>
      </c>
      <c r="AC64" s="251">
        <v>-3290900.47</v>
      </c>
      <c r="AD64" s="251">
        <v>-4897617.66</v>
      </c>
      <c r="AE64" s="251">
        <v>0</v>
      </c>
      <c r="AF64" s="251"/>
      <c r="AG64" s="251"/>
      <c r="AH64" s="251"/>
      <c r="AI64" s="251"/>
      <c r="AJ64" s="251"/>
      <c r="AK64" s="251"/>
    </row>
    <row r="65" ht="16.35" customHeight="1" spans="1:37">
      <c r="A65" s="250" t="s">
        <v>230</v>
      </c>
      <c r="B65" s="251">
        <v>9515367.12</v>
      </c>
      <c r="C65" s="251">
        <v>0</v>
      </c>
      <c r="D65" s="251">
        <v>0</v>
      </c>
      <c r="E65" s="251">
        <v>-11057990.59</v>
      </c>
      <c r="F65" s="251">
        <v>1542623.47</v>
      </c>
      <c r="G65" s="251">
        <v>0</v>
      </c>
      <c r="H65" s="251">
        <v>0</v>
      </c>
      <c r="I65" s="251">
        <v>0</v>
      </c>
      <c r="J65" s="251">
        <v>0</v>
      </c>
      <c r="K65" s="251">
        <v>22258310.58</v>
      </c>
      <c r="L65" s="251">
        <v>0</v>
      </c>
      <c r="M65" s="251">
        <v>0</v>
      </c>
      <c r="N65" s="251">
        <v>0</v>
      </c>
      <c r="O65" s="251">
        <v>-11057990.59</v>
      </c>
      <c r="P65" s="251">
        <v>0</v>
      </c>
      <c r="Q65" s="251">
        <v>0</v>
      </c>
      <c r="R65" s="251">
        <v>0</v>
      </c>
      <c r="S65" s="251">
        <v>0</v>
      </c>
      <c r="T65" s="251">
        <v>1542623.47</v>
      </c>
      <c r="U65" s="251">
        <v>0</v>
      </c>
      <c r="V65" s="251">
        <v>0</v>
      </c>
      <c r="W65" s="251">
        <v>0</v>
      </c>
      <c r="X65" s="251">
        <v>0</v>
      </c>
      <c r="Y65" s="251">
        <v>0</v>
      </c>
      <c r="Z65" s="251">
        <v>0</v>
      </c>
      <c r="AA65" s="251">
        <v>0</v>
      </c>
      <c r="AB65" s="251">
        <v>0</v>
      </c>
      <c r="AC65" s="251">
        <v>0</v>
      </c>
      <c r="AD65" s="251">
        <v>0</v>
      </c>
      <c r="AE65" s="251">
        <v>0</v>
      </c>
      <c r="AF65" s="251"/>
      <c r="AG65" s="251"/>
      <c r="AH65" s="251"/>
      <c r="AI65" s="251"/>
      <c r="AJ65" s="251"/>
      <c r="AK65" s="251"/>
    </row>
    <row r="66" ht="16.35" customHeight="1" spans="1:37">
      <c r="A66" s="250" t="s">
        <v>231</v>
      </c>
      <c r="B66" s="251">
        <v>15581018.51</v>
      </c>
      <c r="C66" s="251">
        <v>0</v>
      </c>
      <c r="D66" s="251">
        <v>0</v>
      </c>
      <c r="E66" s="251">
        <v>-12243239.84</v>
      </c>
      <c r="F66" s="251">
        <v>-98869.8</v>
      </c>
      <c r="G66" s="251">
        <v>-3237574.39</v>
      </c>
      <c r="H66" s="251">
        <v>0</v>
      </c>
      <c r="I66" s="251">
        <v>0</v>
      </c>
      <c r="J66" s="251">
        <v>0</v>
      </c>
      <c r="K66" s="251">
        <v>539086.32</v>
      </c>
      <c r="L66" s="251">
        <v>0</v>
      </c>
      <c r="M66" s="251">
        <v>-27617198.63</v>
      </c>
      <c r="N66" s="251">
        <v>10986947.89</v>
      </c>
      <c r="O66" s="251">
        <v>4998425.41</v>
      </c>
      <c r="P66" s="251">
        <v>-2569922.7</v>
      </c>
      <c r="Q66" s="251">
        <v>98869.8</v>
      </c>
      <c r="R66" s="251">
        <v>1859638.39</v>
      </c>
      <c r="S66" s="251">
        <v>0</v>
      </c>
      <c r="T66" s="251">
        <v>0</v>
      </c>
      <c r="U66" s="251">
        <v>0</v>
      </c>
      <c r="V66" s="251">
        <v>-32221.5</v>
      </c>
      <c r="W66" s="251">
        <f>-66648.3</f>
        <v>-66648.3</v>
      </c>
      <c r="X66" s="251">
        <v>0</v>
      </c>
      <c r="Y66" s="251">
        <v>0</v>
      </c>
      <c r="Z66" s="251">
        <v>0</v>
      </c>
      <c r="AA66" s="251">
        <v>0</v>
      </c>
      <c r="AB66" s="251">
        <v>0</v>
      </c>
      <c r="AC66" s="251">
        <v>-1377936</v>
      </c>
      <c r="AD66" s="251">
        <v>-1859638.39</v>
      </c>
      <c r="AE66" s="251">
        <v>0</v>
      </c>
      <c r="AF66" s="251"/>
      <c r="AG66" s="251"/>
      <c r="AH66" s="251"/>
      <c r="AI66" s="251"/>
      <c r="AJ66" s="251"/>
      <c r="AK66" s="251"/>
    </row>
    <row r="67" ht="16.35" customHeight="1" spans="1:37">
      <c r="A67" s="250" t="s">
        <v>232</v>
      </c>
      <c r="B67" s="251">
        <v>0</v>
      </c>
      <c r="C67" s="251">
        <v>0</v>
      </c>
      <c r="D67" s="251">
        <v>0</v>
      </c>
      <c r="E67" s="251">
        <v>0</v>
      </c>
      <c r="F67" s="251">
        <v>0</v>
      </c>
      <c r="G67" s="251">
        <v>0</v>
      </c>
      <c r="H67" s="251">
        <v>0</v>
      </c>
      <c r="I67" s="251">
        <v>0</v>
      </c>
      <c r="J67" s="251">
        <v>0</v>
      </c>
      <c r="K67" s="251">
        <v>0</v>
      </c>
      <c r="L67" s="251">
        <v>0</v>
      </c>
      <c r="M67" s="251">
        <v>0</v>
      </c>
      <c r="N67" s="251">
        <v>0</v>
      </c>
      <c r="O67" s="251">
        <v>0</v>
      </c>
      <c r="P67" s="251">
        <v>0</v>
      </c>
      <c r="Q67" s="251">
        <v>0</v>
      </c>
      <c r="R67" s="251">
        <v>0</v>
      </c>
      <c r="S67" s="251">
        <v>0</v>
      </c>
      <c r="T67" s="251">
        <v>0</v>
      </c>
      <c r="U67" s="251">
        <v>0</v>
      </c>
      <c r="V67" s="251">
        <v>0</v>
      </c>
      <c r="W67" s="251">
        <v>0</v>
      </c>
      <c r="X67" s="251">
        <v>0</v>
      </c>
      <c r="Y67" s="251">
        <v>0</v>
      </c>
      <c r="Z67" s="251">
        <v>0</v>
      </c>
      <c r="AA67" s="251">
        <v>0</v>
      </c>
      <c r="AB67" s="251">
        <v>0</v>
      </c>
      <c r="AC67" s="251">
        <v>0</v>
      </c>
      <c r="AD67" s="251">
        <v>0</v>
      </c>
      <c r="AE67" s="251">
        <v>0</v>
      </c>
      <c r="AF67" s="251"/>
      <c r="AG67" s="251"/>
      <c r="AH67" s="251"/>
      <c r="AI67" s="251"/>
      <c r="AJ67" s="251"/>
      <c r="AK67" s="251"/>
    </row>
    <row r="68" ht="16.35" customHeight="1" spans="1:37">
      <c r="A68" s="250" t="s">
        <v>233</v>
      </c>
      <c r="B68" s="251">
        <v>228650</v>
      </c>
      <c r="C68" s="251">
        <v>0</v>
      </c>
      <c r="D68" s="251">
        <v>0</v>
      </c>
      <c r="E68" s="251">
        <v>60092173.88</v>
      </c>
      <c r="F68" s="251">
        <v>-1502693.7</v>
      </c>
      <c r="G68" s="251">
        <v>191879468.293333</v>
      </c>
      <c r="H68" s="251">
        <v>0</v>
      </c>
      <c r="I68" s="251">
        <v>0</v>
      </c>
      <c r="J68" s="251">
        <v>0</v>
      </c>
      <c r="K68" s="251">
        <v>-1918156.49</v>
      </c>
      <c r="L68" s="251">
        <v>0</v>
      </c>
      <c r="M68" s="251">
        <v>28296480.8933333</v>
      </c>
      <c r="N68" s="251">
        <v>0</v>
      </c>
      <c r="O68" s="251">
        <v>-5920929.99333333</v>
      </c>
      <c r="P68" s="251">
        <v>-239070</v>
      </c>
      <c r="Q68" s="251">
        <f>50933008.26</f>
        <v>50933008.26</v>
      </c>
      <c r="R68" s="251">
        <v>-14064143.58</v>
      </c>
      <c r="S68" s="251">
        <v>0</v>
      </c>
      <c r="T68" s="251">
        <v>0</v>
      </c>
      <c r="U68" s="251">
        <v>0</v>
      </c>
      <c r="V68" s="251">
        <v>134395.5</v>
      </c>
      <c r="W68" s="251">
        <f>-550260.9</f>
        <v>-550260.9</v>
      </c>
      <c r="X68" s="251">
        <v>0</v>
      </c>
      <c r="Y68" s="251">
        <v>0</v>
      </c>
      <c r="Z68" s="251">
        <v>0</v>
      </c>
      <c r="AA68" s="251">
        <v>4036608.45333333</v>
      </c>
      <c r="AB68" s="251">
        <v>-41820.44</v>
      </c>
      <c r="AC68" s="251">
        <v>188557183.353333</v>
      </c>
      <c r="AD68" s="251">
        <v>-672503.07333333</v>
      </c>
      <c r="AE68" s="251">
        <v>0</v>
      </c>
      <c r="AF68" s="251"/>
      <c r="AG68" s="251"/>
      <c r="AH68" s="251"/>
      <c r="AI68" s="251"/>
      <c r="AJ68" s="251"/>
      <c r="AK68" s="251"/>
    </row>
    <row r="69" ht="16.35" customHeight="1" spans="1:37">
      <c r="A69" s="250" t="s">
        <v>234</v>
      </c>
      <c r="B69" s="251">
        <v>0</v>
      </c>
      <c r="C69" s="251">
        <v>0</v>
      </c>
      <c r="D69" s="251">
        <v>0</v>
      </c>
      <c r="E69" s="251">
        <v>0</v>
      </c>
      <c r="F69" s="251">
        <v>0</v>
      </c>
      <c r="G69" s="251">
        <v>0</v>
      </c>
      <c r="H69" s="251">
        <v>0</v>
      </c>
      <c r="I69" s="251">
        <v>0</v>
      </c>
      <c r="J69" s="251">
        <v>0</v>
      </c>
      <c r="K69" s="251">
        <v>0</v>
      </c>
      <c r="L69" s="251">
        <v>0</v>
      </c>
      <c r="M69" s="251">
        <v>0</v>
      </c>
      <c r="N69" s="251">
        <v>0</v>
      </c>
      <c r="O69" s="251">
        <v>0</v>
      </c>
      <c r="P69" s="251">
        <v>0</v>
      </c>
      <c r="Q69" s="251">
        <v>0</v>
      </c>
      <c r="R69" s="251">
        <v>0</v>
      </c>
      <c r="S69" s="251">
        <v>0</v>
      </c>
      <c r="T69" s="251">
        <v>0</v>
      </c>
      <c r="U69" s="251">
        <v>0</v>
      </c>
      <c r="V69" s="251">
        <v>0</v>
      </c>
      <c r="W69" s="251">
        <v>0</v>
      </c>
      <c r="X69" s="251">
        <v>0</v>
      </c>
      <c r="Y69" s="251">
        <v>0</v>
      </c>
      <c r="Z69" s="251">
        <v>0</v>
      </c>
      <c r="AA69" s="251">
        <v>0</v>
      </c>
      <c r="AB69" s="251">
        <v>0</v>
      </c>
      <c r="AC69" s="251">
        <v>0</v>
      </c>
      <c r="AD69" s="251">
        <v>0</v>
      </c>
      <c r="AE69" s="251">
        <v>0</v>
      </c>
      <c r="AF69" s="251"/>
      <c r="AG69" s="251"/>
      <c r="AH69" s="251"/>
      <c r="AI69" s="251"/>
      <c r="AJ69" s="251"/>
      <c r="AK69" s="251"/>
    </row>
    <row r="70" ht="16.35" customHeight="1" spans="1:37">
      <c r="A70" s="250" t="s">
        <v>235</v>
      </c>
      <c r="B70" s="251">
        <v>0</v>
      </c>
      <c r="C70" s="251">
        <v>0</v>
      </c>
      <c r="D70" s="251">
        <v>0</v>
      </c>
      <c r="E70" s="251">
        <v>0</v>
      </c>
      <c r="F70" s="251">
        <v>0</v>
      </c>
      <c r="G70" s="251">
        <v>0</v>
      </c>
      <c r="H70" s="251">
        <v>0</v>
      </c>
      <c r="I70" s="251">
        <v>0</v>
      </c>
      <c r="J70" s="251">
        <v>0</v>
      </c>
      <c r="K70" s="251">
        <v>8361727.59</v>
      </c>
      <c r="L70" s="251">
        <v>0</v>
      </c>
      <c r="M70" s="251">
        <v>0</v>
      </c>
      <c r="N70" s="251">
        <v>0</v>
      </c>
      <c r="O70" s="251">
        <v>0</v>
      </c>
      <c r="P70" s="251">
        <v>0</v>
      </c>
      <c r="Q70" s="251">
        <v>0</v>
      </c>
      <c r="R70" s="251">
        <v>0</v>
      </c>
      <c r="S70" s="251">
        <v>0</v>
      </c>
      <c r="T70" s="251">
        <v>0</v>
      </c>
      <c r="U70" s="251">
        <v>0</v>
      </c>
      <c r="V70" s="251">
        <v>0</v>
      </c>
      <c r="W70" s="251">
        <v>0</v>
      </c>
      <c r="X70" s="251">
        <v>0</v>
      </c>
      <c r="Y70" s="251">
        <v>0</v>
      </c>
      <c r="Z70" s="251">
        <v>0</v>
      </c>
      <c r="AA70" s="251">
        <v>0</v>
      </c>
      <c r="AB70" s="251">
        <v>0</v>
      </c>
      <c r="AC70" s="251">
        <v>0</v>
      </c>
      <c r="AD70" s="251">
        <v>0</v>
      </c>
      <c r="AE70" s="251">
        <v>0</v>
      </c>
      <c r="AF70" s="251"/>
      <c r="AG70" s="251"/>
      <c r="AH70" s="251"/>
      <c r="AI70" s="251"/>
      <c r="AJ70" s="251"/>
      <c r="AK70" s="251"/>
    </row>
    <row r="71" ht="16.35" customHeight="1" spans="1:37">
      <c r="A71" s="250" t="s">
        <v>236</v>
      </c>
      <c r="B71" s="251">
        <v>0</v>
      </c>
      <c r="C71" s="251">
        <v>0</v>
      </c>
      <c r="D71" s="251">
        <v>0</v>
      </c>
      <c r="E71" s="251">
        <v>0</v>
      </c>
      <c r="F71" s="251">
        <v>0</v>
      </c>
      <c r="G71" s="251">
        <v>0</v>
      </c>
      <c r="H71" s="251">
        <v>0</v>
      </c>
      <c r="I71" s="251">
        <v>0</v>
      </c>
      <c r="J71" s="251">
        <v>0</v>
      </c>
      <c r="K71" s="251">
        <v>0</v>
      </c>
      <c r="L71" s="251">
        <v>0</v>
      </c>
      <c r="M71" s="251">
        <v>0</v>
      </c>
      <c r="N71" s="251">
        <v>0</v>
      </c>
      <c r="O71" s="251">
        <v>0</v>
      </c>
      <c r="P71" s="251">
        <v>0</v>
      </c>
      <c r="Q71" s="251">
        <v>0</v>
      </c>
      <c r="R71" s="251">
        <v>0</v>
      </c>
      <c r="S71" s="251">
        <v>0</v>
      </c>
      <c r="T71" s="251">
        <v>0</v>
      </c>
      <c r="U71" s="251">
        <v>0</v>
      </c>
      <c r="V71" s="251">
        <v>0</v>
      </c>
      <c r="W71" s="251">
        <v>0</v>
      </c>
      <c r="X71" s="251">
        <v>0</v>
      </c>
      <c r="Y71" s="251">
        <v>0</v>
      </c>
      <c r="Z71" s="251">
        <v>0</v>
      </c>
      <c r="AA71" s="251">
        <v>0</v>
      </c>
      <c r="AB71" s="251">
        <v>0</v>
      </c>
      <c r="AC71" s="251">
        <v>0</v>
      </c>
      <c r="AD71" s="251">
        <v>0</v>
      </c>
      <c r="AE71" s="251">
        <v>0</v>
      </c>
      <c r="AF71" s="251"/>
      <c r="AG71" s="251"/>
      <c r="AH71" s="251"/>
      <c r="AI71" s="251"/>
      <c r="AJ71" s="251"/>
      <c r="AK71" s="251"/>
    </row>
    <row r="72" ht="16.35" customHeight="1" spans="1:37">
      <c r="A72" s="250" t="s">
        <v>237</v>
      </c>
      <c r="B72" s="251">
        <v>0</v>
      </c>
      <c r="C72" s="251">
        <v>0</v>
      </c>
      <c r="D72" s="251">
        <v>0</v>
      </c>
      <c r="E72" s="251">
        <v>0</v>
      </c>
      <c r="F72" s="251">
        <v>0</v>
      </c>
      <c r="G72" s="251">
        <v>0</v>
      </c>
      <c r="H72" s="251">
        <v>0</v>
      </c>
      <c r="I72" s="251">
        <v>0</v>
      </c>
      <c r="J72" s="251">
        <v>0</v>
      </c>
      <c r="K72" s="251">
        <v>0</v>
      </c>
      <c r="L72" s="251">
        <v>0</v>
      </c>
      <c r="M72" s="251">
        <v>0</v>
      </c>
      <c r="N72" s="251">
        <v>0</v>
      </c>
      <c r="O72" s="251">
        <v>0</v>
      </c>
      <c r="P72" s="251">
        <v>0</v>
      </c>
      <c r="Q72" s="251">
        <v>0</v>
      </c>
      <c r="R72" s="251">
        <v>0</v>
      </c>
      <c r="S72" s="251">
        <v>0</v>
      </c>
      <c r="T72" s="251">
        <v>0</v>
      </c>
      <c r="U72" s="251">
        <v>0</v>
      </c>
      <c r="V72" s="251">
        <v>0</v>
      </c>
      <c r="W72" s="251">
        <v>0</v>
      </c>
      <c r="X72" s="251">
        <v>0</v>
      </c>
      <c r="Y72" s="251">
        <v>0</v>
      </c>
      <c r="Z72" s="251">
        <v>0</v>
      </c>
      <c r="AA72" s="251">
        <v>0</v>
      </c>
      <c r="AB72" s="251">
        <v>0</v>
      </c>
      <c r="AC72" s="251">
        <v>0</v>
      </c>
      <c r="AD72" s="251">
        <v>0</v>
      </c>
      <c r="AE72" s="251">
        <v>0</v>
      </c>
      <c r="AF72" s="251"/>
      <c r="AG72" s="251"/>
      <c r="AH72" s="251"/>
      <c r="AI72" s="251"/>
      <c r="AJ72" s="251"/>
      <c r="AK72" s="251"/>
    </row>
    <row r="73" ht="16.35" customHeight="1" spans="1:37">
      <c r="A73" s="250" t="s">
        <v>238</v>
      </c>
      <c r="B73" s="251">
        <v>389431.759244</v>
      </c>
      <c r="C73" s="251">
        <v>0</v>
      </c>
      <c r="D73" s="251">
        <v>0</v>
      </c>
      <c r="E73" s="251">
        <v>4494740.344898</v>
      </c>
      <c r="F73" s="251">
        <v>1977757.810466</v>
      </c>
      <c r="G73" s="251">
        <v>5102532.244152</v>
      </c>
      <c r="H73" s="251">
        <v>0</v>
      </c>
      <c r="I73" s="251">
        <v>0</v>
      </c>
      <c r="J73" s="251">
        <v>0</v>
      </c>
      <c r="K73" s="251">
        <v>9608234.907224</v>
      </c>
      <c r="L73" s="251">
        <v>206407.67</v>
      </c>
      <c r="M73" s="251">
        <v>697946.545944</v>
      </c>
      <c r="N73" s="251">
        <v>667954.886166</v>
      </c>
      <c r="O73" s="251">
        <v>339545.119984</v>
      </c>
      <c r="P73" s="251">
        <v>352235.058042</v>
      </c>
      <c r="Q73" s="251">
        <v>1181609.8412</v>
      </c>
      <c r="R73" s="251">
        <v>1049041.223562</v>
      </c>
      <c r="S73" s="251">
        <v>549701</v>
      </c>
      <c r="T73" s="251">
        <v>802245.314444</v>
      </c>
      <c r="U73" s="251">
        <v>279448</v>
      </c>
      <c r="V73" s="251">
        <v>-149928.573718</v>
      </c>
      <c r="W73" s="251">
        <v>223080.5</v>
      </c>
      <c r="X73" s="251">
        <v>220109</v>
      </c>
      <c r="Y73" s="251">
        <v>68523</v>
      </c>
      <c r="Z73" s="251">
        <v>0</v>
      </c>
      <c r="AA73" s="251">
        <v>563675.01368</v>
      </c>
      <c r="AB73" s="251">
        <v>-686191.295584</v>
      </c>
      <c r="AC73" s="251">
        <v>576976.560366</v>
      </c>
      <c r="AD73" s="251">
        <v>4648071.96569</v>
      </c>
      <c r="AE73" s="251">
        <v>134333.16</v>
      </c>
      <c r="AF73" s="251"/>
      <c r="AG73" s="251"/>
      <c r="AH73" s="251"/>
      <c r="AI73" s="251"/>
      <c r="AJ73" s="251"/>
      <c r="AK73" s="251"/>
    </row>
    <row r="74" ht="16.35" customHeight="1" spans="1:37">
      <c r="A74" s="250" t="s">
        <v>239</v>
      </c>
      <c r="B74" s="251">
        <v>113066.352144</v>
      </c>
      <c r="C74" s="251">
        <v>0</v>
      </c>
      <c r="D74" s="251">
        <v>0</v>
      </c>
      <c r="E74" s="251">
        <v>-104012.887752</v>
      </c>
      <c r="F74" s="251">
        <v>611.307216</v>
      </c>
      <c r="G74" s="251">
        <v>-41855.953248</v>
      </c>
      <c r="H74" s="251">
        <v>0</v>
      </c>
      <c r="I74" s="251">
        <v>0</v>
      </c>
      <c r="J74" s="251">
        <v>0</v>
      </c>
      <c r="K74" s="251">
        <v>68755.602224</v>
      </c>
      <c r="L74" s="251">
        <v>0</v>
      </c>
      <c r="M74" s="251">
        <v>-199826.621856</v>
      </c>
      <c r="N74" s="251">
        <v>82086.858216</v>
      </c>
      <c r="O74" s="251">
        <v>7062.038784</v>
      </c>
      <c r="P74" s="251">
        <v>-20748.613608</v>
      </c>
      <c r="Q74" s="251">
        <v>-3774.0672</v>
      </c>
      <c r="R74" s="251">
        <v>31187.517912</v>
      </c>
      <c r="S74" s="251">
        <v>0</v>
      </c>
      <c r="T74" s="251">
        <v>-1195.471656</v>
      </c>
      <c r="U74" s="251">
        <v>-288</v>
      </c>
      <c r="V74" s="251">
        <v>2574.646632</v>
      </c>
      <c r="W74" s="251">
        <v>-479.86776</v>
      </c>
      <c r="X74" s="251">
        <v>0</v>
      </c>
      <c r="Y74" s="251">
        <v>0</v>
      </c>
      <c r="Z74" s="251">
        <v>0</v>
      </c>
      <c r="AA74" s="251">
        <v>-6599.27232</v>
      </c>
      <c r="AB74" s="251">
        <v>47011.185216</v>
      </c>
      <c r="AC74" s="251">
        <v>-33615.622584</v>
      </c>
      <c r="AD74" s="251">
        <v>-48652.24356</v>
      </c>
      <c r="AE74" s="251">
        <v>0</v>
      </c>
      <c r="AF74" s="251"/>
      <c r="AG74" s="251"/>
      <c r="AH74" s="251"/>
      <c r="AI74" s="251"/>
      <c r="AJ74" s="251"/>
      <c r="AK74" s="251"/>
    </row>
    <row r="75" ht="16.35" customHeight="1" spans="1:37">
      <c r="A75" s="250" t="s">
        <v>240</v>
      </c>
      <c r="B75" s="251">
        <v>276365.4071</v>
      </c>
      <c r="C75" s="251">
        <v>0</v>
      </c>
      <c r="D75" s="251">
        <v>0</v>
      </c>
      <c r="E75" s="251">
        <v>4598753.23265</v>
      </c>
      <c r="F75" s="251">
        <v>1977146.50325</v>
      </c>
      <c r="G75" s="251">
        <v>5144388.1974</v>
      </c>
      <c r="H75" s="251">
        <v>0</v>
      </c>
      <c r="I75" s="251">
        <v>0</v>
      </c>
      <c r="J75" s="251">
        <v>0</v>
      </c>
      <c r="K75" s="253">
        <v>9539479.305</v>
      </c>
      <c r="L75" s="251">
        <v>206407.67</v>
      </c>
      <c r="M75" s="251">
        <v>897773.1678</v>
      </c>
      <c r="N75" s="251">
        <v>585868.02795</v>
      </c>
      <c r="O75" s="251">
        <v>332483.0812</v>
      </c>
      <c r="P75" s="251">
        <v>372983.67165</v>
      </c>
      <c r="Q75" s="251">
        <v>1169081.47</v>
      </c>
      <c r="R75" s="251">
        <v>1017853.70565</v>
      </c>
      <c r="S75" s="251">
        <v>549701</v>
      </c>
      <c r="T75" s="251">
        <v>803440.7861</v>
      </c>
      <c r="U75" s="251">
        <v>279736</v>
      </c>
      <c r="V75" s="251">
        <f>-151621.22</f>
        <v>-151621.22</v>
      </c>
      <c r="W75" s="251">
        <v>223560.37</v>
      </c>
      <c r="X75" s="251">
        <v>220109</v>
      </c>
      <c r="Y75" s="251">
        <v>68523</v>
      </c>
      <c r="Z75" s="251">
        <v>0</v>
      </c>
      <c r="AA75" s="253">
        <v>570274.286</v>
      </c>
      <c r="AB75" s="251">
        <v>-733202.4808</v>
      </c>
      <c r="AC75" s="251">
        <v>610592.18295</v>
      </c>
      <c r="AD75" s="251">
        <v>4696724.20925</v>
      </c>
      <c r="AE75" s="251">
        <v>134333.16</v>
      </c>
      <c r="AF75" s="251"/>
      <c r="AG75" s="251"/>
      <c r="AH75" s="251"/>
      <c r="AI75" s="251"/>
      <c r="AJ75" s="251"/>
      <c r="AK75" s="251"/>
    </row>
    <row r="76" ht="16.35" customHeight="1" spans="1:37">
      <c r="A76" s="250" t="s">
        <v>241</v>
      </c>
      <c r="B76" s="251">
        <v>0</v>
      </c>
      <c r="C76" s="251">
        <v>0</v>
      </c>
      <c r="D76" s="251">
        <v>0</v>
      </c>
      <c r="E76" s="251">
        <v>0</v>
      </c>
      <c r="F76" s="251">
        <v>0</v>
      </c>
      <c r="G76" s="251">
        <v>0</v>
      </c>
      <c r="H76" s="251">
        <v>0</v>
      </c>
      <c r="I76" s="251">
        <v>0</v>
      </c>
      <c r="J76" s="251">
        <v>0</v>
      </c>
      <c r="K76" s="251">
        <v>0</v>
      </c>
      <c r="L76" s="251">
        <v>0</v>
      </c>
      <c r="M76" s="251">
        <v>0</v>
      </c>
      <c r="N76" s="251">
        <v>0</v>
      </c>
      <c r="O76" s="251">
        <v>0</v>
      </c>
      <c r="P76" s="251">
        <v>0</v>
      </c>
      <c r="Q76" s="251">
        <v>0</v>
      </c>
      <c r="R76" s="251">
        <v>0</v>
      </c>
      <c r="S76" s="251">
        <v>0</v>
      </c>
      <c r="T76" s="251">
        <v>0</v>
      </c>
      <c r="U76" s="251">
        <v>0</v>
      </c>
      <c r="V76" s="251">
        <v>0</v>
      </c>
      <c r="W76" s="251">
        <v>0</v>
      </c>
      <c r="X76" s="251">
        <v>0</v>
      </c>
      <c r="Y76" s="251">
        <v>0</v>
      </c>
      <c r="Z76" s="251">
        <v>0</v>
      </c>
      <c r="AA76" s="251">
        <v>0</v>
      </c>
      <c r="AB76" s="251">
        <v>0</v>
      </c>
      <c r="AC76" s="251">
        <v>0</v>
      </c>
      <c r="AD76" s="251">
        <v>0</v>
      </c>
      <c r="AE76" s="251">
        <v>0</v>
      </c>
      <c r="AF76" s="251"/>
      <c r="AG76" s="251"/>
      <c r="AH76" s="251"/>
      <c r="AI76" s="251"/>
      <c r="AJ76" s="251"/>
      <c r="AK76" s="251"/>
    </row>
    <row r="77" ht="16.35" customHeight="1" spans="1:37">
      <c r="A77" s="250" t="s">
        <v>242</v>
      </c>
      <c r="B77" s="251">
        <v>0</v>
      </c>
      <c r="C77" s="251">
        <v>0</v>
      </c>
      <c r="D77" s="251">
        <v>0</v>
      </c>
      <c r="E77" s="251">
        <v>0</v>
      </c>
      <c r="F77" s="251">
        <v>0</v>
      </c>
      <c r="G77" s="251">
        <v>0</v>
      </c>
      <c r="H77" s="251">
        <v>0</v>
      </c>
      <c r="I77" s="251">
        <v>0</v>
      </c>
      <c r="J77" s="251">
        <v>0</v>
      </c>
      <c r="K77" s="251">
        <v>0</v>
      </c>
      <c r="L77" s="251">
        <v>0</v>
      </c>
      <c r="M77" s="251">
        <v>0</v>
      </c>
      <c r="N77" s="251">
        <v>0</v>
      </c>
      <c r="O77" s="251">
        <v>0</v>
      </c>
      <c r="P77" s="251">
        <v>0</v>
      </c>
      <c r="Q77" s="251">
        <v>0</v>
      </c>
      <c r="R77" s="251">
        <v>0</v>
      </c>
      <c r="S77" s="251">
        <v>0</v>
      </c>
      <c r="T77" s="251">
        <v>0</v>
      </c>
      <c r="U77" s="251">
        <v>0</v>
      </c>
      <c r="V77" s="251">
        <v>0</v>
      </c>
      <c r="W77" s="251">
        <v>0</v>
      </c>
      <c r="X77" s="251">
        <v>0</v>
      </c>
      <c r="Y77" s="251">
        <v>0</v>
      </c>
      <c r="Z77" s="251">
        <v>0</v>
      </c>
      <c r="AA77" s="251">
        <v>0</v>
      </c>
      <c r="AB77" s="251">
        <v>0</v>
      </c>
      <c r="AC77" s="251">
        <v>0</v>
      </c>
      <c r="AD77" s="251">
        <v>0</v>
      </c>
      <c r="AE77" s="251">
        <v>0</v>
      </c>
      <c r="AF77" s="251"/>
      <c r="AG77" s="251"/>
      <c r="AH77" s="251"/>
      <c r="AI77" s="251"/>
      <c r="AJ77" s="251"/>
      <c r="AK77" s="251"/>
    </row>
    <row r="78" ht="16.35" customHeight="1" spans="1:37">
      <c r="A78" s="250" t="s">
        <v>243</v>
      </c>
      <c r="B78" s="251">
        <v>25058245.380756</v>
      </c>
      <c r="C78" s="251">
        <v>0</v>
      </c>
      <c r="D78" s="251">
        <v>0</v>
      </c>
      <c r="E78" s="251">
        <v>30093208.535102</v>
      </c>
      <c r="F78" s="251">
        <v>-1852924.260466</v>
      </c>
      <c r="G78" s="251">
        <v>180963609.209181</v>
      </c>
      <c r="H78" s="251">
        <v>0</v>
      </c>
      <c r="I78" s="251">
        <v>0</v>
      </c>
      <c r="J78" s="251">
        <v>0</v>
      </c>
      <c r="K78" s="251">
        <v>24013173.602776</v>
      </c>
      <c r="L78" s="251">
        <v>-206407.67</v>
      </c>
      <c r="M78" s="251">
        <v>-155163.13261067</v>
      </c>
      <c r="N78" s="251">
        <v>10732997.643834</v>
      </c>
      <c r="O78" s="251">
        <v>-16337626.9833173</v>
      </c>
      <c r="P78" s="251">
        <v>-3473056.948042</v>
      </c>
      <c r="Q78" s="251">
        <v>50314050.7188</v>
      </c>
      <c r="R78" s="251">
        <v>-10781585.093562</v>
      </c>
      <c r="S78" s="251">
        <v>-549701</v>
      </c>
      <c r="T78" s="251">
        <v>574340.425556</v>
      </c>
      <c r="U78" s="251">
        <v>-319448</v>
      </c>
      <c r="V78" s="251">
        <v>583113.883718</v>
      </c>
      <c r="W78" s="251">
        <v>-1852597.56974</v>
      </c>
      <c r="X78" s="251">
        <v>-220109</v>
      </c>
      <c r="Y78" s="251">
        <v>-68523</v>
      </c>
      <c r="Z78" s="251">
        <v>0</v>
      </c>
      <c r="AA78" s="251">
        <v>2556367.83965333</v>
      </c>
      <c r="AB78" s="251">
        <v>7173702.135584</v>
      </c>
      <c r="AC78" s="251">
        <v>183311370.322967</v>
      </c>
      <c r="AD78" s="251">
        <v>-12077831.0890233</v>
      </c>
      <c r="AE78" s="251">
        <v>-134333.16</v>
      </c>
      <c r="AF78" s="251"/>
      <c r="AG78" s="251"/>
      <c r="AH78" s="251"/>
      <c r="AI78" s="251"/>
      <c r="AJ78" s="251"/>
      <c r="AK78" s="251"/>
    </row>
    <row r="79" ht="16.35" customHeight="1" spans="1:37">
      <c r="A79" s="250" t="s">
        <v>244</v>
      </c>
      <c r="B79" s="251">
        <v>0</v>
      </c>
      <c r="C79" s="251">
        <v>0</v>
      </c>
      <c r="D79" s="251">
        <v>0</v>
      </c>
      <c r="E79" s="251">
        <v>0</v>
      </c>
      <c r="F79" s="251">
        <v>0</v>
      </c>
      <c r="G79" s="251">
        <v>0</v>
      </c>
      <c r="H79" s="251">
        <v>0</v>
      </c>
      <c r="I79" s="251">
        <v>0</v>
      </c>
      <c r="J79" s="251">
        <v>0</v>
      </c>
      <c r="K79" s="251">
        <v>0</v>
      </c>
      <c r="L79" s="251">
        <v>0</v>
      </c>
      <c r="M79" s="251">
        <v>0</v>
      </c>
      <c r="N79" s="251">
        <v>0</v>
      </c>
      <c r="O79" s="251">
        <v>0</v>
      </c>
      <c r="P79" s="251">
        <v>0</v>
      </c>
      <c r="Q79" s="251">
        <v>0</v>
      </c>
      <c r="R79" s="251">
        <v>0</v>
      </c>
      <c r="S79" s="251">
        <v>0</v>
      </c>
      <c r="T79" s="251">
        <v>0</v>
      </c>
      <c r="U79" s="251">
        <v>0</v>
      </c>
      <c r="V79" s="251">
        <v>0</v>
      </c>
      <c r="W79" s="251">
        <v>0</v>
      </c>
      <c r="X79" s="251">
        <v>0</v>
      </c>
      <c r="Y79" s="251">
        <v>0</v>
      </c>
      <c r="Z79" s="251">
        <v>0</v>
      </c>
      <c r="AA79" s="251">
        <v>0</v>
      </c>
      <c r="AB79" s="251">
        <v>0</v>
      </c>
      <c r="AC79" s="251">
        <v>0</v>
      </c>
      <c r="AD79" s="251">
        <v>0</v>
      </c>
      <c r="AE79" s="251">
        <v>0</v>
      </c>
      <c r="AF79" s="251"/>
      <c r="AG79" s="251"/>
      <c r="AH79" s="251"/>
      <c r="AI79" s="251"/>
      <c r="AJ79" s="251"/>
      <c r="AK79" s="251"/>
    </row>
    <row r="80" ht="16.35" customHeight="1" spans="1:37">
      <c r="A80" s="250" t="s">
        <v>245</v>
      </c>
      <c r="B80" s="251">
        <v>0</v>
      </c>
      <c r="C80" s="251">
        <v>0</v>
      </c>
      <c r="D80" s="251">
        <v>0</v>
      </c>
      <c r="E80" s="251">
        <v>0</v>
      </c>
      <c r="F80" s="251">
        <v>0</v>
      </c>
      <c r="G80" s="251">
        <v>0</v>
      </c>
      <c r="H80" s="251">
        <v>0</v>
      </c>
      <c r="I80" s="251">
        <v>0</v>
      </c>
      <c r="J80" s="251">
        <v>0</v>
      </c>
      <c r="K80" s="251">
        <v>0</v>
      </c>
      <c r="L80" s="251">
        <v>0</v>
      </c>
      <c r="M80" s="251">
        <v>0</v>
      </c>
      <c r="N80" s="251">
        <v>0</v>
      </c>
      <c r="O80" s="251">
        <v>0</v>
      </c>
      <c r="P80" s="251">
        <v>0</v>
      </c>
      <c r="Q80" s="251">
        <v>0</v>
      </c>
      <c r="R80" s="251">
        <v>0</v>
      </c>
      <c r="S80" s="251">
        <v>0</v>
      </c>
      <c r="T80" s="251">
        <v>0</v>
      </c>
      <c r="U80" s="251">
        <v>0</v>
      </c>
      <c r="V80" s="251">
        <v>0</v>
      </c>
      <c r="W80" s="251">
        <v>0</v>
      </c>
      <c r="X80" s="251">
        <v>0</v>
      </c>
      <c r="Y80" s="251">
        <v>0</v>
      </c>
      <c r="Z80" s="251">
        <v>0</v>
      </c>
      <c r="AA80" s="251">
        <v>0</v>
      </c>
      <c r="AB80" s="251">
        <v>0</v>
      </c>
      <c r="AC80" s="251">
        <v>0</v>
      </c>
      <c r="AD80" s="251">
        <v>0</v>
      </c>
      <c r="AE80" s="251">
        <v>0</v>
      </c>
      <c r="AF80" s="251"/>
      <c r="AG80" s="251"/>
      <c r="AH80" s="251"/>
      <c r="AI80" s="251"/>
      <c r="AJ80" s="251"/>
      <c r="AK80" s="251"/>
    </row>
    <row r="81" ht="16.35" customHeight="1" spans="1:37">
      <c r="A81" s="250" t="s">
        <v>246</v>
      </c>
      <c r="B81" s="251">
        <v>25058245.380756</v>
      </c>
      <c r="C81" s="251">
        <v>0</v>
      </c>
      <c r="D81" s="251">
        <v>0</v>
      </c>
      <c r="E81" s="251">
        <v>30093208.535102</v>
      </c>
      <c r="F81" s="251">
        <v>-1852924.260466</v>
      </c>
      <c r="G81" s="251">
        <v>180963609.209181</v>
      </c>
      <c r="H81" s="251">
        <v>0</v>
      </c>
      <c r="I81" s="251">
        <v>0</v>
      </c>
      <c r="J81" s="251">
        <v>0</v>
      </c>
      <c r="K81" s="251">
        <v>24013173.602776</v>
      </c>
      <c r="L81" s="251">
        <v>-206407.67</v>
      </c>
      <c r="M81" s="251">
        <v>-155163.13261067</v>
      </c>
      <c r="N81" s="251">
        <v>10732997.643834</v>
      </c>
      <c r="O81" s="251">
        <v>-16337626.9833173</v>
      </c>
      <c r="P81" s="251">
        <v>-3473056.948042</v>
      </c>
      <c r="Q81" s="251">
        <v>50314050.7188</v>
      </c>
      <c r="R81" s="251">
        <v>-10781585.093562</v>
      </c>
      <c r="S81" s="251">
        <v>-549701</v>
      </c>
      <c r="T81" s="251">
        <v>574340.425556</v>
      </c>
      <c r="U81" s="251">
        <v>-319448</v>
      </c>
      <c r="V81" s="251">
        <v>583113.883718</v>
      </c>
      <c r="W81" s="251">
        <v>-1852597.56974</v>
      </c>
      <c r="X81" s="251">
        <v>-220109</v>
      </c>
      <c r="Y81" s="251">
        <v>-68523</v>
      </c>
      <c r="Z81" s="251">
        <v>0</v>
      </c>
      <c r="AA81" s="251">
        <v>2556367.83965333</v>
      </c>
      <c r="AB81" s="251">
        <v>7173702.135584</v>
      </c>
      <c r="AC81" s="251">
        <v>183311370.322967</v>
      </c>
      <c r="AD81" s="251">
        <v>-12077831.0890233</v>
      </c>
      <c r="AE81" s="251">
        <v>-134333.16</v>
      </c>
      <c r="AF81" s="251"/>
      <c r="AG81" s="251"/>
      <c r="AH81" s="251"/>
      <c r="AI81" s="251"/>
      <c r="AJ81" s="251"/>
      <c r="AK81" s="251"/>
    </row>
    <row r="82" ht="16.35" customHeight="1" spans="1:37">
      <c r="A82" s="250" t="s">
        <v>247</v>
      </c>
      <c r="B82" s="251">
        <v>0</v>
      </c>
      <c r="C82" s="251">
        <v>0</v>
      </c>
      <c r="D82" s="251">
        <v>0</v>
      </c>
      <c r="E82" s="251">
        <v>0</v>
      </c>
      <c r="F82" s="251">
        <v>0</v>
      </c>
      <c r="G82" s="251">
        <v>0</v>
      </c>
      <c r="H82" s="251">
        <v>0</v>
      </c>
      <c r="I82" s="251">
        <v>0</v>
      </c>
      <c r="J82" s="251">
        <v>0</v>
      </c>
      <c r="K82" s="251">
        <v>0</v>
      </c>
      <c r="L82" s="251">
        <v>0</v>
      </c>
      <c r="M82" s="251">
        <v>0</v>
      </c>
      <c r="N82" s="251">
        <v>0</v>
      </c>
      <c r="O82" s="251">
        <v>0</v>
      </c>
      <c r="P82" s="251">
        <v>0</v>
      </c>
      <c r="Q82" s="251">
        <v>0</v>
      </c>
      <c r="R82" s="251">
        <v>0</v>
      </c>
      <c r="S82" s="251">
        <v>0</v>
      </c>
      <c r="T82" s="251">
        <v>0</v>
      </c>
      <c r="U82" s="251">
        <v>0</v>
      </c>
      <c r="V82" s="251">
        <v>0</v>
      </c>
      <c r="W82" s="251">
        <v>0</v>
      </c>
      <c r="X82" s="251">
        <v>0</v>
      </c>
      <c r="Y82" s="251">
        <v>0</v>
      </c>
      <c r="Z82" s="251">
        <v>0</v>
      </c>
      <c r="AA82" s="251">
        <v>0</v>
      </c>
      <c r="AB82" s="251">
        <v>0</v>
      </c>
      <c r="AC82" s="251">
        <v>0</v>
      </c>
      <c r="AD82" s="251">
        <v>0</v>
      </c>
      <c r="AE82" s="251">
        <v>0</v>
      </c>
      <c r="AF82" s="251"/>
      <c r="AG82" s="251"/>
      <c r="AH82" s="251"/>
      <c r="AI82" s="251"/>
      <c r="AJ82" s="251"/>
      <c r="AK82" s="251"/>
    </row>
    <row r="83" ht="16.35" customHeight="1" spans="1:37">
      <c r="A83" s="250" t="s">
        <v>248</v>
      </c>
      <c r="B83" s="251">
        <v>25058245.380756</v>
      </c>
      <c r="C83" s="251">
        <v>0</v>
      </c>
      <c r="D83" s="251">
        <v>0</v>
      </c>
      <c r="E83" s="251">
        <v>30093208.535102</v>
      </c>
      <c r="F83" s="251">
        <v>-1852924.260466</v>
      </c>
      <c r="G83" s="251">
        <v>180963609.209181</v>
      </c>
      <c r="H83" s="251">
        <v>0</v>
      </c>
      <c r="I83" s="251">
        <v>0</v>
      </c>
      <c r="J83" s="251">
        <v>0</v>
      </c>
      <c r="K83" s="251">
        <v>24013173.602776</v>
      </c>
      <c r="L83" s="251">
        <v>-206407.67</v>
      </c>
      <c r="M83" s="251">
        <v>-155163.13261067</v>
      </c>
      <c r="N83" s="251">
        <v>10732997.643834</v>
      </c>
      <c r="O83" s="251">
        <v>-16337626.9833173</v>
      </c>
      <c r="P83" s="251">
        <v>-3473056.948042</v>
      </c>
      <c r="Q83" s="251">
        <v>50314050.7188</v>
      </c>
      <c r="R83" s="251">
        <v>-10781585.093562</v>
      </c>
      <c r="S83" s="251">
        <v>-549701</v>
      </c>
      <c r="T83" s="251">
        <v>574340.425556</v>
      </c>
      <c r="U83" s="251">
        <v>-319448</v>
      </c>
      <c r="V83" s="251">
        <v>583113.883718</v>
      </c>
      <c r="W83" s="251">
        <v>-1852597.56974</v>
      </c>
      <c r="X83" s="251">
        <v>-220109</v>
      </c>
      <c r="Y83" s="251">
        <v>-68523</v>
      </c>
      <c r="Z83" s="251">
        <v>0</v>
      </c>
      <c r="AA83" s="251">
        <v>2556367.83965333</v>
      </c>
      <c r="AB83" s="251">
        <v>7173702.135584</v>
      </c>
      <c r="AC83" s="251">
        <v>183311370.322967</v>
      </c>
      <c r="AD83" s="251">
        <v>-12077831.0890233</v>
      </c>
      <c r="AE83" s="251">
        <v>-134333.16</v>
      </c>
      <c r="AF83" s="251"/>
      <c r="AG83" s="251"/>
      <c r="AH83" s="251"/>
      <c r="AI83" s="251"/>
      <c r="AJ83" s="251"/>
      <c r="AK83" s="251"/>
    </row>
    <row r="84" ht="16.35" customHeight="1" spans="1:37">
      <c r="A84" s="250" t="s">
        <v>249</v>
      </c>
      <c r="B84" s="251">
        <v>0</v>
      </c>
      <c r="C84" s="251">
        <v>0</v>
      </c>
      <c r="D84" s="251">
        <v>0</v>
      </c>
      <c r="E84" s="251">
        <v>-4037710.2</v>
      </c>
      <c r="F84" s="251">
        <v>0</v>
      </c>
      <c r="G84" s="251">
        <v>-146919248.68</v>
      </c>
      <c r="H84" s="251">
        <v>0</v>
      </c>
      <c r="I84" s="251">
        <v>0</v>
      </c>
      <c r="J84" s="251">
        <v>0</v>
      </c>
      <c r="K84" s="251">
        <v>1830600</v>
      </c>
      <c r="L84" s="251">
        <v>0</v>
      </c>
      <c r="M84" s="251">
        <v>-11176270.15</v>
      </c>
      <c r="N84" s="251">
        <v>0</v>
      </c>
      <c r="O84" s="251">
        <v>7138559.95</v>
      </c>
      <c r="P84" s="251">
        <v>0</v>
      </c>
      <c r="Q84" s="251">
        <v>0</v>
      </c>
      <c r="R84" s="251">
        <v>0</v>
      </c>
      <c r="S84" s="251">
        <v>0</v>
      </c>
      <c r="T84" s="251">
        <v>0</v>
      </c>
      <c r="U84" s="251">
        <v>0</v>
      </c>
      <c r="V84" s="251">
        <v>0</v>
      </c>
      <c r="W84" s="251">
        <v>0</v>
      </c>
      <c r="X84" s="251">
        <v>0</v>
      </c>
      <c r="Y84" s="251">
        <v>0</v>
      </c>
      <c r="Z84" s="251">
        <v>0</v>
      </c>
      <c r="AA84" s="251">
        <v>-3027456.34</v>
      </c>
      <c r="AB84" s="251">
        <v>31365.33</v>
      </c>
      <c r="AC84" s="251">
        <v>-144758064.64</v>
      </c>
      <c r="AD84" s="251">
        <v>834906.97</v>
      </c>
      <c r="AE84" s="251">
        <v>0</v>
      </c>
      <c r="AF84" s="251"/>
      <c r="AG84" s="251"/>
      <c r="AH84" s="251"/>
      <c r="AI84" s="251"/>
      <c r="AJ84" s="251"/>
      <c r="AK84" s="251"/>
    </row>
    <row r="85" ht="16.35" customHeight="1" spans="1:37">
      <c r="A85" s="250" t="s">
        <v>250</v>
      </c>
      <c r="B85" s="251">
        <v>25058245.380756</v>
      </c>
      <c r="C85" s="251">
        <v>0</v>
      </c>
      <c r="D85" s="251">
        <v>0</v>
      </c>
      <c r="E85" s="251">
        <v>26055498.335102</v>
      </c>
      <c r="F85" s="251">
        <v>-1852924.260466</v>
      </c>
      <c r="G85" s="251">
        <v>34044360.5291813</v>
      </c>
      <c r="H85" s="251">
        <v>0</v>
      </c>
      <c r="I85" s="251">
        <v>0</v>
      </c>
      <c r="J85" s="251">
        <v>0</v>
      </c>
      <c r="K85" s="251">
        <v>25843773.602776</v>
      </c>
      <c r="L85" s="251">
        <v>-206407.67</v>
      </c>
      <c r="M85" s="251">
        <v>-11331433.2826106</v>
      </c>
      <c r="N85" s="251">
        <v>10732997.643834</v>
      </c>
      <c r="O85" s="251">
        <v>-9199067.03331733</v>
      </c>
      <c r="P85" s="251">
        <v>-3473056.948042</v>
      </c>
      <c r="Q85" s="251">
        <v>50314050.7188</v>
      </c>
      <c r="R85" s="251">
        <v>-10781585.093562</v>
      </c>
      <c r="S85" s="251">
        <v>-549701</v>
      </c>
      <c r="T85" s="251">
        <v>574340.425556</v>
      </c>
      <c r="U85" s="251">
        <v>-319448</v>
      </c>
      <c r="V85" s="251">
        <v>583113.883718</v>
      </c>
      <c r="W85" s="251">
        <v>-1852597.56974</v>
      </c>
      <c r="X85" s="251">
        <v>-220109</v>
      </c>
      <c r="Y85" s="251">
        <v>-68523</v>
      </c>
      <c r="Z85" s="251">
        <v>0</v>
      </c>
      <c r="AA85" s="251">
        <v>-471088.50034667</v>
      </c>
      <c r="AB85" s="251">
        <v>7205067.465584</v>
      </c>
      <c r="AC85" s="251">
        <v>38553305.6829673</v>
      </c>
      <c r="AD85" s="251">
        <v>-11242924.1190233</v>
      </c>
      <c r="AE85" s="251">
        <v>-134333.16</v>
      </c>
      <c r="AF85" s="251"/>
      <c r="AG85" s="251"/>
      <c r="AH85" s="251"/>
      <c r="AI85" s="251"/>
      <c r="AJ85" s="251"/>
      <c r="AK85" s="251"/>
    </row>
    <row r="86" ht="16.35" customHeight="1" spans="1:37">
      <c r="A86" s="250" t="s">
        <v>251</v>
      </c>
      <c r="B86" s="251">
        <v>0</v>
      </c>
      <c r="C86" s="251">
        <v>0</v>
      </c>
      <c r="D86" s="251">
        <v>0</v>
      </c>
      <c r="E86" s="251">
        <v>176331807.02</v>
      </c>
      <c r="F86" s="251">
        <v>0</v>
      </c>
      <c r="G86" s="251">
        <v>41193903.23</v>
      </c>
      <c r="H86" s="251">
        <v>0</v>
      </c>
      <c r="I86" s="251">
        <v>0</v>
      </c>
      <c r="J86" s="251">
        <v>0</v>
      </c>
      <c r="K86" s="251">
        <v>287839857.27</v>
      </c>
      <c r="L86" s="251">
        <v>0</v>
      </c>
      <c r="M86" s="251">
        <v>29237458.29</v>
      </c>
      <c r="N86" s="251">
        <v>41966394.87</v>
      </c>
      <c r="O86" s="251">
        <v>66031516.43</v>
      </c>
      <c r="P86" s="251">
        <v>13666858.8</v>
      </c>
      <c r="Q86" s="251">
        <v>20747326.95</v>
      </c>
      <c r="R86" s="251">
        <v>4682251.68</v>
      </c>
      <c r="S86" s="251">
        <v>0</v>
      </c>
      <c r="T86" s="251">
        <v>0</v>
      </c>
      <c r="U86" s="251">
        <v>0</v>
      </c>
      <c r="V86" s="251">
        <v>0</v>
      </c>
      <c r="W86" s="251">
        <v>0</v>
      </c>
      <c r="X86" s="251">
        <v>0</v>
      </c>
      <c r="Y86" s="251">
        <v>0</v>
      </c>
      <c r="Z86" s="251">
        <v>0</v>
      </c>
      <c r="AA86" s="251">
        <v>1488028.46</v>
      </c>
      <c r="AB86" s="251">
        <v>147499.16</v>
      </c>
      <c r="AC86" s="251">
        <v>33946696.03</v>
      </c>
      <c r="AD86" s="251">
        <v>5611679.58</v>
      </c>
      <c r="AE86" s="251">
        <v>0</v>
      </c>
      <c r="AF86" s="251"/>
      <c r="AG86" s="251"/>
      <c r="AH86" s="251"/>
      <c r="AI86" s="251"/>
      <c r="AJ86" s="251"/>
      <c r="AK86" s="251"/>
    </row>
    <row r="87" ht="16.35" customHeight="1" spans="1:37">
      <c r="A87" s="250" t="s">
        <v>252</v>
      </c>
      <c r="B87" s="251">
        <v>25058245.380756</v>
      </c>
      <c r="C87" s="251">
        <v>0</v>
      </c>
      <c r="D87" s="251">
        <v>0</v>
      </c>
      <c r="E87" s="251">
        <v>-150276308.684898</v>
      </c>
      <c r="F87" s="251">
        <v>-1852924.260466</v>
      </c>
      <c r="G87" s="251">
        <v>-7149542.7008187</v>
      </c>
      <c r="H87" s="251">
        <v>0</v>
      </c>
      <c r="I87" s="251">
        <v>0</v>
      </c>
      <c r="J87" s="251">
        <v>0</v>
      </c>
      <c r="K87" s="251">
        <v>-261996083.667224</v>
      </c>
      <c r="L87" s="251">
        <v>-206407.67</v>
      </c>
      <c r="M87" s="251">
        <v>-40568891.5726106</v>
      </c>
      <c r="N87" s="251">
        <v>-31233397.226166</v>
      </c>
      <c r="O87" s="251">
        <v>-75230583.4633173</v>
      </c>
      <c r="P87" s="251">
        <v>-17139915.748042</v>
      </c>
      <c r="Q87" s="251">
        <v>29566723.7688</v>
      </c>
      <c r="R87" s="251">
        <v>-15463836.773562</v>
      </c>
      <c r="S87" s="251">
        <v>-549701</v>
      </c>
      <c r="T87" s="251">
        <v>574340.425556</v>
      </c>
      <c r="U87" s="251">
        <v>-319448</v>
      </c>
      <c r="V87" s="251">
        <v>583113.883718</v>
      </c>
      <c r="W87" s="251">
        <v>-1852597.56974</v>
      </c>
      <c r="X87" s="251">
        <v>-220109</v>
      </c>
      <c r="Y87" s="251">
        <v>-68523</v>
      </c>
      <c r="Z87" s="251">
        <v>0</v>
      </c>
      <c r="AA87" s="251">
        <v>-1959116.96034667</v>
      </c>
      <c r="AB87" s="251">
        <v>7057568.305584</v>
      </c>
      <c r="AC87" s="251">
        <v>4606609.6529673</v>
      </c>
      <c r="AD87" s="251">
        <v>-16854603.6990233</v>
      </c>
      <c r="AE87" s="251">
        <v>-134333.16</v>
      </c>
      <c r="AF87" s="251"/>
      <c r="AG87" s="251"/>
      <c r="AH87" s="251"/>
      <c r="AI87" s="251"/>
      <c r="AJ87" s="251"/>
      <c r="AK87" s="251"/>
    </row>
    <row r="88" ht="16.35" customHeight="1" spans="1:37">
      <c r="A88" s="250" t="s">
        <v>253</v>
      </c>
      <c r="B88" s="251">
        <v>-210313142.97</v>
      </c>
      <c r="C88" s="251">
        <v>3363510.79</v>
      </c>
      <c r="D88" s="251">
        <v>0</v>
      </c>
      <c r="E88" s="251">
        <v>57217299.51</v>
      </c>
      <c r="F88" s="251">
        <v>146723526.58</v>
      </c>
      <c r="G88" s="251">
        <v>-227131065.496666</v>
      </c>
      <c r="H88" s="251">
        <v>1235.24</v>
      </c>
      <c r="I88" s="251">
        <v>90623.05</v>
      </c>
      <c r="J88" s="251">
        <v>-0.11</v>
      </c>
      <c r="K88" s="251">
        <v>875846095.5</v>
      </c>
      <c r="L88" s="251">
        <v>2490.93</v>
      </c>
      <c r="M88" s="251">
        <v>139433650.713333</v>
      </c>
      <c r="N88" s="251">
        <v>96623494</v>
      </c>
      <c r="O88" s="251">
        <v>-108568521.313333</v>
      </c>
      <c r="P88" s="251">
        <v>-9201126.45</v>
      </c>
      <c r="Q88" s="251">
        <v>-53428556.2</v>
      </c>
      <c r="R88" s="251">
        <v>-7644132.17</v>
      </c>
      <c r="S88" s="251">
        <v>0</v>
      </c>
      <c r="T88" s="251">
        <v>109184522.23</v>
      </c>
      <c r="U88" s="251">
        <v>7256981.13</v>
      </c>
      <c r="V88" s="251">
        <v>14588363.52</v>
      </c>
      <c r="W88" s="251">
        <v>-316591.91</v>
      </c>
      <c r="X88" s="251">
        <v>9196570.76</v>
      </c>
      <c r="Y88" s="251">
        <v>6813680.85</v>
      </c>
      <c r="Z88" s="251">
        <v>0</v>
      </c>
      <c r="AA88" s="251">
        <v>-616272.01666667</v>
      </c>
      <c r="AB88" s="251">
        <v>17037225.54</v>
      </c>
      <c r="AC88" s="251">
        <v>-288431241.366666</v>
      </c>
      <c r="AD88" s="251">
        <v>44879222.3466666</v>
      </c>
      <c r="AE88" s="251">
        <v>0</v>
      </c>
      <c r="AF88" s="251"/>
      <c r="AG88" s="251"/>
      <c r="AH88" s="251"/>
      <c r="AI88" s="251"/>
      <c r="AJ88" s="251"/>
      <c r="AK88" s="251"/>
    </row>
    <row r="89" ht="16.35" customHeight="1" spans="1:37">
      <c r="A89" s="250" t="s">
        <v>254</v>
      </c>
      <c r="B89" s="251">
        <v>-1722591.9</v>
      </c>
      <c r="C89" s="251">
        <v>0</v>
      </c>
      <c r="D89" s="251">
        <v>0</v>
      </c>
      <c r="E89" s="251">
        <v>-2036692.02</v>
      </c>
      <c r="F89" s="251">
        <v>146782305.57</v>
      </c>
      <c r="G89" s="251">
        <v>79183613.53</v>
      </c>
      <c r="H89" s="251">
        <v>-821.5</v>
      </c>
      <c r="I89" s="251">
        <v>89491.32</v>
      </c>
      <c r="J89" s="251">
        <v>0</v>
      </c>
      <c r="K89" s="251">
        <v>355856389.76</v>
      </c>
      <c r="L89" s="251">
        <v>-4262</v>
      </c>
      <c r="M89" s="251">
        <v>-1495107.94</v>
      </c>
      <c r="N89" s="251">
        <v>-123522.04</v>
      </c>
      <c r="O89" s="251">
        <v>-4017586.69</v>
      </c>
      <c r="P89" s="251">
        <v>-322449.94</v>
      </c>
      <c r="Q89" s="251">
        <v>-623045.8</v>
      </c>
      <c r="R89" s="251">
        <v>4549282.39</v>
      </c>
      <c r="S89" s="251">
        <v>0</v>
      </c>
      <c r="T89" s="251">
        <v>107641739.32</v>
      </c>
      <c r="U89" s="251">
        <v>7256981.13</v>
      </c>
      <c r="V89" s="251">
        <v>14544989.52</v>
      </c>
      <c r="W89" s="251">
        <v>1328345.59</v>
      </c>
      <c r="X89" s="251">
        <v>9196570.76</v>
      </c>
      <c r="Y89" s="251">
        <v>6813679.25</v>
      </c>
      <c r="Z89" s="251">
        <v>0</v>
      </c>
      <c r="AA89" s="251">
        <v>2284219.55</v>
      </c>
      <c r="AB89" s="251">
        <v>16276778.58</v>
      </c>
      <c r="AC89" s="251">
        <v>19948854.76</v>
      </c>
      <c r="AD89" s="251">
        <v>40673760.64</v>
      </c>
      <c r="AE89" s="251">
        <v>0</v>
      </c>
      <c r="AF89" s="251"/>
      <c r="AG89" s="251"/>
      <c r="AH89" s="251"/>
      <c r="AI89" s="251"/>
      <c r="AJ89" s="251"/>
      <c r="AK89" s="251"/>
    </row>
    <row r="90" ht="16.35" customHeight="1" spans="1:37">
      <c r="A90" s="250" t="s">
        <v>255</v>
      </c>
      <c r="B90" s="251">
        <v>-1313485.29</v>
      </c>
      <c r="C90" s="251">
        <v>0</v>
      </c>
      <c r="D90" s="251">
        <v>0</v>
      </c>
      <c r="E90" s="251">
        <v>-10620.75</v>
      </c>
      <c r="F90" s="251">
        <v>0</v>
      </c>
      <c r="G90" s="251">
        <v>211027.53</v>
      </c>
      <c r="H90" s="251">
        <v>0</v>
      </c>
      <c r="I90" s="251">
        <v>89891.32</v>
      </c>
      <c r="J90" s="251">
        <v>0</v>
      </c>
      <c r="K90" s="251">
        <v>347409939.69</v>
      </c>
      <c r="L90" s="251">
        <v>0</v>
      </c>
      <c r="M90" s="251">
        <v>0</v>
      </c>
      <c r="N90" s="251">
        <v>0</v>
      </c>
      <c r="O90" s="251">
        <v>0</v>
      </c>
      <c r="P90" s="251">
        <v>-10620.75</v>
      </c>
      <c r="Q90" s="251">
        <v>0</v>
      </c>
      <c r="R90" s="251">
        <v>0</v>
      </c>
      <c r="S90" s="251">
        <v>0</v>
      </c>
      <c r="T90" s="251">
        <v>0</v>
      </c>
      <c r="U90" s="251">
        <v>0</v>
      </c>
      <c r="V90" s="251">
        <v>0</v>
      </c>
      <c r="W90" s="251">
        <v>0</v>
      </c>
      <c r="X90" s="251">
        <v>0</v>
      </c>
      <c r="Y90" s="251">
        <v>0</v>
      </c>
      <c r="Z90" s="251">
        <v>0</v>
      </c>
      <c r="AA90" s="251">
        <v>76911.43</v>
      </c>
      <c r="AB90" s="251">
        <v>134116.1</v>
      </c>
      <c r="AC90" s="251">
        <v>0</v>
      </c>
      <c r="AD90" s="251">
        <v>0</v>
      </c>
      <c r="AE90" s="251">
        <v>0</v>
      </c>
      <c r="AF90" s="251"/>
      <c r="AG90" s="251"/>
      <c r="AH90" s="251"/>
      <c r="AI90" s="251"/>
      <c r="AJ90" s="251"/>
      <c r="AK90" s="251"/>
    </row>
    <row r="91" ht="16.35" customHeight="1" spans="1:37">
      <c r="A91" s="250" t="s">
        <v>256</v>
      </c>
      <c r="B91" s="251">
        <v>122641.51</v>
      </c>
      <c r="C91" s="251">
        <v>0</v>
      </c>
      <c r="D91" s="251">
        <v>0</v>
      </c>
      <c r="E91" s="251">
        <v>471698.11</v>
      </c>
      <c r="F91" s="251">
        <v>146354003.68</v>
      </c>
      <c r="G91" s="251">
        <v>0</v>
      </c>
      <c r="H91" s="251">
        <v>0</v>
      </c>
      <c r="I91" s="251">
        <v>0</v>
      </c>
      <c r="J91" s="251">
        <v>0</v>
      </c>
      <c r="K91" s="251">
        <v>31305.66</v>
      </c>
      <c r="L91" s="251">
        <v>0</v>
      </c>
      <c r="M91" s="251">
        <v>0</v>
      </c>
      <c r="N91" s="251">
        <v>471698.11</v>
      </c>
      <c r="O91" s="251">
        <v>0</v>
      </c>
      <c r="P91" s="251">
        <v>0</v>
      </c>
      <c r="Q91" s="251">
        <v>0</v>
      </c>
      <c r="R91" s="251">
        <v>0</v>
      </c>
      <c r="S91" s="251">
        <v>0</v>
      </c>
      <c r="T91" s="251">
        <v>107213437.43</v>
      </c>
      <c r="U91" s="251">
        <v>7256981.13</v>
      </c>
      <c r="V91" s="251">
        <v>14544989.52</v>
      </c>
      <c r="W91" s="251">
        <v>1328345.59</v>
      </c>
      <c r="X91" s="251">
        <v>9196570.76</v>
      </c>
      <c r="Y91" s="251">
        <v>6813679.25</v>
      </c>
      <c r="Z91" s="251">
        <v>0</v>
      </c>
      <c r="AA91" s="251">
        <v>0</v>
      </c>
      <c r="AB91" s="251">
        <v>0</v>
      </c>
      <c r="AC91" s="251">
        <v>0</v>
      </c>
      <c r="AD91" s="251">
        <v>0</v>
      </c>
      <c r="AE91" s="251">
        <v>0</v>
      </c>
      <c r="AF91" s="251"/>
      <c r="AG91" s="251"/>
      <c r="AH91" s="251"/>
      <c r="AI91" s="251"/>
      <c r="AJ91" s="251"/>
      <c r="AK91" s="251"/>
    </row>
    <row r="92" ht="16.35" customHeight="1" spans="1:37">
      <c r="A92" s="250" t="s">
        <v>257</v>
      </c>
      <c r="B92" s="251">
        <v>0</v>
      </c>
      <c r="C92" s="251">
        <v>0</v>
      </c>
      <c r="D92" s="251">
        <v>0</v>
      </c>
      <c r="E92" s="251">
        <v>-2560322.04</v>
      </c>
      <c r="F92" s="251">
        <v>428301.89</v>
      </c>
      <c r="G92" s="251">
        <v>78975504.1</v>
      </c>
      <c r="H92" s="251">
        <v>0</v>
      </c>
      <c r="I92" s="251">
        <v>0</v>
      </c>
      <c r="J92" s="251">
        <v>0</v>
      </c>
      <c r="K92" s="251">
        <v>4234764.21</v>
      </c>
      <c r="L92" s="251">
        <v>0</v>
      </c>
      <c r="M92" s="251">
        <v>-136498.85</v>
      </c>
      <c r="N92" s="251">
        <v>-57693.47</v>
      </c>
      <c r="O92" s="251">
        <v>-4017586.69</v>
      </c>
      <c r="P92" s="251">
        <v>-311829.19</v>
      </c>
      <c r="Q92" s="251">
        <v>-623045.8</v>
      </c>
      <c r="R92" s="251">
        <v>2586331.96</v>
      </c>
      <c r="S92" s="251">
        <v>0</v>
      </c>
      <c r="T92" s="251">
        <v>428301.89</v>
      </c>
      <c r="U92" s="251">
        <v>0</v>
      </c>
      <c r="V92" s="251">
        <v>0</v>
      </c>
      <c r="W92" s="251">
        <v>0</v>
      </c>
      <c r="X92" s="251">
        <v>0</v>
      </c>
      <c r="Y92" s="251">
        <v>0</v>
      </c>
      <c r="Z92" s="251">
        <v>0</v>
      </c>
      <c r="AA92" s="251">
        <v>2207313.11</v>
      </c>
      <c r="AB92" s="251">
        <v>16145575.59</v>
      </c>
      <c r="AC92" s="251">
        <v>19948854.76</v>
      </c>
      <c r="AD92" s="251">
        <v>40673760.64</v>
      </c>
      <c r="AE92" s="251">
        <v>0</v>
      </c>
      <c r="AF92" s="251"/>
      <c r="AG92" s="251"/>
      <c r="AH92" s="251"/>
      <c r="AI92" s="251"/>
      <c r="AJ92" s="251"/>
      <c r="AK92" s="251"/>
    </row>
    <row r="93" ht="16.35" customHeight="1" spans="1:37">
      <c r="A93" s="250" t="s">
        <v>258</v>
      </c>
      <c r="B93" s="251">
        <v>-281284004.07</v>
      </c>
      <c r="C93" s="251">
        <v>3363510.79</v>
      </c>
      <c r="D93" s="251">
        <v>0</v>
      </c>
      <c r="E93" s="251">
        <v>11023561.68</v>
      </c>
      <c r="F93" s="251">
        <v>1542784.51</v>
      </c>
      <c r="G93" s="251">
        <v>261156.31</v>
      </c>
      <c r="H93" s="251">
        <v>2056.74</v>
      </c>
      <c r="I93" s="251">
        <v>1131.73</v>
      </c>
      <c r="J93" s="251">
        <v>0</v>
      </c>
      <c r="K93" s="251">
        <v>494928873.35</v>
      </c>
      <c r="L93" s="251">
        <v>6752.93</v>
      </c>
      <c r="M93" s="251">
        <v>-1589340.89</v>
      </c>
      <c r="N93" s="251">
        <v>-6286128.11</v>
      </c>
      <c r="O93" s="251">
        <v>17065130.66</v>
      </c>
      <c r="P93" s="251">
        <v>1827147.09</v>
      </c>
      <c r="Q93" s="251">
        <v>0</v>
      </c>
      <c r="R93" s="251">
        <v>0</v>
      </c>
      <c r="S93" s="251">
        <v>0</v>
      </c>
      <c r="T93" s="251">
        <v>1542782.91</v>
      </c>
      <c r="U93" s="251">
        <v>0</v>
      </c>
      <c r="V93" s="251">
        <v>0</v>
      </c>
      <c r="W93" s="251">
        <v>0</v>
      </c>
      <c r="X93" s="251">
        <v>0</v>
      </c>
      <c r="Y93" s="251">
        <v>1.6</v>
      </c>
      <c r="Z93" s="251">
        <v>0</v>
      </c>
      <c r="AA93" s="251">
        <v>12166.99</v>
      </c>
      <c r="AB93" s="251">
        <v>248989.32</v>
      </c>
      <c r="AC93" s="251">
        <v>0</v>
      </c>
      <c r="AD93" s="251">
        <v>0</v>
      </c>
      <c r="AE93" s="251">
        <v>0</v>
      </c>
      <c r="AF93" s="251"/>
      <c r="AG93" s="251"/>
      <c r="AH93" s="251"/>
      <c r="AI93" s="251"/>
      <c r="AJ93" s="251"/>
      <c r="AK93" s="251"/>
    </row>
    <row r="94" ht="16.35" customHeight="1" spans="1:37">
      <c r="A94" s="250" t="s">
        <v>259</v>
      </c>
      <c r="B94" s="251">
        <v>71840417.42</v>
      </c>
      <c r="C94" s="251">
        <v>0</v>
      </c>
      <c r="D94" s="251">
        <v>0</v>
      </c>
      <c r="E94" s="251">
        <v>1725532.68</v>
      </c>
      <c r="F94" s="251">
        <v>-98869.8</v>
      </c>
      <c r="G94" s="251">
        <v>-498455303.63</v>
      </c>
      <c r="H94" s="251">
        <v>0</v>
      </c>
      <c r="I94" s="251">
        <v>0</v>
      </c>
      <c r="J94" s="251">
        <v>0</v>
      </c>
      <c r="K94" s="251">
        <v>643237.26</v>
      </c>
      <c r="L94" s="251">
        <v>0</v>
      </c>
      <c r="M94" s="251">
        <v>98913350.65</v>
      </c>
      <c r="N94" s="251">
        <v>41453803.98</v>
      </c>
      <c r="O94" s="251">
        <v>-122584035.42</v>
      </c>
      <c r="P94" s="251">
        <v>-5201835.24</v>
      </c>
      <c r="Q94" s="251">
        <v>-12726480.31</v>
      </c>
      <c r="R94" s="251">
        <v>1870729.02</v>
      </c>
      <c r="S94" s="251">
        <v>0</v>
      </c>
      <c r="T94" s="251">
        <v>0</v>
      </c>
      <c r="U94" s="251">
        <v>0</v>
      </c>
      <c r="V94" s="251">
        <v>-32221.5</v>
      </c>
      <c r="W94" s="251">
        <v>-66648.3</v>
      </c>
      <c r="X94" s="251">
        <v>0</v>
      </c>
      <c r="Y94" s="251">
        <v>0</v>
      </c>
      <c r="Z94" s="251">
        <v>0</v>
      </c>
      <c r="AA94" s="251">
        <v>-6949267.01</v>
      </c>
      <c r="AB94" s="251">
        <v>553278.08</v>
      </c>
      <c r="AC94" s="251">
        <v>-496937279.48</v>
      </c>
      <c r="AD94" s="251">
        <v>4877964.78</v>
      </c>
      <c r="AE94" s="251">
        <v>0</v>
      </c>
      <c r="AF94" s="251"/>
      <c r="AG94" s="251"/>
      <c r="AH94" s="251"/>
      <c r="AI94" s="251"/>
      <c r="AJ94" s="251"/>
      <c r="AK94" s="251"/>
    </row>
    <row r="95" ht="16.35" customHeight="1" spans="1:37">
      <c r="A95" s="250" t="s">
        <v>260</v>
      </c>
      <c r="B95" s="251">
        <v>0</v>
      </c>
      <c r="C95" s="251">
        <v>0</v>
      </c>
      <c r="D95" s="251">
        <v>0</v>
      </c>
      <c r="E95" s="251">
        <v>0</v>
      </c>
      <c r="F95" s="251">
        <v>0</v>
      </c>
      <c r="G95" s="251">
        <v>0</v>
      </c>
      <c r="H95" s="251">
        <v>0</v>
      </c>
      <c r="I95" s="251">
        <v>0</v>
      </c>
      <c r="J95" s="251">
        <v>0</v>
      </c>
      <c r="K95" s="251">
        <v>0</v>
      </c>
      <c r="L95" s="251">
        <v>0</v>
      </c>
      <c r="M95" s="251">
        <v>0</v>
      </c>
      <c r="N95" s="251">
        <v>0</v>
      </c>
      <c r="O95" s="251">
        <v>0</v>
      </c>
      <c r="P95" s="251">
        <v>0</v>
      </c>
      <c r="Q95" s="251">
        <v>0</v>
      </c>
      <c r="R95" s="251">
        <v>0</v>
      </c>
      <c r="S95" s="251">
        <v>0</v>
      </c>
      <c r="T95" s="251">
        <v>0</v>
      </c>
      <c r="U95" s="251">
        <v>0</v>
      </c>
      <c r="V95" s="251">
        <v>0</v>
      </c>
      <c r="W95" s="251">
        <v>0</v>
      </c>
      <c r="X95" s="251">
        <v>0</v>
      </c>
      <c r="Y95" s="251">
        <v>0</v>
      </c>
      <c r="Z95" s="251">
        <v>0</v>
      </c>
      <c r="AA95" s="251">
        <v>0</v>
      </c>
      <c r="AB95" s="251">
        <v>0</v>
      </c>
      <c r="AC95" s="251">
        <v>0</v>
      </c>
      <c r="AD95" s="251">
        <v>0</v>
      </c>
      <c r="AE95" s="251">
        <v>0</v>
      </c>
      <c r="AF95" s="251"/>
      <c r="AG95" s="251"/>
      <c r="AH95" s="251"/>
      <c r="AI95" s="251"/>
      <c r="AJ95" s="251"/>
      <c r="AK95" s="251"/>
    </row>
    <row r="96" ht="16.35" customHeight="1" spans="1:37">
      <c r="A96" s="250" t="s">
        <v>261</v>
      </c>
      <c r="B96" s="251">
        <v>228650</v>
      </c>
      <c r="C96" s="251">
        <v>0</v>
      </c>
      <c r="D96" s="251">
        <v>0</v>
      </c>
      <c r="E96" s="251">
        <v>46504897.17</v>
      </c>
      <c r="F96" s="251">
        <v>-1502693.7</v>
      </c>
      <c r="G96" s="251">
        <v>191879468.293333</v>
      </c>
      <c r="H96" s="251">
        <v>0</v>
      </c>
      <c r="I96" s="251">
        <v>0</v>
      </c>
      <c r="J96" s="251">
        <v>0</v>
      </c>
      <c r="K96" s="251">
        <v>-1918156.49</v>
      </c>
      <c r="L96" s="251">
        <v>0</v>
      </c>
      <c r="M96" s="251">
        <v>43604748.8933333</v>
      </c>
      <c r="N96" s="251">
        <v>61579340.17</v>
      </c>
      <c r="O96" s="251">
        <v>967970.13666667</v>
      </c>
      <c r="P96" s="251">
        <v>-5503988.36</v>
      </c>
      <c r="Q96" s="251">
        <v>-40079030.09</v>
      </c>
      <c r="R96" s="251">
        <v>-14064143.58</v>
      </c>
      <c r="S96" s="251">
        <v>0</v>
      </c>
      <c r="T96" s="251">
        <v>0</v>
      </c>
      <c r="U96" s="251">
        <v>0</v>
      </c>
      <c r="V96" s="251">
        <v>75595.5</v>
      </c>
      <c r="W96" s="251">
        <v>-1578289.2</v>
      </c>
      <c r="X96" s="251">
        <v>0</v>
      </c>
      <c r="Y96" s="251">
        <v>0</v>
      </c>
      <c r="Z96" s="251">
        <v>0</v>
      </c>
      <c r="AA96" s="251">
        <v>4036608.45333333</v>
      </c>
      <c r="AB96" s="251">
        <v>-41820.44</v>
      </c>
      <c r="AC96" s="251">
        <v>188557183.353333</v>
      </c>
      <c r="AD96" s="251">
        <v>-672503.07333333</v>
      </c>
      <c r="AE96" s="251">
        <v>0</v>
      </c>
      <c r="AF96" s="251"/>
      <c r="AG96" s="251"/>
      <c r="AH96" s="251"/>
      <c r="AI96" s="251"/>
      <c r="AJ96" s="251"/>
      <c r="AK96" s="251"/>
    </row>
    <row r="97" ht="16.35" customHeight="1" spans="1:37">
      <c r="A97" s="250" t="s">
        <v>262</v>
      </c>
      <c r="B97" s="251">
        <v>-75614.42</v>
      </c>
      <c r="C97" s="251">
        <v>0</v>
      </c>
      <c r="D97" s="251">
        <v>0</v>
      </c>
      <c r="E97" s="251">
        <v>0</v>
      </c>
      <c r="F97" s="251">
        <v>0</v>
      </c>
      <c r="G97" s="251">
        <v>0</v>
      </c>
      <c r="H97" s="251">
        <v>0</v>
      </c>
      <c r="I97" s="251">
        <v>0</v>
      </c>
      <c r="J97" s="251">
        <v>-0.11</v>
      </c>
      <c r="K97" s="251">
        <v>756500.5</v>
      </c>
      <c r="L97" s="251">
        <v>0</v>
      </c>
      <c r="M97" s="251">
        <v>0</v>
      </c>
      <c r="N97" s="251">
        <v>0</v>
      </c>
      <c r="O97" s="251">
        <v>0</v>
      </c>
      <c r="P97" s="251">
        <v>0</v>
      </c>
      <c r="Q97" s="251">
        <v>0</v>
      </c>
      <c r="R97" s="251">
        <v>0</v>
      </c>
      <c r="S97" s="251">
        <v>0</v>
      </c>
      <c r="T97" s="251">
        <v>0</v>
      </c>
      <c r="U97" s="251">
        <v>0</v>
      </c>
      <c r="V97" s="251">
        <v>0</v>
      </c>
      <c r="W97" s="251">
        <v>0</v>
      </c>
      <c r="X97" s="251">
        <v>0</v>
      </c>
      <c r="Y97" s="251">
        <v>0</v>
      </c>
      <c r="Z97" s="251">
        <v>0</v>
      </c>
      <c r="AA97" s="251">
        <v>0</v>
      </c>
      <c r="AB97" s="251">
        <v>0</v>
      </c>
      <c r="AC97" s="251">
        <v>0</v>
      </c>
      <c r="AD97" s="251">
        <v>0</v>
      </c>
      <c r="AE97" s="251">
        <v>0</v>
      </c>
      <c r="AF97" s="251"/>
      <c r="AG97" s="251"/>
      <c r="AH97" s="251"/>
      <c r="AI97" s="251"/>
      <c r="AJ97" s="251"/>
      <c r="AK97" s="251"/>
    </row>
    <row r="98" ht="16.35" customHeight="1" spans="1:37">
      <c r="A98" s="250" t="s">
        <v>263</v>
      </c>
      <c r="B98" s="251">
        <v>700000</v>
      </c>
      <c r="C98" s="251">
        <v>0</v>
      </c>
      <c r="D98" s="251">
        <v>0</v>
      </c>
      <c r="E98" s="251">
        <v>0</v>
      </c>
      <c r="F98" s="251">
        <v>0</v>
      </c>
      <c r="G98" s="251">
        <v>0</v>
      </c>
      <c r="H98" s="251">
        <v>0</v>
      </c>
      <c r="I98" s="251">
        <v>0</v>
      </c>
      <c r="J98" s="251">
        <v>0</v>
      </c>
      <c r="K98" s="251">
        <v>25579251.12</v>
      </c>
      <c r="L98" s="251">
        <v>0</v>
      </c>
      <c r="M98" s="251">
        <v>0</v>
      </c>
      <c r="N98" s="251">
        <v>0</v>
      </c>
      <c r="O98" s="251">
        <v>0</v>
      </c>
      <c r="P98" s="251">
        <v>0</v>
      </c>
      <c r="Q98" s="251">
        <v>0</v>
      </c>
      <c r="R98" s="251">
        <v>0</v>
      </c>
      <c r="S98" s="251">
        <v>0</v>
      </c>
      <c r="T98" s="251">
        <v>0</v>
      </c>
      <c r="U98" s="251">
        <v>0</v>
      </c>
      <c r="V98" s="251">
        <v>0</v>
      </c>
      <c r="W98" s="251">
        <v>0</v>
      </c>
      <c r="X98" s="251">
        <v>0</v>
      </c>
      <c r="Y98" s="251">
        <v>0</v>
      </c>
      <c r="Z98" s="251">
        <v>0</v>
      </c>
      <c r="AA98" s="251">
        <v>0</v>
      </c>
      <c r="AB98" s="251">
        <v>0</v>
      </c>
      <c r="AC98" s="251">
        <v>0</v>
      </c>
      <c r="AD98" s="251">
        <v>0</v>
      </c>
      <c r="AE98" s="251">
        <v>0</v>
      </c>
      <c r="AF98" s="251"/>
      <c r="AG98" s="251"/>
      <c r="AH98" s="251"/>
      <c r="AI98" s="251"/>
      <c r="AJ98" s="251"/>
      <c r="AK98" s="251"/>
    </row>
    <row r="99" ht="16.35" customHeight="1" spans="1:37">
      <c r="A99" s="250" t="s">
        <v>264</v>
      </c>
      <c r="B99" s="251">
        <v>325332.16</v>
      </c>
      <c r="C99" s="251">
        <v>0</v>
      </c>
      <c r="D99" s="251">
        <v>0</v>
      </c>
      <c r="E99" s="251">
        <v>166326.29</v>
      </c>
      <c r="F99" s="251">
        <v>0</v>
      </c>
      <c r="G99" s="251">
        <v>0</v>
      </c>
      <c r="H99" s="251">
        <v>0</v>
      </c>
      <c r="I99" s="251">
        <v>0</v>
      </c>
      <c r="J99" s="251">
        <v>0</v>
      </c>
      <c r="K99" s="251">
        <v>6825.47</v>
      </c>
      <c r="L99" s="251">
        <v>166326.29</v>
      </c>
      <c r="M99" s="251">
        <v>0</v>
      </c>
      <c r="N99" s="251">
        <v>0</v>
      </c>
      <c r="O99" s="251">
        <v>0</v>
      </c>
      <c r="P99" s="251">
        <v>0</v>
      </c>
      <c r="Q99" s="251">
        <v>0</v>
      </c>
      <c r="R99" s="251">
        <v>0</v>
      </c>
      <c r="S99" s="251">
        <v>0</v>
      </c>
      <c r="T99" s="251">
        <v>0</v>
      </c>
      <c r="U99" s="251">
        <v>0</v>
      </c>
      <c r="V99" s="251">
        <v>0</v>
      </c>
      <c r="W99" s="251">
        <v>0</v>
      </c>
      <c r="X99" s="251">
        <v>0</v>
      </c>
      <c r="Y99" s="251">
        <v>0</v>
      </c>
      <c r="Z99" s="251">
        <v>0</v>
      </c>
      <c r="AA99" s="251">
        <v>0</v>
      </c>
      <c r="AB99" s="251">
        <v>0</v>
      </c>
      <c r="AC99" s="251">
        <v>0</v>
      </c>
      <c r="AD99" s="251">
        <v>0</v>
      </c>
      <c r="AE99" s="251">
        <v>0</v>
      </c>
      <c r="AF99" s="251"/>
      <c r="AG99" s="251"/>
      <c r="AH99" s="251"/>
      <c r="AI99" s="251"/>
      <c r="AJ99" s="251"/>
      <c r="AK99" s="251"/>
    </row>
    <row r="100" ht="16.35" customHeight="1" spans="1:37">
      <c r="A100" s="250" t="s">
        <v>265</v>
      </c>
      <c r="B100" s="251">
        <v>2538779.59</v>
      </c>
      <c r="C100" s="251">
        <v>0</v>
      </c>
      <c r="D100" s="251">
        <v>0</v>
      </c>
      <c r="E100" s="251">
        <v>0</v>
      </c>
      <c r="F100" s="251">
        <v>0</v>
      </c>
      <c r="G100" s="251">
        <v>0</v>
      </c>
      <c r="H100" s="251">
        <v>0</v>
      </c>
      <c r="I100" s="251">
        <v>0</v>
      </c>
      <c r="J100" s="251">
        <v>0</v>
      </c>
      <c r="K100" s="251">
        <v>21537.08</v>
      </c>
      <c r="L100" s="251">
        <v>0</v>
      </c>
      <c r="M100" s="251">
        <v>0</v>
      </c>
      <c r="N100" s="251">
        <v>0</v>
      </c>
      <c r="O100" s="251">
        <v>0</v>
      </c>
      <c r="P100" s="251">
        <v>0</v>
      </c>
      <c r="Q100" s="251">
        <v>0</v>
      </c>
      <c r="R100" s="251">
        <v>0</v>
      </c>
      <c r="S100" s="251">
        <v>0</v>
      </c>
      <c r="T100" s="251">
        <v>0</v>
      </c>
      <c r="U100" s="251">
        <v>0</v>
      </c>
      <c r="V100" s="251">
        <v>0</v>
      </c>
      <c r="W100" s="251">
        <v>0</v>
      </c>
      <c r="X100" s="251">
        <v>0</v>
      </c>
      <c r="Y100" s="251">
        <v>0</v>
      </c>
      <c r="Z100" s="251">
        <v>0</v>
      </c>
      <c r="AA100" s="251">
        <v>0</v>
      </c>
      <c r="AB100" s="251">
        <v>0</v>
      </c>
      <c r="AC100" s="251">
        <v>0</v>
      </c>
      <c r="AD100" s="251">
        <v>0</v>
      </c>
      <c r="AE100" s="251">
        <v>0</v>
      </c>
      <c r="AF100" s="251"/>
      <c r="AG100" s="251"/>
      <c r="AH100" s="251"/>
      <c r="AI100" s="251"/>
      <c r="AJ100" s="251"/>
      <c r="AK100" s="251"/>
    </row>
    <row r="101" ht="16.35" customHeight="1" spans="1:37">
      <c r="A101" s="250" t="s">
        <v>266</v>
      </c>
      <c r="B101" s="251">
        <v>223034391.499244</v>
      </c>
      <c r="C101" s="251">
        <v>47596.85</v>
      </c>
      <c r="D101" s="251">
        <v>0</v>
      </c>
      <c r="E101" s="251">
        <v>77518718.024898</v>
      </c>
      <c r="F101" s="251">
        <v>95825113.440466</v>
      </c>
      <c r="G101" s="251">
        <v>30316983.574152</v>
      </c>
      <c r="H101" s="251">
        <v>4866412.44</v>
      </c>
      <c r="I101" s="251">
        <v>4908349.09</v>
      </c>
      <c r="J101" s="251">
        <v>0</v>
      </c>
      <c r="K101" s="251">
        <v>395359028.917224</v>
      </c>
      <c r="L101" s="251">
        <v>13417593.17</v>
      </c>
      <c r="M101" s="251">
        <v>39854218.705944</v>
      </c>
      <c r="N101" s="251">
        <v>6817378.976166</v>
      </c>
      <c r="O101" s="251">
        <v>5510700.729984</v>
      </c>
      <c r="P101" s="251">
        <v>4891706.158042</v>
      </c>
      <c r="Q101" s="251">
        <v>3622390.0712</v>
      </c>
      <c r="R101" s="251">
        <v>3404730.213562</v>
      </c>
      <c r="S101" s="251">
        <v>7667680.32</v>
      </c>
      <c r="T101" s="251">
        <v>45223128.234444</v>
      </c>
      <c r="U101" s="251">
        <v>15056652.89</v>
      </c>
      <c r="V101" s="251">
        <v>10499930.596282</v>
      </c>
      <c r="W101" s="251">
        <f>3294144.21974-8253.91</f>
        <v>3285890.30974</v>
      </c>
      <c r="X101" s="251">
        <v>9122796.16</v>
      </c>
      <c r="Y101" s="251">
        <v>4960781.02</v>
      </c>
      <c r="Z101" s="251">
        <v>0</v>
      </c>
      <c r="AA101" s="251">
        <v>4580168.00368</v>
      </c>
      <c r="AB101" s="251">
        <v>5990695.614416</v>
      </c>
      <c r="AC101" s="251">
        <v>4900963.470366</v>
      </c>
      <c r="AD101" s="251">
        <v>14845156.48569</v>
      </c>
      <c r="AE101" s="251">
        <v>11588833.51</v>
      </c>
      <c r="AF101" s="251"/>
      <c r="AG101" s="251"/>
      <c r="AH101" s="251"/>
      <c r="AI101" s="251"/>
      <c r="AJ101" s="251"/>
      <c r="AK101" s="251"/>
    </row>
    <row r="102" ht="16.35" customHeight="1" spans="1:37">
      <c r="A102" s="250" t="s">
        <v>267</v>
      </c>
      <c r="B102" s="251">
        <v>2945489.972144</v>
      </c>
      <c r="C102" s="251">
        <v>0</v>
      </c>
      <c r="D102" s="251">
        <v>0</v>
      </c>
      <c r="E102" s="251">
        <v>493436.732248</v>
      </c>
      <c r="F102" s="251">
        <v>1029269.307216</v>
      </c>
      <c r="G102" s="251">
        <v>546101.386752</v>
      </c>
      <c r="H102" s="251">
        <v>120521.8</v>
      </c>
      <c r="I102" s="251">
        <v>15</v>
      </c>
      <c r="J102" s="251">
        <v>0</v>
      </c>
      <c r="K102" s="251">
        <v>5445527.582224</v>
      </c>
      <c r="L102" s="251">
        <v>-170200.78</v>
      </c>
      <c r="M102" s="251">
        <v>1245882.028144</v>
      </c>
      <c r="N102" s="251">
        <v>518179.078216</v>
      </c>
      <c r="O102" s="251">
        <v>-963689.251216</v>
      </c>
      <c r="P102" s="251">
        <v>-67090.323608</v>
      </c>
      <c r="Q102" s="251">
        <v>-115431.0272</v>
      </c>
      <c r="R102" s="251">
        <v>45787.007912</v>
      </c>
      <c r="S102" s="251">
        <v>-14477.45</v>
      </c>
      <c r="T102" s="251">
        <v>767762.278344</v>
      </c>
      <c r="U102" s="251">
        <v>50926.33</v>
      </c>
      <c r="V102" s="251">
        <v>102948.576632</v>
      </c>
      <c r="W102" s="251">
        <v>8283.62224</v>
      </c>
      <c r="X102" s="251">
        <v>64976.91</v>
      </c>
      <c r="Y102" s="251">
        <v>48849.04</v>
      </c>
      <c r="Z102" s="251">
        <v>0</v>
      </c>
      <c r="AA102" s="251">
        <v>15959.67768</v>
      </c>
      <c r="AB102" s="251">
        <v>116034.465216</v>
      </c>
      <c r="AC102" s="251">
        <v>133531.937416</v>
      </c>
      <c r="AD102" s="251">
        <v>280575.30644</v>
      </c>
      <c r="AE102" s="251">
        <v>-958.8</v>
      </c>
      <c r="AF102" s="251"/>
      <c r="AG102" s="251"/>
      <c r="AH102" s="251"/>
      <c r="AI102" s="251"/>
      <c r="AJ102" s="251"/>
      <c r="AK102" s="251"/>
    </row>
    <row r="103" ht="16.35" customHeight="1" spans="1:37">
      <c r="A103" s="250" t="s">
        <v>268</v>
      </c>
      <c r="B103" s="251">
        <v>221307943.5071</v>
      </c>
      <c r="C103" s="251">
        <v>47596.85</v>
      </c>
      <c r="D103" s="251">
        <v>0</v>
      </c>
      <c r="E103" s="251">
        <v>44645728.31265</v>
      </c>
      <c r="F103" s="251">
        <v>94795844.13325</v>
      </c>
      <c r="G103" s="251">
        <v>19729790.2074</v>
      </c>
      <c r="H103" s="251">
        <v>4745890.64</v>
      </c>
      <c r="I103" s="251">
        <v>4908334.09</v>
      </c>
      <c r="J103" s="251">
        <v>0</v>
      </c>
      <c r="K103" s="251">
        <v>344152705.895</v>
      </c>
      <c r="L103" s="251">
        <v>13587793.95</v>
      </c>
      <c r="M103" s="251">
        <v>6228783.6978</v>
      </c>
      <c r="N103" s="251">
        <v>6299199.89795</v>
      </c>
      <c r="O103" s="251">
        <v>6474389.9812</v>
      </c>
      <c r="P103" s="251">
        <v>4958796.48165</v>
      </c>
      <c r="Q103" s="251">
        <v>3737821.0984</v>
      </c>
      <c r="R103" s="251">
        <v>3358943.20565</v>
      </c>
      <c r="S103" s="251">
        <v>7682157.77</v>
      </c>
      <c r="T103" s="251">
        <v>44455365.9561</v>
      </c>
      <c r="U103" s="251">
        <v>15005726.56</v>
      </c>
      <c r="V103" s="251">
        <v>10396982.01965</v>
      </c>
      <c r="W103" s="251">
        <v>3285860.5975</v>
      </c>
      <c r="X103" s="251">
        <v>9057819.25</v>
      </c>
      <c r="Y103" s="251">
        <v>4911931.98</v>
      </c>
      <c r="Z103" s="251">
        <v>0</v>
      </c>
      <c r="AA103" s="251">
        <v>4564208.326</v>
      </c>
      <c r="AB103" s="251">
        <v>5874661.1492</v>
      </c>
      <c r="AC103" s="251">
        <v>-1117516.15705</v>
      </c>
      <c r="AD103" s="251">
        <v>10408436.88925</v>
      </c>
      <c r="AE103" s="251">
        <v>11589792.31</v>
      </c>
      <c r="AF103" s="251"/>
      <c r="AG103" s="251"/>
      <c r="AH103" s="251"/>
      <c r="AI103" s="251"/>
      <c r="AJ103" s="251"/>
      <c r="AK103" s="251"/>
    </row>
    <row r="104" ht="16.35" customHeight="1" spans="1:37">
      <c r="A104" s="250" t="s">
        <v>269</v>
      </c>
      <c r="B104" s="251">
        <v>-1219041.98</v>
      </c>
      <c r="C104" s="251">
        <v>0</v>
      </c>
      <c r="D104" s="251">
        <v>0</v>
      </c>
      <c r="E104" s="251">
        <v>32379552.98</v>
      </c>
      <c r="F104" s="251">
        <v>0</v>
      </c>
      <c r="G104" s="251">
        <v>10041091.98</v>
      </c>
      <c r="H104" s="251">
        <v>0</v>
      </c>
      <c r="I104" s="251">
        <v>0</v>
      </c>
      <c r="J104" s="251">
        <v>0</v>
      </c>
      <c r="K104" s="251">
        <v>42099774.17</v>
      </c>
      <c r="L104" s="251">
        <v>0</v>
      </c>
      <c r="M104" s="251">
        <v>32379552.98</v>
      </c>
      <c r="N104" s="251">
        <v>0</v>
      </c>
      <c r="O104" s="251">
        <v>0</v>
      </c>
      <c r="P104" s="251">
        <v>0</v>
      </c>
      <c r="Q104" s="251">
        <v>0</v>
      </c>
      <c r="R104" s="251">
        <v>0</v>
      </c>
      <c r="S104" s="251">
        <v>0</v>
      </c>
      <c r="T104" s="251">
        <v>0</v>
      </c>
      <c r="U104" s="251">
        <v>0</v>
      </c>
      <c r="V104" s="251">
        <v>0</v>
      </c>
      <c r="W104" s="251">
        <v>0</v>
      </c>
      <c r="X104" s="251">
        <v>0</v>
      </c>
      <c r="Y104" s="251">
        <v>0</v>
      </c>
      <c r="Z104" s="251">
        <v>0</v>
      </c>
      <c r="AA104" s="251">
        <v>0</v>
      </c>
      <c r="AB104" s="251">
        <v>0</v>
      </c>
      <c r="AC104" s="251">
        <v>5884947.69</v>
      </c>
      <c r="AD104" s="251">
        <v>4156144.29</v>
      </c>
      <c r="AE104" s="251">
        <v>0</v>
      </c>
      <c r="AF104" s="251"/>
      <c r="AG104" s="251"/>
      <c r="AH104" s="251"/>
      <c r="AI104" s="251"/>
      <c r="AJ104" s="251"/>
      <c r="AK104" s="251"/>
    </row>
    <row r="105" ht="16.35" customHeight="1" spans="1:37">
      <c r="A105" s="250" t="s">
        <v>270</v>
      </c>
      <c r="B105" s="251">
        <v>0</v>
      </c>
      <c r="C105" s="251">
        <v>0</v>
      </c>
      <c r="D105" s="251">
        <v>0</v>
      </c>
      <c r="E105" s="251">
        <v>0</v>
      </c>
      <c r="F105" s="251">
        <v>0</v>
      </c>
      <c r="G105" s="251">
        <v>0</v>
      </c>
      <c r="H105" s="251">
        <v>0</v>
      </c>
      <c r="I105" s="251">
        <v>0</v>
      </c>
      <c r="J105" s="251">
        <v>0</v>
      </c>
      <c r="K105" s="251">
        <v>3661021.27</v>
      </c>
      <c r="L105" s="251">
        <v>0</v>
      </c>
      <c r="M105" s="251">
        <v>0</v>
      </c>
      <c r="N105" s="251">
        <v>0</v>
      </c>
      <c r="O105" s="251">
        <v>0</v>
      </c>
      <c r="P105" s="251">
        <v>0</v>
      </c>
      <c r="Q105" s="251">
        <v>0</v>
      </c>
      <c r="R105" s="251">
        <v>0</v>
      </c>
      <c r="S105" s="251">
        <v>0</v>
      </c>
      <c r="T105" s="251">
        <v>0</v>
      </c>
      <c r="U105" s="251">
        <v>0</v>
      </c>
      <c r="V105" s="251">
        <v>0</v>
      </c>
      <c r="W105" s="251">
        <v>0</v>
      </c>
      <c r="X105" s="251">
        <v>0</v>
      </c>
      <c r="Y105" s="251">
        <v>0</v>
      </c>
      <c r="Z105" s="251">
        <v>0</v>
      </c>
      <c r="AA105" s="251">
        <v>0</v>
      </c>
      <c r="AB105" s="251">
        <v>0</v>
      </c>
      <c r="AC105" s="251">
        <v>0</v>
      </c>
      <c r="AD105" s="251">
        <v>0</v>
      </c>
      <c r="AE105" s="251">
        <v>0</v>
      </c>
      <c r="AF105" s="251"/>
      <c r="AG105" s="251"/>
      <c r="AH105" s="251"/>
      <c r="AI105" s="251"/>
      <c r="AJ105" s="251"/>
      <c r="AK105" s="251"/>
    </row>
    <row r="106" ht="16.35" customHeight="1" spans="1:37">
      <c r="A106" s="250" t="s">
        <v>271</v>
      </c>
      <c r="B106" s="251">
        <v>-433347534.469244</v>
      </c>
      <c r="C106" s="251">
        <v>3315913.94</v>
      </c>
      <c r="D106" s="251">
        <v>0</v>
      </c>
      <c r="E106" s="251">
        <v>-20301418.5148979</v>
      </c>
      <c r="F106" s="251">
        <v>50898413.139534</v>
      </c>
      <c r="G106" s="251">
        <v>-257448049.070818</v>
      </c>
      <c r="H106" s="251">
        <v>-4865177.2</v>
      </c>
      <c r="I106" s="251">
        <v>-4817726.04</v>
      </c>
      <c r="J106" s="251">
        <v>-0.11</v>
      </c>
      <c r="K106" s="251">
        <v>480487066.582776</v>
      </c>
      <c r="L106" s="251">
        <v>-13415102.24</v>
      </c>
      <c r="M106" s="251">
        <v>99579432.0073893</v>
      </c>
      <c r="N106" s="251">
        <v>89806115.023834</v>
      </c>
      <c r="O106" s="251">
        <v>-114079222.043317</v>
      </c>
      <c r="P106" s="251">
        <v>-14092832.608042</v>
      </c>
      <c r="Q106" s="251">
        <v>-57050946.2712</v>
      </c>
      <c r="R106" s="251">
        <v>-11048862.383562</v>
      </c>
      <c r="S106" s="251">
        <v>-7667680.32</v>
      </c>
      <c r="T106" s="251">
        <v>63961393.995556</v>
      </c>
      <c r="U106" s="251">
        <v>-7799671.76</v>
      </c>
      <c r="V106" s="251">
        <v>4088432.923718</v>
      </c>
      <c r="W106" s="251">
        <v>-3610736.12974</v>
      </c>
      <c r="X106" s="251">
        <v>73774.6</v>
      </c>
      <c r="Y106" s="251">
        <v>1852899.83</v>
      </c>
      <c r="Z106" s="251">
        <v>0</v>
      </c>
      <c r="AA106" s="251">
        <v>-5196440.02034667</v>
      </c>
      <c r="AB106" s="251">
        <v>11046529.925584</v>
      </c>
      <c r="AC106" s="251">
        <v>-293332204.837032</v>
      </c>
      <c r="AD106" s="251">
        <v>30034065.8609766</v>
      </c>
      <c r="AE106" s="251">
        <v>-11588833.51</v>
      </c>
      <c r="AF106" s="251"/>
      <c r="AG106" s="251"/>
      <c r="AH106" s="251"/>
      <c r="AI106" s="251"/>
      <c r="AJ106" s="251"/>
      <c r="AK106" s="251"/>
    </row>
    <row r="107" ht="16.35" customHeight="1" spans="1:37">
      <c r="A107" s="250" t="s">
        <v>272</v>
      </c>
      <c r="B107" s="251">
        <v>232376.32</v>
      </c>
      <c r="C107" s="251">
        <v>0</v>
      </c>
      <c r="D107" s="251">
        <v>0</v>
      </c>
      <c r="E107" s="251">
        <v>0</v>
      </c>
      <c r="F107" s="251">
        <v>20000.01</v>
      </c>
      <c r="G107" s="251">
        <v>200</v>
      </c>
      <c r="H107" s="251">
        <v>317982.48</v>
      </c>
      <c r="I107" s="251">
        <v>0</v>
      </c>
      <c r="J107" s="251">
        <v>0</v>
      </c>
      <c r="K107" s="251">
        <v>319888.2</v>
      </c>
      <c r="L107" s="251">
        <v>0</v>
      </c>
      <c r="M107" s="251">
        <v>0</v>
      </c>
      <c r="N107" s="251">
        <v>0</v>
      </c>
      <c r="O107" s="251">
        <v>0</v>
      </c>
      <c r="P107" s="251">
        <v>0</v>
      </c>
      <c r="Q107" s="251">
        <v>0</v>
      </c>
      <c r="R107" s="251">
        <v>0</v>
      </c>
      <c r="S107" s="251">
        <v>0</v>
      </c>
      <c r="T107" s="251">
        <v>20000.01</v>
      </c>
      <c r="U107" s="251">
        <v>0</v>
      </c>
      <c r="V107" s="251">
        <v>0</v>
      </c>
      <c r="W107" s="251">
        <v>0</v>
      </c>
      <c r="X107" s="251">
        <v>0</v>
      </c>
      <c r="Y107" s="251">
        <v>0</v>
      </c>
      <c r="Z107" s="251">
        <v>0</v>
      </c>
      <c r="AA107" s="251">
        <v>0</v>
      </c>
      <c r="AB107" s="251">
        <v>200</v>
      </c>
      <c r="AC107" s="251">
        <v>0</v>
      </c>
      <c r="AD107" s="251">
        <v>0</v>
      </c>
      <c r="AE107" s="251">
        <v>0</v>
      </c>
      <c r="AF107" s="251"/>
      <c r="AG107" s="251"/>
      <c r="AH107" s="251"/>
      <c r="AI107" s="251"/>
      <c r="AJ107" s="251"/>
      <c r="AK107" s="251"/>
    </row>
    <row r="108" ht="16.35" customHeight="1" spans="1:37">
      <c r="A108" s="250" t="s">
        <v>273</v>
      </c>
      <c r="B108" s="251">
        <v>4428538.38</v>
      </c>
      <c r="C108" s="251">
        <v>0</v>
      </c>
      <c r="D108" s="251">
        <v>0</v>
      </c>
      <c r="E108" s="251">
        <v>16395.5</v>
      </c>
      <c r="F108" s="251">
        <v>778.78</v>
      </c>
      <c r="G108" s="251">
        <v>1898.06</v>
      </c>
      <c r="H108" s="251">
        <v>69197.68</v>
      </c>
      <c r="I108" s="251">
        <v>0</v>
      </c>
      <c r="J108" s="251">
        <v>0</v>
      </c>
      <c r="K108" s="251">
        <v>923201.37</v>
      </c>
      <c r="L108" s="251">
        <v>15145.5</v>
      </c>
      <c r="M108" s="251">
        <v>0</v>
      </c>
      <c r="N108" s="251">
        <v>0</v>
      </c>
      <c r="O108" s="251">
        <v>1250</v>
      </c>
      <c r="P108" s="251">
        <v>0</v>
      </c>
      <c r="Q108" s="251">
        <v>0</v>
      </c>
      <c r="R108" s="251">
        <v>0</v>
      </c>
      <c r="S108" s="251">
        <v>0</v>
      </c>
      <c r="T108" s="251">
        <v>778.78</v>
      </c>
      <c r="U108" s="251">
        <v>0</v>
      </c>
      <c r="V108" s="251">
        <v>0</v>
      </c>
      <c r="W108" s="251">
        <v>0</v>
      </c>
      <c r="X108" s="251">
        <v>0</v>
      </c>
      <c r="Y108" s="251">
        <v>0</v>
      </c>
      <c r="Z108" s="251">
        <v>0</v>
      </c>
      <c r="AA108" s="251">
        <v>225</v>
      </c>
      <c r="AB108" s="251">
        <v>1673.06</v>
      </c>
      <c r="AC108" s="251">
        <v>0</v>
      </c>
      <c r="AD108" s="251">
        <v>0</v>
      </c>
      <c r="AE108" s="251">
        <v>0</v>
      </c>
      <c r="AF108" s="251"/>
      <c r="AG108" s="251"/>
      <c r="AH108" s="251"/>
      <c r="AI108" s="251"/>
      <c r="AJ108" s="251"/>
      <c r="AK108" s="251"/>
    </row>
    <row r="109" ht="16.35" customHeight="1" spans="1:37">
      <c r="A109" s="250" t="s">
        <v>274</v>
      </c>
      <c r="B109" s="251">
        <v>-437543696.529244</v>
      </c>
      <c r="C109" s="251">
        <v>3315913.94</v>
      </c>
      <c r="D109" s="251">
        <v>0</v>
      </c>
      <c r="E109" s="251">
        <v>-20317814.0148979</v>
      </c>
      <c r="F109" s="251">
        <v>50917634.369534</v>
      </c>
      <c r="G109" s="251">
        <v>-257449747.130818</v>
      </c>
      <c r="H109" s="251">
        <v>-4616392.4</v>
      </c>
      <c r="I109" s="251">
        <v>-4817726.04</v>
      </c>
      <c r="J109" s="251">
        <v>-0.11</v>
      </c>
      <c r="K109" s="251">
        <v>479883753.412776</v>
      </c>
      <c r="L109" s="251">
        <v>-13430247.74</v>
      </c>
      <c r="M109" s="251">
        <v>99579432.0073893</v>
      </c>
      <c r="N109" s="251">
        <v>89806115.023834</v>
      </c>
      <c r="O109" s="251">
        <v>-114080472.043317</v>
      </c>
      <c r="P109" s="251">
        <v>-14092832.608042</v>
      </c>
      <c r="Q109" s="251">
        <v>-57050946.2712</v>
      </c>
      <c r="R109" s="251">
        <v>-11048862.383562</v>
      </c>
      <c r="S109" s="251">
        <v>-7667680.32</v>
      </c>
      <c r="T109" s="251">
        <v>63980615.225556</v>
      </c>
      <c r="U109" s="251">
        <v>-7799671.76</v>
      </c>
      <c r="V109" s="251">
        <v>4088432.923718</v>
      </c>
      <c r="W109" s="251">
        <v>-3610736.12974</v>
      </c>
      <c r="X109" s="251">
        <v>73774.6</v>
      </c>
      <c r="Y109" s="251">
        <v>1852899.83</v>
      </c>
      <c r="Z109" s="251">
        <v>0</v>
      </c>
      <c r="AA109" s="251">
        <v>-5196665.02034667</v>
      </c>
      <c r="AB109" s="251">
        <v>11045056.865584</v>
      </c>
      <c r="AC109" s="251">
        <v>-293332204.837032</v>
      </c>
      <c r="AD109" s="251">
        <v>30034065.8609766</v>
      </c>
      <c r="AE109" s="251">
        <v>-11588833.51</v>
      </c>
      <c r="AF109" s="251"/>
      <c r="AG109" s="251"/>
      <c r="AH109" s="251"/>
      <c r="AI109" s="251"/>
      <c r="AJ109" s="251"/>
      <c r="AK109" s="251"/>
    </row>
    <row r="110" ht="16.35" customHeight="1" spans="1:37">
      <c r="A110" s="250" t="s">
        <v>275</v>
      </c>
      <c r="B110" s="251">
        <v>-112035109.84</v>
      </c>
      <c r="C110" s="251">
        <v>0</v>
      </c>
      <c r="D110" s="251">
        <v>0</v>
      </c>
      <c r="E110" s="251">
        <v>0</v>
      </c>
      <c r="F110" s="251">
        <v>0</v>
      </c>
      <c r="G110" s="251">
        <v>0</v>
      </c>
      <c r="H110" s="251">
        <v>0</v>
      </c>
      <c r="I110" s="251">
        <v>0</v>
      </c>
      <c r="J110" s="251">
        <v>0</v>
      </c>
      <c r="K110" s="251">
        <v>0</v>
      </c>
      <c r="L110" s="251">
        <v>0</v>
      </c>
      <c r="M110" s="251">
        <v>0</v>
      </c>
      <c r="N110" s="251">
        <v>0</v>
      </c>
      <c r="O110" s="251">
        <v>0</v>
      </c>
      <c r="P110" s="251">
        <v>0</v>
      </c>
      <c r="Q110" s="251">
        <v>0</v>
      </c>
      <c r="R110" s="251">
        <v>0</v>
      </c>
      <c r="S110" s="251">
        <v>0</v>
      </c>
      <c r="T110" s="251">
        <v>0</v>
      </c>
      <c r="U110" s="251">
        <v>0</v>
      </c>
      <c r="V110" s="251">
        <v>0</v>
      </c>
      <c r="W110" s="251">
        <v>0</v>
      </c>
      <c r="X110" s="251">
        <v>0</v>
      </c>
      <c r="Y110" s="251">
        <v>0</v>
      </c>
      <c r="Z110" s="251">
        <v>0</v>
      </c>
      <c r="AA110" s="251">
        <v>0</v>
      </c>
      <c r="AB110" s="251">
        <v>0</v>
      </c>
      <c r="AC110" s="251">
        <v>0</v>
      </c>
      <c r="AD110" s="251">
        <v>0</v>
      </c>
      <c r="AE110" s="251">
        <v>0</v>
      </c>
      <c r="AF110" s="251"/>
      <c r="AG110" s="251"/>
      <c r="AH110" s="251"/>
      <c r="AI110" s="251"/>
      <c r="AJ110" s="251"/>
      <c r="AK110" s="251"/>
    </row>
    <row r="111" ht="16.35" customHeight="1" spans="1:37">
      <c r="A111" s="250" t="s">
        <v>276</v>
      </c>
      <c r="B111" s="251">
        <v>-325508586.689244</v>
      </c>
      <c r="C111" s="251">
        <v>3315913.94</v>
      </c>
      <c r="D111" s="251">
        <v>0</v>
      </c>
      <c r="E111" s="251">
        <v>-20317814.0148979</v>
      </c>
      <c r="F111" s="251">
        <v>50917634.369534</v>
      </c>
      <c r="G111" s="251">
        <v>-257449747.130818</v>
      </c>
      <c r="H111" s="251">
        <v>-4616392.4</v>
      </c>
      <c r="I111" s="251">
        <v>-4817726.04</v>
      </c>
      <c r="J111" s="251">
        <v>-0.11</v>
      </c>
      <c r="K111" s="251">
        <v>479883753.412776</v>
      </c>
      <c r="L111" s="251">
        <v>-13430247.74</v>
      </c>
      <c r="M111" s="251">
        <v>99579432.0073893</v>
      </c>
      <c r="N111" s="251">
        <v>89806115.023834</v>
      </c>
      <c r="O111" s="251">
        <v>-114080472.043317</v>
      </c>
      <c r="P111" s="251">
        <v>-14092832.608042</v>
      </c>
      <c r="Q111" s="251">
        <v>-57050946.2712</v>
      </c>
      <c r="R111" s="251">
        <v>-11048862.383562</v>
      </c>
      <c r="S111" s="251">
        <v>-7667680.32</v>
      </c>
      <c r="T111" s="251">
        <v>63980615.225556</v>
      </c>
      <c r="U111" s="251">
        <v>-7799671.76</v>
      </c>
      <c r="V111" s="251">
        <v>4088432.923718</v>
      </c>
      <c r="W111" s="251">
        <v>-3610736.12974</v>
      </c>
      <c r="X111" s="251">
        <v>73774.6</v>
      </c>
      <c r="Y111" s="251">
        <v>1852899.83</v>
      </c>
      <c r="Z111" s="251">
        <v>0</v>
      </c>
      <c r="AA111" s="251">
        <v>-5196665.02034667</v>
      </c>
      <c r="AB111" s="251">
        <v>11045056.865584</v>
      </c>
      <c r="AC111" s="251">
        <v>-293332204.837032</v>
      </c>
      <c r="AD111" s="251">
        <v>30034065.8609766</v>
      </c>
      <c r="AE111" s="251">
        <v>-11588833.51</v>
      </c>
      <c r="AF111" s="251"/>
      <c r="AG111" s="251"/>
      <c r="AH111" s="251"/>
      <c r="AI111" s="251"/>
      <c r="AJ111" s="251"/>
      <c r="AK111" s="251"/>
    </row>
    <row r="112" ht="16.35" customHeight="1" spans="1:37">
      <c r="A112" s="250" t="s">
        <v>277</v>
      </c>
      <c r="B112" s="251">
        <v>0</v>
      </c>
      <c r="C112" s="251">
        <v>0</v>
      </c>
      <c r="D112" s="251">
        <v>0</v>
      </c>
      <c r="E112" s="251">
        <v>0</v>
      </c>
      <c r="F112" s="251">
        <v>0</v>
      </c>
      <c r="G112" s="251">
        <v>0</v>
      </c>
      <c r="H112" s="251">
        <v>0</v>
      </c>
      <c r="I112" s="251">
        <v>0</v>
      </c>
      <c r="J112" s="251">
        <v>0</v>
      </c>
      <c r="K112" s="251">
        <v>0</v>
      </c>
      <c r="L112" s="251">
        <v>0</v>
      </c>
      <c r="M112" s="251">
        <v>0</v>
      </c>
      <c r="N112" s="251">
        <v>0</v>
      </c>
      <c r="O112" s="251">
        <v>0</v>
      </c>
      <c r="P112" s="251">
        <v>0</v>
      </c>
      <c r="Q112" s="251">
        <v>0</v>
      </c>
      <c r="R112" s="251">
        <v>0</v>
      </c>
      <c r="S112" s="251">
        <v>0</v>
      </c>
      <c r="T112" s="251">
        <v>0</v>
      </c>
      <c r="U112" s="251">
        <v>0</v>
      </c>
      <c r="V112" s="251">
        <v>0</v>
      </c>
      <c r="W112" s="251">
        <v>0</v>
      </c>
      <c r="X112" s="251">
        <v>0</v>
      </c>
      <c r="Y112" s="251">
        <v>0</v>
      </c>
      <c r="Z112" s="251">
        <v>0</v>
      </c>
      <c r="AA112" s="251">
        <v>0</v>
      </c>
      <c r="AB112" s="251">
        <v>0</v>
      </c>
      <c r="AC112" s="251">
        <v>0</v>
      </c>
      <c r="AD112" s="251">
        <v>0</v>
      </c>
      <c r="AE112" s="251">
        <v>0</v>
      </c>
      <c r="AF112" s="251"/>
      <c r="AG112" s="251"/>
      <c r="AH112" s="251"/>
      <c r="AI112" s="251"/>
      <c r="AJ112" s="251"/>
      <c r="AK112" s="251"/>
    </row>
    <row r="113" ht="16.35" customHeight="1" spans="1:37">
      <c r="A113" s="250" t="s">
        <v>278</v>
      </c>
      <c r="B113" s="251">
        <v>-325508586.689244</v>
      </c>
      <c r="C113" s="251">
        <v>3315913.94</v>
      </c>
      <c r="D113" s="251">
        <v>0</v>
      </c>
      <c r="E113" s="251">
        <v>-20317814.0148979</v>
      </c>
      <c r="F113" s="251">
        <v>50917634.369534</v>
      </c>
      <c r="G113" s="251">
        <v>-257449747.130818</v>
      </c>
      <c r="H113" s="251">
        <v>-4616392.4</v>
      </c>
      <c r="I113" s="251">
        <v>-4817726.04</v>
      </c>
      <c r="J113" s="251">
        <v>-0.11</v>
      </c>
      <c r="K113" s="251">
        <v>479883753.412776</v>
      </c>
      <c r="L113" s="251">
        <v>-13430247.74</v>
      </c>
      <c r="M113" s="251">
        <v>99579432.0073893</v>
      </c>
      <c r="N113" s="251">
        <v>89806115.023834</v>
      </c>
      <c r="O113" s="251">
        <v>-114080472.043317</v>
      </c>
      <c r="P113" s="251">
        <v>-14092832.608042</v>
      </c>
      <c r="Q113" s="251">
        <v>-57050946.2712</v>
      </c>
      <c r="R113" s="251">
        <v>-11048862.383562</v>
      </c>
      <c r="S113" s="251">
        <v>-7667680.32</v>
      </c>
      <c r="T113" s="251">
        <v>63980615.225556</v>
      </c>
      <c r="U113" s="251">
        <v>-7799671.76</v>
      </c>
      <c r="V113" s="251">
        <v>4088432.923718</v>
      </c>
      <c r="W113" s="251">
        <v>-3610736.12974</v>
      </c>
      <c r="X113" s="251">
        <v>73774.6</v>
      </c>
      <c r="Y113" s="251">
        <v>1852899.83</v>
      </c>
      <c r="Z113" s="251">
        <v>0</v>
      </c>
      <c r="AA113" s="251">
        <v>-5196665.02034667</v>
      </c>
      <c r="AB113" s="251">
        <v>11045056.865584</v>
      </c>
      <c r="AC113" s="251">
        <v>-293332204.837032</v>
      </c>
      <c r="AD113" s="251">
        <v>30034065.8609766</v>
      </c>
      <c r="AE113" s="251">
        <v>-11588833.51</v>
      </c>
      <c r="AF113" s="251"/>
      <c r="AG113" s="251"/>
      <c r="AH113" s="251"/>
      <c r="AI113" s="251"/>
      <c r="AJ113" s="251"/>
      <c r="AK113" s="251"/>
    </row>
    <row r="114" ht="16.35" customHeight="1" spans="1:37">
      <c r="A114" s="250" t="s">
        <v>279</v>
      </c>
      <c r="B114" s="251">
        <v>0</v>
      </c>
      <c r="C114" s="251">
        <v>0</v>
      </c>
      <c r="D114" s="251">
        <v>0</v>
      </c>
      <c r="E114" s="251">
        <v>176331807.02</v>
      </c>
      <c r="F114" s="251">
        <v>0</v>
      </c>
      <c r="G114" s="251">
        <v>41193903.23</v>
      </c>
      <c r="H114" s="251">
        <v>0</v>
      </c>
      <c r="I114" s="251">
        <v>0</v>
      </c>
      <c r="J114" s="251">
        <v>0</v>
      </c>
      <c r="K114" s="251">
        <v>287839857.27</v>
      </c>
      <c r="L114" s="251">
        <v>0</v>
      </c>
      <c r="M114" s="251">
        <v>29237458.29</v>
      </c>
      <c r="N114" s="251">
        <v>41966394.87</v>
      </c>
      <c r="O114" s="251">
        <v>66031516.43</v>
      </c>
      <c r="P114" s="251">
        <v>13666858.8</v>
      </c>
      <c r="Q114" s="251">
        <v>20747326.95</v>
      </c>
      <c r="R114" s="251">
        <v>4682251.68</v>
      </c>
      <c r="S114" s="251">
        <v>0</v>
      </c>
      <c r="T114" s="251">
        <v>0</v>
      </c>
      <c r="U114" s="251">
        <v>0</v>
      </c>
      <c r="V114" s="251">
        <v>0</v>
      </c>
      <c r="W114" s="251">
        <v>0</v>
      </c>
      <c r="X114" s="251">
        <v>0</v>
      </c>
      <c r="Y114" s="251">
        <v>0</v>
      </c>
      <c r="Z114" s="251">
        <v>0</v>
      </c>
      <c r="AA114" s="251">
        <v>1488028.46</v>
      </c>
      <c r="AB114" s="251">
        <v>147499.16</v>
      </c>
      <c r="AC114" s="251">
        <v>33946696.03</v>
      </c>
      <c r="AD114" s="251">
        <v>5611679.58</v>
      </c>
      <c r="AE114" s="251">
        <v>0</v>
      </c>
      <c r="AF114" s="251"/>
      <c r="AG114" s="251"/>
      <c r="AH114" s="251"/>
      <c r="AI114" s="251"/>
      <c r="AJ114" s="251"/>
      <c r="AK114" s="251"/>
    </row>
    <row r="115" ht="16.35" customHeight="1" spans="1:37">
      <c r="A115" s="250" t="s">
        <v>280</v>
      </c>
      <c r="B115" s="251">
        <v>-325508586.689244</v>
      </c>
      <c r="C115" s="251">
        <v>3315913.94</v>
      </c>
      <c r="D115" s="251">
        <v>0</v>
      </c>
      <c r="E115" s="251">
        <v>-196649621.034897</v>
      </c>
      <c r="F115" s="251">
        <v>50917634.369534</v>
      </c>
      <c r="G115" s="251">
        <v>-298643650.360818</v>
      </c>
      <c r="H115" s="251">
        <v>-4616392.4</v>
      </c>
      <c r="I115" s="251">
        <v>-4817726.04</v>
      </c>
      <c r="J115" s="251">
        <v>-0.11</v>
      </c>
      <c r="K115" s="251">
        <v>192043896.142776</v>
      </c>
      <c r="L115" s="251">
        <v>-13430247.74</v>
      </c>
      <c r="M115" s="251">
        <v>70341973.7173893</v>
      </c>
      <c r="N115" s="251">
        <v>47839720.153834</v>
      </c>
      <c r="O115" s="251">
        <v>-180111988.473317</v>
      </c>
      <c r="P115" s="251">
        <v>-27759691.408042</v>
      </c>
      <c r="Q115" s="251">
        <v>-77798273.2212</v>
      </c>
      <c r="R115" s="251">
        <v>-15731114.063562</v>
      </c>
      <c r="S115" s="251">
        <v>-7667680.32</v>
      </c>
      <c r="T115" s="251">
        <v>63980615.225556</v>
      </c>
      <c r="U115" s="251">
        <v>-7799671.76</v>
      </c>
      <c r="V115" s="251">
        <v>4088432.923718</v>
      </c>
      <c r="W115" s="251">
        <v>-3610736.12974</v>
      </c>
      <c r="X115" s="251">
        <v>73774.6</v>
      </c>
      <c r="Y115" s="251">
        <v>1852899.83</v>
      </c>
      <c r="Z115" s="251">
        <v>0</v>
      </c>
      <c r="AA115" s="251">
        <v>-6684693.48034667</v>
      </c>
      <c r="AB115" s="251">
        <v>10897557.705584</v>
      </c>
      <c r="AC115" s="251">
        <v>-327278900.867032</v>
      </c>
      <c r="AD115" s="251">
        <v>24422386.2809766</v>
      </c>
      <c r="AE115" s="251">
        <v>-11588833.51</v>
      </c>
      <c r="AF115" s="251"/>
      <c r="AG115" s="251"/>
      <c r="AH115" s="251"/>
      <c r="AI115" s="251"/>
      <c r="AJ115" s="251"/>
      <c r="AK115" s="251"/>
    </row>
    <row r="116" ht="16.35" customHeight="1" spans="1:37">
      <c r="A116" s="250" t="s">
        <v>281</v>
      </c>
      <c r="B116" s="251">
        <v>0</v>
      </c>
      <c r="C116" s="251">
        <v>0</v>
      </c>
      <c r="D116" s="251">
        <v>0</v>
      </c>
      <c r="E116" s="251">
        <v>0</v>
      </c>
      <c r="F116" s="251">
        <v>0</v>
      </c>
      <c r="G116" s="251">
        <v>0</v>
      </c>
      <c r="H116" s="251">
        <v>0</v>
      </c>
      <c r="I116" s="251">
        <v>0</v>
      </c>
      <c r="J116" s="251">
        <v>0</v>
      </c>
      <c r="K116" s="251">
        <v>0</v>
      </c>
      <c r="L116" s="251">
        <v>0</v>
      </c>
      <c r="M116" s="251">
        <v>0</v>
      </c>
      <c r="N116" s="251">
        <v>0</v>
      </c>
      <c r="O116" s="251">
        <v>0</v>
      </c>
      <c r="P116" s="251">
        <v>0</v>
      </c>
      <c r="Q116" s="251">
        <v>0</v>
      </c>
      <c r="R116" s="251">
        <v>0</v>
      </c>
      <c r="S116" s="251">
        <v>0</v>
      </c>
      <c r="T116" s="251">
        <v>0</v>
      </c>
      <c r="U116" s="251">
        <v>0</v>
      </c>
      <c r="V116" s="251">
        <v>0</v>
      </c>
      <c r="W116" s="251">
        <v>0</v>
      </c>
      <c r="X116" s="251">
        <v>0</v>
      </c>
      <c r="Y116" s="251">
        <v>0</v>
      </c>
      <c r="Z116" s="251">
        <v>0</v>
      </c>
      <c r="AA116" s="251">
        <v>0</v>
      </c>
      <c r="AB116" s="251">
        <v>0</v>
      </c>
      <c r="AC116" s="251">
        <v>0</v>
      </c>
      <c r="AD116" s="251">
        <v>0</v>
      </c>
      <c r="AE116" s="251">
        <v>0</v>
      </c>
      <c r="AF116" s="251"/>
      <c r="AG116" s="251"/>
      <c r="AH116" s="251"/>
      <c r="AI116" s="251"/>
      <c r="AJ116" s="251"/>
      <c r="AK116" s="251"/>
    </row>
    <row r="117" ht="16.35" customHeight="1" spans="1:37">
      <c r="A117" s="250" t="s">
        <v>282</v>
      </c>
      <c r="B117" s="251">
        <v>0</v>
      </c>
      <c r="C117" s="251">
        <v>0</v>
      </c>
      <c r="D117" s="251">
        <v>0</v>
      </c>
      <c r="E117" s="251">
        <v>0</v>
      </c>
      <c r="F117" s="251">
        <v>0</v>
      </c>
      <c r="G117" s="251">
        <v>0</v>
      </c>
      <c r="H117" s="251">
        <v>0</v>
      </c>
      <c r="I117" s="251">
        <v>0</v>
      </c>
      <c r="J117" s="251">
        <v>0</v>
      </c>
      <c r="K117" s="251">
        <v>0</v>
      </c>
      <c r="L117" s="251">
        <v>0</v>
      </c>
      <c r="M117" s="251">
        <v>0</v>
      </c>
      <c r="N117" s="251">
        <v>0</v>
      </c>
      <c r="O117" s="251">
        <v>0</v>
      </c>
      <c r="P117" s="251">
        <v>0</v>
      </c>
      <c r="Q117" s="251">
        <v>0</v>
      </c>
      <c r="R117" s="251">
        <v>0</v>
      </c>
      <c r="S117" s="251">
        <v>0</v>
      </c>
      <c r="T117" s="251">
        <v>0</v>
      </c>
      <c r="U117" s="251">
        <v>0</v>
      </c>
      <c r="V117" s="251">
        <v>0</v>
      </c>
      <c r="W117" s="251">
        <v>0</v>
      </c>
      <c r="X117" s="251">
        <v>0</v>
      </c>
      <c r="Y117" s="251">
        <v>0</v>
      </c>
      <c r="Z117" s="251">
        <v>0</v>
      </c>
      <c r="AA117" s="251">
        <v>0</v>
      </c>
      <c r="AB117" s="251">
        <v>0</v>
      </c>
      <c r="AC117" s="251">
        <v>0</v>
      </c>
      <c r="AD117" s="251">
        <v>0</v>
      </c>
      <c r="AE117" s="251">
        <v>0</v>
      </c>
      <c r="AF117" s="251"/>
      <c r="AG117" s="251"/>
      <c r="AH117" s="251"/>
      <c r="AI117" s="251"/>
      <c r="AJ117" s="251"/>
      <c r="AK117" s="251"/>
    </row>
    <row r="118" ht="16.35" customHeight="1" spans="1:37">
      <c r="A118" s="250" t="s">
        <v>283</v>
      </c>
      <c r="B118" s="251">
        <v>0</v>
      </c>
      <c r="C118" s="251">
        <v>0</v>
      </c>
      <c r="D118" s="251">
        <v>0</v>
      </c>
      <c r="E118" s="251">
        <v>0</v>
      </c>
      <c r="F118" s="251">
        <v>0</v>
      </c>
      <c r="G118" s="251">
        <v>0</v>
      </c>
      <c r="H118" s="251">
        <v>0</v>
      </c>
      <c r="I118" s="251">
        <v>0</v>
      </c>
      <c r="J118" s="251">
        <v>0</v>
      </c>
      <c r="K118" s="251">
        <v>0</v>
      </c>
      <c r="L118" s="251">
        <v>0</v>
      </c>
      <c r="M118" s="251">
        <v>0</v>
      </c>
      <c r="N118" s="251">
        <v>0</v>
      </c>
      <c r="O118" s="251">
        <v>0</v>
      </c>
      <c r="P118" s="251">
        <v>0</v>
      </c>
      <c r="Q118" s="251">
        <v>0</v>
      </c>
      <c r="R118" s="251">
        <v>0</v>
      </c>
      <c r="S118" s="251">
        <v>0</v>
      </c>
      <c r="T118" s="251">
        <v>0</v>
      </c>
      <c r="U118" s="251">
        <v>0</v>
      </c>
      <c r="V118" s="251">
        <v>0</v>
      </c>
      <c r="W118" s="251">
        <v>0</v>
      </c>
      <c r="X118" s="251">
        <v>0</v>
      </c>
      <c r="Y118" s="251">
        <v>0</v>
      </c>
      <c r="Z118" s="251">
        <v>0</v>
      </c>
      <c r="AA118" s="251">
        <v>0</v>
      </c>
      <c r="AB118" s="251">
        <v>0</v>
      </c>
      <c r="AC118" s="251">
        <v>0</v>
      </c>
      <c r="AD118" s="251">
        <v>0</v>
      </c>
      <c r="AE118" s="251">
        <v>0</v>
      </c>
      <c r="AF118" s="251"/>
      <c r="AG118" s="251"/>
      <c r="AH118" s="251"/>
      <c r="AI118" s="251"/>
      <c r="AJ118" s="251"/>
      <c r="AK118" s="251"/>
    </row>
    <row r="119" ht="16.35" customHeight="1" spans="1:37">
      <c r="A119" s="250" t="s">
        <v>284</v>
      </c>
      <c r="B119" s="251">
        <v>0</v>
      </c>
      <c r="C119" s="251">
        <v>0</v>
      </c>
      <c r="D119" s="251">
        <v>0</v>
      </c>
      <c r="E119" s="251">
        <v>0</v>
      </c>
      <c r="F119" s="251">
        <v>0</v>
      </c>
      <c r="G119" s="251">
        <v>0</v>
      </c>
      <c r="H119" s="251">
        <v>0</v>
      </c>
      <c r="I119" s="251">
        <v>0</v>
      </c>
      <c r="J119" s="251">
        <v>0</v>
      </c>
      <c r="K119" s="251">
        <v>0</v>
      </c>
      <c r="L119" s="251">
        <v>0</v>
      </c>
      <c r="M119" s="251">
        <v>0</v>
      </c>
      <c r="N119" s="251">
        <v>0</v>
      </c>
      <c r="O119" s="251">
        <v>0</v>
      </c>
      <c r="P119" s="251">
        <v>0</v>
      </c>
      <c r="Q119" s="251">
        <v>0</v>
      </c>
      <c r="R119" s="251">
        <v>0</v>
      </c>
      <c r="S119" s="251">
        <v>0</v>
      </c>
      <c r="T119" s="251">
        <v>0</v>
      </c>
      <c r="U119" s="251">
        <v>0</v>
      </c>
      <c r="V119" s="251">
        <v>0</v>
      </c>
      <c r="W119" s="251">
        <v>0</v>
      </c>
      <c r="X119" s="251">
        <v>0</v>
      </c>
      <c r="Y119" s="251">
        <v>0</v>
      </c>
      <c r="Z119" s="251">
        <v>0</v>
      </c>
      <c r="AA119" s="251">
        <v>0</v>
      </c>
      <c r="AB119" s="251">
        <v>0</v>
      </c>
      <c r="AC119" s="251">
        <v>0</v>
      </c>
      <c r="AD119" s="251">
        <v>0</v>
      </c>
      <c r="AE119" s="251">
        <v>0</v>
      </c>
      <c r="AF119" s="251"/>
      <c r="AG119" s="251"/>
      <c r="AH119" s="251"/>
      <c r="AI119" s="251"/>
      <c r="AJ119" s="251"/>
      <c r="AK119" s="251"/>
    </row>
    <row r="120" ht="16.35" customHeight="1" spans="1:37">
      <c r="A120" s="250" t="s">
        <v>285</v>
      </c>
      <c r="B120" s="251">
        <v>0</v>
      </c>
      <c r="C120" s="251">
        <v>0</v>
      </c>
      <c r="D120" s="251">
        <v>0</v>
      </c>
      <c r="E120" s="251">
        <v>0</v>
      </c>
      <c r="F120" s="251">
        <v>0</v>
      </c>
      <c r="G120" s="251">
        <v>0</v>
      </c>
      <c r="H120" s="251">
        <v>0</v>
      </c>
      <c r="I120" s="251">
        <v>0</v>
      </c>
      <c r="J120" s="251">
        <v>0</v>
      </c>
      <c r="K120" s="251">
        <v>0</v>
      </c>
      <c r="L120" s="251">
        <v>0</v>
      </c>
      <c r="M120" s="251">
        <v>0</v>
      </c>
      <c r="N120" s="251">
        <v>0</v>
      </c>
      <c r="O120" s="251">
        <v>0</v>
      </c>
      <c r="P120" s="251">
        <v>0</v>
      </c>
      <c r="Q120" s="251">
        <v>0</v>
      </c>
      <c r="R120" s="251">
        <v>0</v>
      </c>
      <c r="S120" s="251">
        <v>0</v>
      </c>
      <c r="T120" s="251">
        <v>0</v>
      </c>
      <c r="U120" s="251">
        <v>0</v>
      </c>
      <c r="V120" s="251">
        <v>0</v>
      </c>
      <c r="W120" s="251">
        <v>0</v>
      </c>
      <c r="X120" s="251">
        <v>0</v>
      </c>
      <c r="Y120" s="251">
        <v>0</v>
      </c>
      <c r="Z120" s="251">
        <v>0</v>
      </c>
      <c r="AA120" s="251">
        <v>0</v>
      </c>
      <c r="AB120" s="251">
        <v>0</v>
      </c>
      <c r="AC120" s="251">
        <v>0</v>
      </c>
      <c r="AD120" s="251">
        <v>0</v>
      </c>
      <c r="AE120" s="251">
        <v>0</v>
      </c>
      <c r="AF120" s="251"/>
      <c r="AG120" s="251"/>
      <c r="AH120" s="251"/>
      <c r="AI120" s="251"/>
      <c r="AJ120" s="251"/>
      <c r="AK120" s="251"/>
    </row>
    <row r="121" ht="16.35" customHeight="1" spans="1:37">
      <c r="A121" s="250" t="s">
        <v>286</v>
      </c>
      <c r="B121" s="251">
        <v>0</v>
      </c>
      <c r="C121" s="251">
        <v>0</v>
      </c>
      <c r="D121" s="251">
        <v>0</v>
      </c>
      <c r="E121" s="251">
        <v>0</v>
      </c>
      <c r="F121" s="251">
        <v>0</v>
      </c>
      <c r="G121" s="251">
        <v>0</v>
      </c>
      <c r="H121" s="251">
        <v>0</v>
      </c>
      <c r="I121" s="251">
        <v>0</v>
      </c>
      <c r="J121" s="251">
        <v>0</v>
      </c>
      <c r="K121" s="251">
        <v>0</v>
      </c>
      <c r="L121" s="251">
        <v>0</v>
      </c>
      <c r="M121" s="251">
        <v>0</v>
      </c>
      <c r="N121" s="251">
        <v>0</v>
      </c>
      <c r="O121" s="251">
        <v>0</v>
      </c>
      <c r="P121" s="251">
        <v>0</v>
      </c>
      <c r="Q121" s="251">
        <v>0</v>
      </c>
      <c r="R121" s="251">
        <v>0</v>
      </c>
      <c r="S121" s="251">
        <v>0</v>
      </c>
      <c r="T121" s="251">
        <v>0</v>
      </c>
      <c r="U121" s="251">
        <v>0</v>
      </c>
      <c r="V121" s="251">
        <v>0</v>
      </c>
      <c r="W121" s="251">
        <v>0</v>
      </c>
      <c r="X121" s="251">
        <v>0</v>
      </c>
      <c r="Y121" s="251">
        <v>0</v>
      </c>
      <c r="Z121" s="251">
        <v>0</v>
      </c>
      <c r="AA121" s="251">
        <v>0</v>
      </c>
      <c r="AB121" s="251">
        <v>0</v>
      </c>
      <c r="AC121" s="251">
        <v>0</v>
      </c>
      <c r="AD121" s="251">
        <v>0</v>
      </c>
      <c r="AE121" s="251">
        <v>0</v>
      </c>
      <c r="AF121" s="251"/>
      <c r="AG121" s="251"/>
      <c r="AH121" s="251"/>
      <c r="AI121" s="251"/>
      <c r="AJ121" s="251"/>
      <c r="AK121" s="251"/>
    </row>
    <row r="122" ht="16.35" customHeight="1" spans="1:37">
      <c r="A122" s="250" t="s">
        <v>287</v>
      </c>
      <c r="B122" s="251">
        <v>0</v>
      </c>
      <c r="C122" s="251">
        <v>0</v>
      </c>
      <c r="D122" s="251">
        <v>0</v>
      </c>
      <c r="E122" s="251">
        <v>0</v>
      </c>
      <c r="F122" s="251">
        <v>0</v>
      </c>
      <c r="G122" s="251">
        <v>0</v>
      </c>
      <c r="H122" s="251">
        <v>0</v>
      </c>
      <c r="I122" s="251">
        <v>0</v>
      </c>
      <c r="J122" s="251">
        <v>0</v>
      </c>
      <c r="K122" s="251">
        <v>0</v>
      </c>
      <c r="L122" s="251">
        <v>0</v>
      </c>
      <c r="M122" s="251">
        <v>0</v>
      </c>
      <c r="N122" s="251">
        <v>0</v>
      </c>
      <c r="O122" s="251">
        <v>0</v>
      </c>
      <c r="P122" s="251">
        <v>0</v>
      </c>
      <c r="Q122" s="251">
        <v>0</v>
      </c>
      <c r="R122" s="251">
        <v>0</v>
      </c>
      <c r="S122" s="251">
        <v>0</v>
      </c>
      <c r="T122" s="251">
        <v>0</v>
      </c>
      <c r="U122" s="251">
        <v>0</v>
      </c>
      <c r="V122" s="251">
        <v>0</v>
      </c>
      <c r="W122" s="251">
        <v>0</v>
      </c>
      <c r="X122" s="251">
        <v>0</v>
      </c>
      <c r="Y122" s="251">
        <v>0</v>
      </c>
      <c r="Z122" s="251">
        <v>0</v>
      </c>
      <c r="AA122" s="251">
        <v>0</v>
      </c>
      <c r="AB122" s="251">
        <v>0</v>
      </c>
      <c r="AC122" s="251">
        <v>0</v>
      </c>
      <c r="AD122" s="251">
        <v>0</v>
      </c>
      <c r="AE122" s="251">
        <v>0</v>
      </c>
      <c r="AF122" s="251"/>
      <c r="AG122" s="251"/>
      <c r="AH122" s="251"/>
      <c r="AI122" s="251"/>
      <c r="AJ122" s="251"/>
      <c r="AK122" s="251"/>
    </row>
    <row r="123" ht="16.35" customHeight="1" spans="1:37">
      <c r="A123" s="250" t="s">
        <v>288</v>
      </c>
      <c r="B123" s="251">
        <v>0</v>
      </c>
      <c r="C123" s="251">
        <v>0</v>
      </c>
      <c r="D123" s="251">
        <v>0</v>
      </c>
      <c r="E123" s="251">
        <v>0</v>
      </c>
      <c r="F123" s="251">
        <v>0</v>
      </c>
      <c r="G123" s="251">
        <v>0</v>
      </c>
      <c r="H123" s="251">
        <v>0</v>
      </c>
      <c r="I123" s="251">
        <v>0</v>
      </c>
      <c r="J123" s="251">
        <v>0</v>
      </c>
      <c r="K123" s="251">
        <v>0</v>
      </c>
      <c r="L123" s="251">
        <v>0</v>
      </c>
      <c r="M123" s="251">
        <v>0</v>
      </c>
      <c r="N123" s="251">
        <v>0</v>
      </c>
      <c r="O123" s="251">
        <v>0</v>
      </c>
      <c r="P123" s="251">
        <v>0</v>
      </c>
      <c r="Q123" s="251">
        <v>0</v>
      </c>
      <c r="R123" s="251">
        <v>0</v>
      </c>
      <c r="S123" s="251">
        <v>0</v>
      </c>
      <c r="T123" s="251">
        <v>0</v>
      </c>
      <c r="U123" s="251">
        <v>0</v>
      </c>
      <c r="V123" s="251">
        <v>0</v>
      </c>
      <c r="W123" s="251">
        <v>0</v>
      </c>
      <c r="X123" s="251">
        <v>0</v>
      </c>
      <c r="Y123" s="251">
        <v>0</v>
      </c>
      <c r="Z123" s="251">
        <v>0</v>
      </c>
      <c r="AA123" s="251">
        <v>0</v>
      </c>
      <c r="AB123" s="251">
        <v>0</v>
      </c>
      <c r="AC123" s="251">
        <v>0</v>
      </c>
      <c r="AD123" s="251">
        <v>0</v>
      </c>
      <c r="AE123" s="251">
        <v>0</v>
      </c>
      <c r="AF123" s="251"/>
      <c r="AG123" s="251"/>
      <c r="AH123" s="251"/>
      <c r="AI123" s="251"/>
      <c r="AJ123" s="251"/>
      <c r="AK123" s="251"/>
    </row>
    <row r="124" ht="16.35" customHeight="1" spans="1:37">
      <c r="A124" s="250" t="s">
        <v>289</v>
      </c>
      <c r="B124" s="251">
        <v>0</v>
      </c>
      <c r="C124" s="251">
        <v>0</v>
      </c>
      <c r="D124" s="251">
        <v>0</v>
      </c>
      <c r="E124" s="251">
        <v>0</v>
      </c>
      <c r="F124" s="251">
        <v>0</v>
      </c>
      <c r="G124" s="251">
        <v>0</v>
      </c>
      <c r="H124" s="251">
        <v>0</v>
      </c>
      <c r="I124" s="251">
        <v>0</v>
      </c>
      <c r="J124" s="251">
        <v>0</v>
      </c>
      <c r="K124" s="251">
        <v>0</v>
      </c>
      <c r="L124" s="251">
        <v>0</v>
      </c>
      <c r="M124" s="251">
        <v>0</v>
      </c>
      <c r="N124" s="251">
        <v>0</v>
      </c>
      <c r="O124" s="251">
        <v>0</v>
      </c>
      <c r="P124" s="251">
        <v>0</v>
      </c>
      <c r="Q124" s="251">
        <v>0</v>
      </c>
      <c r="R124" s="251">
        <v>0</v>
      </c>
      <c r="S124" s="251">
        <v>0</v>
      </c>
      <c r="T124" s="251">
        <v>0</v>
      </c>
      <c r="U124" s="251">
        <v>0</v>
      </c>
      <c r="V124" s="251">
        <v>0</v>
      </c>
      <c r="W124" s="251">
        <v>0</v>
      </c>
      <c r="X124" s="251">
        <v>0</v>
      </c>
      <c r="Y124" s="251">
        <v>0</v>
      </c>
      <c r="Z124" s="251">
        <v>0</v>
      </c>
      <c r="AA124" s="251">
        <v>0</v>
      </c>
      <c r="AB124" s="251">
        <v>0</v>
      </c>
      <c r="AC124" s="251">
        <v>0</v>
      </c>
      <c r="AD124" s="251">
        <v>0</v>
      </c>
      <c r="AE124" s="251">
        <v>0</v>
      </c>
      <c r="AF124" s="251"/>
      <c r="AG124" s="251"/>
      <c r="AH124" s="251"/>
      <c r="AI124" s="251"/>
      <c r="AJ124" s="251"/>
      <c r="AK124" s="251"/>
    </row>
    <row r="125" ht="16.35" customHeight="1" spans="1:37">
      <c r="A125" s="250" t="s">
        <v>290</v>
      </c>
      <c r="B125" s="251">
        <v>0</v>
      </c>
      <c r="C125" s="251">
        <v>0</v>
      </c>
      <c r="D125" s="251">
        <v>0</v>
      </c>
      <c r="E125" s="251">
        <v>0</v>
      </c>
      <c r="F125" s="251">
        <v>0</v>
      </c>
      <c r="G125" s="251">
        <v>0</v>
      </c>
      <c r="H125" s="251">
        <v>0</v>
      </c>
      <c r="I125" s="251">
        <v>0</v>
      </c>
      <c r="J125" s="251">
        <v>0</v>
      </c>
      <c r="K125" s="251">
        <v>0</v>
      </c>
      <c r="L125" s="251">
        <v>0</v>
      </c>
      <c r="M125" s="251">
        <v>0</v>
      </c>
      <c r="N125" s="251">
        <v>0</v>
      </c>
      <c r="O125" s="251">
        <v>0</v>
      </c>
      <c r="P125" s="251">
        <v>0</v>
      </c>
      <c r="Q125" s="251">
        <v>0</v>
      </c>
      <c r="R125" s="251">
        <v>0</v>
      </c>
      <c r="S125" s="251">
        <v>0</v>
      </c>
      <c r="T125" s="251">
        <v>0</v>
      </c>
      <c r="U125" s="251">
        <v>0</v>
      </c>
      <c r="V125" s="251">
        <v>0</v>
      </c>
      <c r="W125" s="251">
        <v>0</v>
      </c>
      <c r="X125" s="251">
        <v>0</v>
      </c>
      <c r="Y125" s="251">
        <v>0</v>
      </c>
      <c r="Z125" s="251">
        <v>0</v>
      </c>
      <c r="AA125" s="251">
        <v>0</v>
      </c>
      <c r="AB125" s="251">
        <v>0</v>
      </c>
      <c r="AC125" s="251">
        <v>0</v>
      </c>
      <c r="AD125" s="251">
        <v>0</v>
      </c>
      <c r="AE125" s="251">
        <v>0</v>
      </c>
      <c r="AF125" s="251"/>
      <c r="AG125" s="251"/>
      <c r="AH125" s="251"/>
      <c r="AI125" s="251"/>
      <c r="AJ125" s="251"/>
      <c r="AK125" s="251"/>
    </row>
    <row r="126" ht="16.35" customHeight="1" spans="1:37">
      <c r="A126" s="250" t="s">
        <v>291</v>
      </c>
      <c r="B126" s="251">
        <v>0</v>
      </c>
      <c r="C126" s="251">
        <v>0</v>
      </c>
      <c r="D126" s="251">
        <v>0</v>
      </c>
      <c r="E126" s="251">
        <v>0</v>
      </c>
      <c r="F126" s="251">
        <v>0</v>
      </c>
      <c r="G126" s="251">
        <v>0</v>
      </c>
      <c r="H126" s="251">
        <v>0</v>
      </c>
      <c r="I126" s="251">
        <v>0</v>
      </c>
      <c r="J126" s="251">
        <v>0</v>
      </c>
      <c r="K126" s="251">
        <v>0</v>
      </c>
      <c r="L126" s="251">
        <v>0</v>
      </c>
      <c r="M126" s="251">
        <v>0</v>
      </c>
      <c r="N126" s="251">
        <v>0</v>
      </c>
      <c r="O126" s="251">
        <v>0</v>
      </c>
      <c r="P126" s="251">
        <v>0</v>
      </c>
      <c r="Q126" s="251">
        <v>0</v>
      </c>
      <c r="R126" s="251">
        <v>0</v>
      </c>
      <c r="S126" s="251">
        <v>0</v>
      </c>
      <c r="T126" s="251">
        <v>0</v>
      </c>
      <c r="U126" s="251">
        <v>0</v>
      </c>
      <c r="V126" s="251">
        <v>0</v>
      </c>
      <c r="W126" s="251">
        <v>0</v>
      </c>
      <c r="X126" s="251">
        <v>0</v>
      </c>
      <c r="Y126" s="251">
        <v>0</v>
      </c>
      <c r="Z126" s="251">
        <v>0</v>
      </c>
      <c r="AA126" s="251">
        <v>0</v>
      </c>
      <c r="AB126" s="251">
        <v>0</v>
      </c>
      <c r="AC126" s="251">
        <v>0</v>
      </c>
      <c r="AD126" s="251">
        <v>0</v>
      </c>
      <c r="AE126" s="251">
        <v>0</v>
      </c>
      <c r="AF126" s="251"/>
      <c r="AG126" s="251"/>
      <c r="AH126" s="251"/>
      <c r="AI126" s="251"/>
      <c r="AJ126" s="251"/>
      <c r="AK126" s="251"/>
    </row>
    <row r="127" ht="16.35" customHeight="1" spans="1:37">
      <c r="A127" s="250" t="s">
        <v>292</v>
      </c>
      <c r="B127" s="251">
        <v>0</v>
      </c>
      <c r="C127" s="251">
        <v>0</v>
      </c>
      <c r="D127" s="251">
        <v>0</v>
      </c>
      <c r="E127" s="251">
        <v>0</v>
      </c>
      <c r="F127" s="251">
        <v>0</v>
      </c>
      <c r="G127" s="251">
        <v>0</v>
      </c>
      <c r="H127" s="251">
        <v>0</v>
      </c>
      <c r="I127" s="251">
        <v>0</v>
      </c>
      <c r="J127" s="251">
        <v>0</v>
      </c>
      <c r="K127" s="251">
        <v>0</v>
      </c>
      <c r="L127" s="251">
        <v>0</v>
      </c>
      <c r="M127" s="251">
        <v>0</v>
      </c>
      <c r="N127" s="251">
        <v>0</v>
      </c>
      <c r="O127" s="251">
        <v>0</v>
      </c>
      <c r="P127" s="251">
        <v>0</v>
      </c>
      <c r="Q127" s="251">
        <v>0</v>
      </c>
      <c r="R127" s="251">
        <v>0</v>
      </c>
      <c r="S127" s="251">
        <v>0</v>
      </c>
      <c r="T127" s="251">
        <v>0</v>
      </c>
      <c r="U127" s="251">
        <v>0</v>
      </c>
      <c r="V127" s="251">
        <v>0</v>
      </c>
      <c r="W127" s="251">
        <v>0</v>
      </c>
      <c r="X127" s="251">
        <v>0</v>
      </c>
      <c r="Y127" s="251">
        <v>0</v>
      </c>
      <c r="Z127" s="251">
        <v>0</v>
      </c>
      <c r="AA127" s="251">
        <v>0</v>
      </c>
      <c r="AB127" s="251">
        <v>0</v>
      </c>
      <c r="AC127" s="251">
        <v>0</v>
      </c>
      <c r="AD127" s="251">
        <v>0</v>
      </c>
      <c r="AE127" s="251">
        <v>0</v>
      </c>
      <c r="AF127" s="251"/>
      <c r="AG127" s="251"/>
      <c r="AH127" s="251"/>
      <c r="AI127" s="251"/>
      <c r="AJ127" s="251"/>
      <c r="AK127" s="251"/>
    </row>
    <row r="128" ht="16.35" customHeight="1" spans="1:37">
      <c r="A128" s="250" t="s">
        <v>293</v>
      </c>
      <c r="B128" s="251">
        <v>0</v>
      </c>
      <c r="C128" s="251">
        <v>0</v>
      </c>
      <c r="D128" s="251">
        <v>0</v>
      </c>
      <c r="E128" s="251">
        <v>0</v>
      </c>
      <c r="F128" s="251">
        <v>0</v>
      </c>
      <c r="G128" s="251">
        <v>0</v>
      </c>
      <c r="H128" s="251">
        <v>0</v>
      </c>
      <c r="I128" s="251">
        <v>0</v>
      </c>
      <c r="J128" s="251">
        <v>0</v>
      </c>
      <c r="K128" s="251">
        <v>0</v>
      </c>
      <c r="L128" s="251">
        <v>0</v>
      </c>
      <c r="M128" s="251">
        <v>0</v>
      </c>
      <c r="N128" s="251">
        <v>0</v>
      </c>
      <c r="O128" s="251">
        <v>0</v>
      </c>
      <c r="P128" s="251">
        <v>0</v>
      </c>
      <c r="Q128" s="251">
        <v>0</v>
      </c>
      <c r="R128" s="251">
        <v>0</v>
      </c>
      <c r="S128" s="251">
        <v>0</v>
      </c>
      <c r="T128" s="251">
        <v>0</v>
      </c>
      <c r="U128" s="251">
        <v>0</v>
      </c>
      <c r="V128" s="251">
        <v>0</v>
      </c>
      <c r="W128" s="251">
        <v>0</v>
      </c>
      <c r="X128" s="251">
        <v>0</v>
      </c>
      <c r="Y128" s="251">
        <v>0</v>
      </c>
      <c r="Z128" s="251">
        <v>0</v>
      </c>
      <c r="AA128" s="251">
        <v>0</v>
      </c>
      <c r="AB128" s="251">
        <v>0</v>
      </c>
      <c r="AC128" s="251">
        <v>0</v>
      </c>
      <c r="AD128" s="251">
        <v>0</v>
      </c>
      <c r="AE128" s="251">
        <v>0</v>
      </c>
      <c r="AF128" s="251"/>
      <c r="AG128" s="251"/>
      <c r="AH128" s="251"/>
      <c r="AI128" s="251"/>
      <c r="AJ128" s="251"/>
      <c r="AK128" s="251"/>
    </row>
    <row r="129" ht="16.35" customHeight="1" spans="1:37">
      <c r="A129" s="250" t="s">
        <v>294</v>
      </c>
      <c r="B129" s="251">
        <v>0</v>
      </c>
      <c r="C129" s="251">
        <v>0</v>
      </c>
      <c r="D129" s="251">
        <v>0</v>
      </c>
      <c r="E129" s="251">
        <v>0</v>
      </c>
      <c r="F129" s="251">
        <v>0</v>
      </c>
      <c r="G129" s="251">
        <v>0</v>
      </c>
      <c r="H129" s="251">
        <v>0</v>
      </c>
      <c r="I129" s="251">
        <v>0</v>
      </c>
      <c r="J129" s="251">
        <v>0</v>
      </c>
      <c r="K129" s="251">
        <v>0</v>
      </c>
      <c r="L129" s="251">
        <v>0</v>
      </c>
      <c r="M129" s="251">
        <v>0</v>
      </c>
      <c r="N129" s="251">
        <v>0</v>
      </c>
      <c r="O129" s="251">
        <v>0</v>
      </c>
      <c r="P129" s="251">
        <v>0</v>
      </c>
      <c r="Q129" s="251">
        <v>0</v>
      </c>
      <c r="R129" s="251">
        <v>0</v>
      </c>
      <c r="S129" s="251">
        <v>0</v>
      </c>
      <c r="T129" s="251">
        <v>0</v>
      </c>
      <c r="U129" s="251">
        <v>0</v>
      </c>
      <c r="V129" s="251">
        <v>0</v>
      </c>
      <c r="W129" s="251">
        <v>0</v>
      </c>
      <c r="X129" s="251">
        <v>0</v>
      </c>
      <c r="Y129" s="251">
        <v>0</v>
      </c>
      <c r="Z129" s="251">
        <v>0</v>
      </c>
      <c r="AA129" s="251">
        <v>0</v>
      </c>
      <c r="AB129" s="251">
        <v>0</v>
      </c>
      <c r="AC129" s="251">
        <v>0</v>
      </c>
      <c r="AD129" s="251">
        <v>0</v>
      </c>
      <c r="AE129" s="251">
        <v>0</v>
      </c>
      <c r="AF129" s="251"/>
      <c r="AG129" s="251"/>
      <c r="AH129" s="251"/>
      <c r="AI129" s="251"/>
      <c r="AJ129" s="251"/>
      <c r="AK129" s="251"/>
    </row>
    <row r="130" ht="16.35" customHeight="1" spans="1:37">
      <c r="A130" s="250" t="s">
        <v>295</v>
      </c>
      <c r="B130" s="251">
        <v>0</v>
      </c>
      <c r="C130" s="251">
        <v>0</v>
      </c>
      <c r="D130" s="251">
        <v>0</v>
      </c>
      <c r="E130" s="251">
        <v>0</v>
      </c>
      <c r="F130" s="251">
        <v>0</v>
      </c>
      <c r="G130" s="251">
        <v>0</v>
      </c>
      <c r="H130" s="251">
        <v>0</v>
      </c>
      <c r="I130" s="251">
        <v>0</v>
      </c>
      <c r="J130" s="251">
        <v>0</v>
      </c>
      <c r="K130" s="251">
        <v>0</v>
      </c>
      <c r="L130" s="251">
        <v>0</v>
      </c>
      <c r="M130" s="251">
        <v>0</v>
      </c>
      <c r="N130" s="251">
        <v>0</v>
      </c>
      <c r="O130" s="251">
        <v>0</v>
      </c>
      <c r="P130" s="251">
        <v>0</v>
      </c>
      <c r="Q130" s="251">
        <v>0</v>
      </c>
      <c r="R130" s="251">
        <v>0</v>
      </c>
      <c r="S130" s="251">
        <v>0</v>
      </c>
      <c r="T130" s="251">
        <v>0</v>
      </c>
      <c r="U130" s="251">
        <v>0</v>
      </c>
      <c r="V130" s="251">
        <v>0</v>
      </c>
      <c r="W130" s="251">
        <v>0</v>
      </c>
      <c r="X130" s="251">
        <v>0</v>
      </c>
      <c r="Y130" s="251">
        <v>0</v>
      </c>
      <c r="Z130" s="251">
        <v>0</v>
      </c>
      <c r="AA130" s="251">
        <v>0</v>
      </c>
      <c r="AB130" s="251">
        <v>0</v>
      </c>
      <c r="AC130" s="251">
        <v>0</v>
      </c>
      <c r="AD130" s="251">
        <v>0</v>
      </c>
      <c r="AE130" s="251">
        <v>0</v>
      </c>
      <c r="AF130" s="251"/>
      <c r="AG130" s="251"/>
      <c r="AH130" s="251"/>
      <c r="AI130" s="251"/>
      <c r="AJ130" s="251"/>
      <c r="AK130" s="251"/>
    </row>
    <row r="131" ht="16.35" customHeight="1" spans="1:37">
      <c r="A131" s="250" t="s">
        <v>296</v>
      </c>
      <c r="B131" s="251">
        <v>0</v>
      </c>
      <c r="C131" s="251">
        <v>0</v>
      </c>
      <c r="D131" s="251">
        <v>0</v>
      </c>
      <c r="E131" s="251">
        <v>0</v>
      </c>
      <c r="F131" s="251">
        <v>0</v>
      </c>
      <c r="G131" s="251">
        <v>0</v>
      </c>
      <c r="H131" s="251">
        <v>0</v>
      </c>
      <c r="I131" s="251">
        <v>0</v>
      </c>
      <c r="J131" s="251">
        <v>0</v>
      </c>
      <c r="K131" s="251">
        <v>0</v>
      </c>
      <c r="L131" s="251">
        <v>0</v>
      </c>
      <c r="M131" s="251">
        <v>0</v>
      </c>
      <c r="N131" s="251">
        <v>0</v>
      </c>
      <c r="O131" s="251">
        <v>0</v>
      </c>
      <c r="P131" s="251">
        <v>0</v>
      </c>
      <c r="Q131" s="251">
        <v>0</v>
      </c>
      <c r="R131" s="251">
        <v>0</v>
      </c>
      <c r="S131" s="251">
        <v>0</v>
      </c>
      <c r="T131" s="251">
        <v>0</v>
      </c>
      <c r="U131" s="251">
        <v>0</v>
      </c>
      <c r="V131" s="251">
        <v>0</v>
      </c>
      <c r="W131" s="251">
        <v>0</v>
      </c>
      <c r="X131" s="251">
        <v>0</v>
      </c>
      <c r="Y131" s="251">
        <v>0</v>
      </c>
      <c r="Z131" s="251">
        <v>0</v>
      </c>
      <c r="AA131" s="251">
        <v>0</v>
      </c>
      <c r="AB131" s="251">
        <v>0</v>
      </c>
      <c r="AC131" s="251">
        <v>0</v>
      </c>
      <c r="AD131" s="251">
        <v>0</v>
      </c>
      <c r="AE131" s="251">
        <v>0</v>
      </c>
      <c r="AF131" s="251"/>
      <c r="AG131" s="251"/>
      <c r="AH131" s="251"/>
      <c r="AI131" s="251"/>
      <c r="AJ131" s="251"/>
      <c r="AK131" s="251"/>
    </row>
    <row r="132" ht="16.35" customHeight="1" spans="1:37">
      <c r="A132" s="250" t="s">
        <v>297</v>
      </c>
      <c r="B132" s="251">
        <v>0</v>
      </c>
      <c r="C132" s="251">
        <v>0</v>
      </c>
      <c r="D132" s="251">
        <v>0</v>
      </c>
      <c r="E132" s="251">
        <v>0</v>
      </c>
      <c r="F132" s="251">
        <v>0</v>
      </c>
      <c r="G132" s="251">
        <v>0</v>
      </c>
      <c r="H132" s="251">
        <v>0</v>
      </c>
      <c r="I132" s="251">
        <v>0</v>
      </c>
      <c r="J132" s="251">
        <v>0</v>
      </c>
      <c r="K132" s="251">
        <v>0</v>
      </c>
      <c r="L132" s="251">
        <v>0</v>
      </c>
      <c r="M132" s="251">
        <v>0</v>
      </c>
      <c r="N132" s="251">
        <v>0</v>
      </c>
      <c r="O132" s="251">
        <v>0</v>
      </c>
      <c r="P132" s="251">
        <v>0</v>
      </c>
      <c r="Q132" s="251">
        <v>0</v>
      </c>
      <c r="R132" s="251">
        <v>0</v>
      </c>
      <c r="S132" s="251">
        <v>0</v>
      </c>
      <c r="T132" s="251">
        <v>0</v>
      </c>
      <c r="U132" s="251">
        <v>0</v>
      </c>
      <c r="V132" s="251">
        <v>0</v>
      </c>
      <c r="W132" s="251">
        <v>0</v>
      </c>
      <c r="X132" s="251">
        <v>0</v>
      </c>
      <c r="Y132" s="251">
        <v>0</v>
      </c>
      <c r="Z132" s="251">
        <v>0</v>
      </c>
      <c r="AA132" s="251">
        <v>0</v>
      </c>
      <c r="AB132" s="251">
        <v>0</v>
      </c>
      <c r="AC132" s="251">
        <v>0</v>
      </c>
      <c r="AD132" s="251">
        <v>0</v>
      </c>
      <c r="AE132" s="251">
        <v>0</v>
      </c>
      <c r="AF132" s="251"/>
      <c r="AG132" s="251"/>
      <c r="AH132" s="251"/>
      <c r="AI132" s="251"/>
      <c r="AJ132" s="251"/>
      <c r="AK132" s="251"/>
    </row>
    <row r="133" ht="16.35" customHeight="1" spans="1:37">
      <c r="A133" s="250" t="s">
        <v>298</v>
      </c>
      <c r="B133" s="251">
        <v>0</v>
      </c>
      <c r="C133" s="251">
        <v>0</v>
      </c>
      <c r="D133" s="251">
        <v>0</v>
      </c>
      <c r="E133" s="251">
        <v>0</v>
      </c>
      <c r="F133" s="251">
        <v>0</v>
      </c>
      <c r="G133" s="251">
        <v>0</v>
      </c>
      <c r="H133" s="251">
        <v>0</v>
      </c>
      <c r="I133" s="251">
        <v>0</v>
      </c>
      <c r="J133" s="251">
        <v>0</v>
      </c>
      <c r="K133" s="251">
        <v>0</v>
      </c>
      <c r="L133" s="251">
        <v>0</v>
      </c>
      <c r="M133" s="251">
        <v>0</v>
      </c>
      <c r="N133" s="251">
        <v>0</v>
      </c>
      <c r="O133" s="251">
        <v>0</v>
      </c>
      <c r="P133" s="251">
        <v>0</v>
      </c>
      <c r="Q133" s="251">
        <v>0</v>
      </c>
      <c r="R133" s="251">
        <v>0</v>
      </c>
      <c r="S133" s="251">
        <v>0</v>
      </c>
      <c r="T133" s="251">
        <v>0</v>
      </c>
      <c r="U133" s="251">
        <v>0</v>
      </c>
      <c r="V133" s="251">
        <v>0</v>
      </c>
      <c r="W133" s="251">
        <v>0</v>
      </c>
      <c r="X133" s="251">
        <v>0</v>
      </c>
      <c r="Y133" s="251">
        <v>0</v>
      </c>
      <c r="Z133" s="251">
        <v>0</v>
      </c>
      <c r="AA133" s="251">
        <v>0</v>
      </c>
      <c r="AB133" s="251">
        <v>0</v>
      </c>
      <c r="AC133" s="251">
        <v>0</v>
      </c>
      <c r="AD133" s="251">
        <v>0</v>
      </c>
      <c r="AE133" s="251">
        <v>0</v>
      </c>
      <c r="AF133" s="251"/>
      <c r="AG133" s="251"/>
      <c r="AH133" s="251"/>
      <c r="AI133" s="251"/>
      <c r="AJ133" s="251"/>
      <c r="AK133" s="251"/>
    </row>
    <row r="134" ht="16.35" customHeight="1" spans="1:37">
      <c r="A134" s="250" t="s">
        <v>299</v>
      </c>
      <c r="B134" s="251">
        <v>0</v>
      </c>
      <c r="C134" s="251">
        <v>0</v>
      </c>
      <c r="D134" s="251">
        <v>0</v>
      </c>
      <c r="E134" s="251">
        <v>0</v>
      </c>
      <c r="F134" s="251">
        <v>0</v>
      </c>
      <c r="G134" s="251">
        <v>0</v>
      </c>
      <c r="H134" s="251">
        <v>0</v>
      </c>
      <c r="I134" s="251">
        <v>0</v>
      </c>
      <c r="J134" s="251">
        <v>0</v>
      </c>
      <c r="K134" s="251">
        <v>0</v>
      </c>
      <c r="L134" s="251">
        <v>0</v>
      </c>
      <c r="M134" s="251">
        <v>0</v>
      </c>
      <c r="N134" s="251">
        <v>0</v>
      </c>
      <c r="O134" s="251">
        <v>0</v>
      </c>
      <c r="P134" s="251">
        <v>0</v>
      </c>
      <c r="Q134" s="251">
        <v>0</v>
      </c>
      <c r="R134" s="251">
        <v>0</v>
      </c>
      <c r="S134" s="251">
        <v>0</v>
      </c>
      <c r="T134" s="251">
        <v>0</v>
      </c>
      <c r="U134" s="251">
        <v>0</v>
      </c>
      <c r="V134" s="251">
        <v>0</v>
      </c>
      <c r="W134" s="251">
        <v>0</v>
      </c>
      <c r="X134" s="251">
        <v>0</v>
      </c>
      <c r="Y134" s="251">
        <v>0</v>
      </c>
      <c r="Z134" s="251">
        <v>0</v>
      </c>
      <c r="AA134" s="251">
        <v>0</v>
      </c>
      <c r="AB134" s="251">
        <v>0</v>
      </c>
      <c r="AC134" s="251">
        <v>0</v>
      </c>
      <c r="AD134" s="251">
        <v>0</v>
      </c>
      <c r="AE134" s="251">
        <v>0</v>
      </c>
      <c r="AF134" s="251"/>
      <c r="AG134" s="251"/>
      <c r="AH134" s="251"/>
      <c r="AI134" s="251"/>
      <c r="AJ134" s="251"/>
      <c r="AK134" s="251"/>
    </row>
    <row r="135" ht="16.35" customHeight="1" spans="1:37">
      <c r="A135" s="250" t="s">
        <v>300</v>
      </c>
      <c r="B135" s="251">
        <v>0</v>
      </c>
      <c r="C135" s="251">
        <v>0</v>
      </c>
      <c r="D135" s="251">
        <v>0</v>
      </c>
      <c r="E135" s="251">
        <v>0</v>
      </c>
      <c r="F135" s="251">
        <v>0</v>
      </c>
      <c r="G135" s="251">
        <v>0</v>
      </c>
      <c r="H135" s="251">
        <v>0</v>
      </c>
      <c r="I135" s="251">
        <v>0</v>
      </c>
      <c r="J135" s="251">
        <v>0</v>
      </c>
      <c r="K135" s="251">
        <v>0</v>
      </c>
      <c r="L135" s="251">
        <v>0</v>
      </c>
      <c r="M135" s="251">
        <v>0</v>
      </c>
      <c r="N135" s="251">
        <v>0</v>
      </c>
      <c r="O135" s="251">
        <v>0</v>
      </c>
      <c r="P135" s="251">
        <v>0</v>
      </c>
      <c r="Q135" s="251">
        <v>0</v>
      </c>
      <c r="R135" s="251">
        <v>0</v>
      </c>
      <c r="S135" s="251">
        <v>0</v>
      </c>
      <c r="T135" s="251">
        <v>0</v>
      </c>
      <c r="U135" s="251">
        <v>0</v>
      </c>
      <c r="V135" s="251">
        <v>0</v>
      </c>
      <c r="W135" s="251">
        <v>0</v>
      </c>
      <c r="X135" s="251">
        <v>0</v>
      </c>
      <c r="Y135" s="251">
        <v>0</v>
      </c>
      <c r="Z135" s="251">
        <v>0</v>
      </c>
      <c r="AA135" s="251">
        <v>0</v>
      </c>
      <c r="AB135" s="251">
        <v>0</v>
      </c>
      <c r="AC135" s="251">
        <v>0</v>
      </c>
      <c r="AD135" s="251">
        <v>0</v>
      </c>
      <c r="AE135" s="251">
        <v>0</v>
      </c>
      <c r="AF135" s="251"/>
      <c r="AG135" s="251"/>
      <c r="AH135" s="251"/>
      <c r="AI135" s="251"/>
      <c r="AJ135" s="251"/>
      <c r="AK135" s="251"/>
    </row>
    <row r="136" ht="16.35" customHeight="1" spans="1:37">
      <c r="A136" s="250" t="s">
        <v>301</v>
      </c>
      <c r="B136" s="251">
        <v>0</v>
      </c>
      <c r="C136" s="251">
        <v>0</v>
      </c>
      <c r="D136" s="251">
        <v>0</v>
      </c>
      <c r="E136" s="251">
        <v>0</v>
      </c>
      <c r="F136" s="251">
        <v>0</v>
      </c>
      <c r="G136" s="251">
        <v>0</v>
      </c>
      <c r="H136" s="251">
        <v>0</v>
      </c>
      <c r="I136" s="251">
        <v>0</v>
      </c>
      <c r="J136" s="251">
        <v>0</v>
      </c>
      <c r="K136" s="251">
        <v>0</v>
      </c>
      <c r="L136" s="251">
        <v>0</v>
      </c>
      <c r="M136" s="251">
        <v>0</v>
      </c>
      <c r="N136" s="251">
        <v>0</v>
      </c>
      <c r="O136" s="251">
        <v>0</v>
      </c>
      <c r="P136" s="251">
        <v>0</v>
      </c>
      <c r="Q136" s="251">
        <v>0</v>
      </c>
      <c r="R136" s="251">
        <v>0</v>
      </c>
      <c r="S136" s="251">
        <v>0</v>
      </c>
      <c r="T136" s="251">
        <v>0</v>
      </c>
      <c r="U136" s="251">
        <v>0</v>
      </c>
      <c r="V136" s="251">
        <v>0</v>
      </c>
      <c r="W136" s="251">
        <v>0</v>
      </c>
      <c r="X136" s="251">
        <v>0</v>
      </c>
      <c r="Y136" s="251">
        <v>0</v>
      </c>
      <c r="Z136" s="251">
        <v>0</v>
      </c>
      <c r="AA136" s="251">
        <v>0</v>
      </c>
      <c r="AB136" s="251">
        <v>0</v>
      </c>
      <c r="AC136" s="251">
        <v>0</v>
      </c>
      <c r="AD136" s="251">
        <v>0</v>
      </c>
      <c r="AE136" s="251">
        <v>0</v>
      </c>
      <c r="AF136" s="251"/>
      <c r="AG136" s="251"/>
      <c r="AH136" s="251"/>
      <c r="AI136" s="251"/>
      <c r="AJ136" s="251"/>
      <c r="AK136" s="251"/>
    </row>
    <row r="137" ht="16.35" customHeight="1" spans="1:37">
      <c r="A137" s="250" t="s">
        <v>302</v>
      </c>
      <c r="B137" s="251">
        <v>0</v>
      </c>
      <c r="C137" s="251">
        <v>0</v>
      </c>
      <c r="D137" s="251">
        <v>0</v>
      </c>
      <c r="E137" s="251">
        <v>0</v>
      </c>
      <c r="F137" s="251">
        <v>0</v>
      </c>
      <c r="G137" s="251">
        <v>0</v>
      </c>
      <c r="H137" s="251">
        <v>0</v>
      </c>
      <c r="I137" s="251">
        <v>0</v>
      </c>
      <c r="J137" s="251">
        <v>0</v>
      </c>
      <c r="K137" s="251">
        <v>0</v>
      </c>
      <c r="L137" s="251">
        <v>0</v>
      </c>
      <c r="M137" s="251">
        <v>0</v>
      </c>
      <c r="N137" s="251">
        <v>0</v>
      </c>
      <c r="O137" s="251">
        <v>0</v>
      </c>
      <c r="P137" s="251">
        <v>0</v>
      </c>
      <c r="Q137" s="251">
        <v>0</v>
      </c>
      <c r="R137" s="251">
        <v>0</v>
      </c>
      <c r="S137" s="251">
        <v>0</v>
      </c>
      <c r="T137" s="251">
        <v>0</v>
      </c>
      <c r="U137" s="251">
        <v>0</v>
      </c>
      <c r="V137" s="251">
        <v>0</v>
      </c>
      <c r="W137" s="251">
        <v>0</v>
      </c>
      <c r="X137" s="251">
        <v>0</v>
      </c>
      <c r="Y137" s="251">
        <v>0</v>
      </c>
      <c r="Z137" s="251">
        <v>0</v>
      </c>
      <c r="AA137" s="251">
        <v>0</v>
      </c>
      <c r="AB137" s="251">
        <v>0</v>
      </c>
      <c r="AC137" s="251">
        <v>0</v>
      </c>
      <c r="AD137" s="251">
        <v>0</v>
      </c>
      <c r="AE137" s="251">
        <v>0</v>
      </c>
      <c r="AF137" s="251"/>
      <c r="AG137" s="251"/>
      <c r="AH137" s="251"/>
      <c r="AI137" s="251"/>
      <c r="AJ137" s="251"/>
      <c r="AK137" s="251"/>
    </row>
    <row r="138" ht="16.35" customHeight="1" spans="1:37">
      <c r="A138" s="250" t="s">
        <v>303</v>
      </c>
      <c r="B138" s="251">
        <v>0</v>
      </c>
      <c r="C138" s="251">
        <v>0</v>
      </c>
      <c r="D138" s="251">
        <v>0</v>
      </c>
      <c r="E138" s="251">
        <v>0</v>
      </c>
      <c r="F138" s="251">
        <v>0</v>
      </c>
      <c r="G138" s="251">
        <v>0</v>
      </c>
      <c r="H138" s="251">
        <v>0</v>
      </c>
      <c r="I138" s="251">
        <v>0</v>
      </c>
      <c r="J138" s="251">
        <v>0</v>
      </c>
      <c r="K138" s="251">
        <v>0</v>
      </c>
      <c r="L138" s="251">
        <v>0</v>
      </c>
      <c r="M138" s="251">
        <v>0</v>
      </c>
      <c r="N138" s="251">
        <v>0</v>
      </c>
      <c r="O138" s="251">
        <v>0</v>
      </c>
      <c r="P138" s="251">
        <v>0</v>
      </c>
      <c r="Q138" s="251">
        <v>0</v>
      </c>
      <c r="R138" s="251">
        <v>0</v>
      </c>
      <c r="S138" s="251">
        <v>0</v>
      </c>
      <c r="T138" s="251">
        <v>0</v>
      </c>
      <c r="U138" s="251">
        <v>0</v>
      </c>
      <c r="V138" s="251">
        <v>0</v>
      </c>
      <c r="W138" s="251">
        <v>0</v>
      </c>
      <c r="X138" s="251">
        <v>0</v>
      </c>
      <c r="Y138" s="251">
        <v>0</v>
      </c>
      <c r="Z138" s="251">
        <v>0</v>
      </c>
      <c r="AA138" s="251">
        <v>0</v>
      </c>
      <c r="AB138" s="251">
        <v>0</v>
      </c>
      <c r="AC138" s="251">
        <v>0</v>
      </c>
      <c r="AD138" s="251">
        <v>0</v>
      </c>
      <c r="AE138" s="251">
        <v>0</v>
      </c>
      <c r="AF138" s="251"/>
      <c r="AG138" s="251"/>
      <c r="AH138" s="251"/>
      <c r="AI138" s="251"/>
      <c r="AJ138" s="251"/>
      <c r="AK138" s="251"/>
    </row>
    <row r="139" ht="16.35" customHeight="1" spans="1:37">
      <c r="A139" s="250" t="s">
        <v>304</v>
      </c>
      <c r="B139" s="251">
        <v>0</v>
      </c>
      <c r="C139" s="251">
        <v>0</v>
      </c>
      <c r="D139" s="251">
        <v>0</v>
      </c>
      <c r="E139" s="251">
        <v>0</v>
      </c>
      <c r="F139" s="251">
        <v>0</v>
      </c>
      <c r="G139" s="251">
        <v>0</v>
      </c>
      <c r="H139" s="251">
        <v>0</v>
      </c>
      <c r="I139" s="251">
        <v>0</v>
      </c>
      <c r="J139" s="251">
        <v>0</v>
      </c>
      <c r="K139" s="251">
        <v>0</v>
      </c>
      <c r="L139" s="251">
        <v>0</v>
      </c>
      <c r="M139" s="251">
        <v>0</v>
      </c>
      <c r="N139" s="251">
        <v>0</v>
      </c>
      <c r="O139" s="251">
        <v>0</v>
      </c>
      <c r="P139" s="251">
        <v>0</v>
      </c>
      <c r="Q139" s="251">
        <v>0</v>
      </c>
      <c r="R139" s="251">
        <v>0</v>
      </c>
      <c r="S139" s="251">
        <v>0</v>
      </c>
      <c r="T139" s="251">
        <v>0</v>
      </c>
      <c r="U139" s="251">
        <v>0</v>
      </c>
      <c r="V139" s="251">
        <v>0</v>
      </c>
      <c r="W139" s="251">
        <v>0</v>
      </c>
      <c r="X139" s="251">
        <v>0</v>
      </c>
      <c r="Y139" s="251">
        <v>0</v>
      </c>
      <c r="Z139" s="251">
        <v>0</v>
      </c>
      <c r="AA139" s="251">
        <v>0</v>
      </c>
      <c r="AB139" s="251">
        <v>0</v>
      </c>
      <c r="AC139" s="251">
        <v>0</v>
      </c>
      <c r="AD139" s="251">
        <v>0</v>
      </c>
      <c r="AE139" s="251">
        <v>0</v>
      </c>
      <c r="AF139" s="251"/>
      <c r="AG139" s="251"/>
      <c r="AH139" s="251"/>
      <c r="AI139" s="251"/>
      <c r="AJ139" s="251"/>
      <c r="AK139" s="251"/>
    </row>
    <row r="140" ht="16.35" customHeight="1" spans="1:37">
      <c r="A140" s="250" t="s">
        <v>305</v>
      </c>
      <c r="B140" s="251">
        <v>0</v>
      </c>
      <c r="C140" s="251">
        <v>0</v>
      </c>
      <c r="D140" s="251">
        <v>0</v>
      </c>
      <c r="E140" s="251">
        <v>0</v>
      </c>
      <c r="F140" s="251">
        <v>0</v>
      </c>
      <c r="G140" s="251">
        <v>0</v>
      </c>
      <c r="H140" s="251">
        <v>0</v>
      </c>
      <c r="I140" s="251">
        <v>0</v>
      </c>
      <c r="J140" s="251">
        <v>0</v>
      </c>
      <c r="K140" s="251">
        <v>0</v>
      </c>
      <c r="L140" s="251">
        <v>0</v>
      </c>
      <c r="M140" s="251">
        <v>0</v>
      </c>
      <c r="N140" s="251">
        <v>0</v>
      </c>
      <c r="O140" s="251">
        <v>0</v>
      </c>
      <c r="P140" s="251">
        <v>0</v>
      </c>
      <c r="Q140" s="251">
        <v>0</v>
      </c>
      <c r="R140" s="251">
        <v>0</v>
      </c>
      <c r="S140" s="251">
        <v>0</v>
      </c>
      <c r="T140" s="251">
        <v>0</v>
      </c>
      <c r="U140" s="251">
        <v>0</v>
      </c>
      <c r="V140" s="251">
        <v>0</v>
      </c>
      <c r="W140" s="251">
        <v>0</v>
      </c>
      <c r="X140" s="251">
        <v>0</v>
      </c>
      <c r="Y140" s="251">
        <v>0</v>
      </c>
      <c r="Z140" s="251">
        <v>0</v>
      </c>
      <c r="AA140" s="251">
        <v>0</v>
      </c>
      <c r="AB140" s="251">
        <v>0</v>
      </c>
      <c r="AC140" s="251">
        <v>0</v>
      </c>
      <c r="AD140" s="251">
        <v>0</v>
      </c>
      <c r="AE140" s="251">
        <v>0</v>
      </c>
      <c r="AF140" s="251"/>
      <c r="AG140" s="251"/>
      <c r="AH140" s="251"/>
      <c r="AI140" s="251"/>
      <c r="AJ140" s="251"/>
      <c r="AK140" s="251"/>
    </row>
    <row r="141" ht="16.35" customHeight="1" spans="1:37">
      <c r="A141" s="250" t="s">
        <v>306</v>
      </c>
      <c r="B141" s="251">
        <v>0</v>
      </c>
      <c r="C141" s="251">
        <v>0</v>
      </c>
      <c r="D141" s="251">
        <v>0</v>
      </c>
      <c r="E141" s="251">
        <v>0</v>
      </c>
      <c r="F141" s="251">
        <v>0</v>
      </c>
      <c r="G141" s="251">
        <v>0</v>
      </c>
      <c r="H141" s="251">
        <v>0</v>
      </c>
      <c r="I141" s="251">
        <v>0</v>
      </c>
      <c r="J141" s="251">
        <v>0</v>
      </c>
      <c r="K141" s="251">
        <v>0</v>
      </c>
      <c r="L141" s="251">
        <v>0</v>
      </c>
      <c r="M141" s="251">
        <v>0</v>
      </c>
      <c r="N141" s="251">
        <v>0</v>
      </c>
      <c r="O141" s="251">
        <v>0</v>
      </c>
      <c r="P141" s="251">
        <v>0</v>
      </c>
      <c r="Q141" s="251">
        <v>0</v>
      </c>
      <c r="R141" s="251">
        <v>0</v>
      </c>
      <c r="S141" s="251">
        <v>0</v>
      </c>
      <c r="T141" s="251">
        <v>0</v>
      </c>
      <c r="U141" s="251">
        <v>0</v>
      </c>
      <c r="V141" s="251">
        <v>0</v>
      </c>
      <c r="W141" s="251">
        <v>0</v>
      </c>
      <c r="X141" s="251">
        <v>0</v>
      </c>
      <c r="Y141" s="251">
        <v>0</v>
      </c>
      <c r="Z141" s="251">
        <v>0</v>
      </c>
      <c r="AA141" s="251">
        <v>0</v>
      </c>
      <c r="AB141" s="251">
        <v>0</v>
      </c>
      <c r="AC141" s="251">
        <v>0</v>
      </c>
      <c r="AD141" s="251">
        <v>0</v>
      </c>
      <c r="AE141" s="251">
        <v>0</v>
      </c>
      <c r="AF141" s="251"/>
      <c r="AG141" s="251"/>
      <c r="AH141" s="251"/>
      <c r="AI141" s="251"/>
      <c r="AJ141" s="251"/>
      <c r="AK141" s="251"/>
    </row>
    <row r="142" ht="16.35" customHeight="1" spans="1:37">
      <c r="A142" s="250" t="s">
        <v>307</v>
      </c>
      <c r="B142" s="251">
        <v>0</v>
      </c>
      <c r="C142" s="251">
        <v>0</v>
      </c>
      <c r="D142" s="251">
        <v>0</v>
      </c>
      <c r="E142" s="251">
        <v>0</v>
      </c>
      <c r="F142" s="251">
        <v>0</v>
      </c>
      <c r="G142" s="251">
        <v>0</v>
      </c>
      <c r="H142" s="251">
        <v>0</v>
      </c>
      <c r="I142" s="251">
        <v>0</v>
      </c>
      <c r="J142" s="251">
        <v>0</v>
      </c>
      <c r="K142" s="251">
        <v>0</v>
      </c>
      <c r="L142" s="251">
        <v>0</v>
      </c>
      <c r="M142" s="251">
        <v>0</v>
      </c>
      <c r="N142" s="251">
        <v>0</v>
      </c>
      <c r="O142" s="251">
        <v>0</v>
      </c>
      <c r="P142" s="251">
        <v>0</v>
      </c>
      <c r="Q142" s="251">
        <v>0</v>
      </c>
      <c r="R142" s="251">
        <v>0</v>
      </c>
      <c r="S142" s="251">
        <v>0</v>
      </c>
      <c r="T142" s="251">
        <v>0</v>
      </c>
      <c r="U142" s="251">
        <v>0</v>
      </c>
      <c r="V142" s="251">
        <v>0</v>
      </c>
      <c r="W142" s="251">
        <v>0</v>
      </c>
      <c r="X142" s="251">
        <v>0</v>
      </c>
      <c r="Y142" s="251">
        <v>0</v>
      </c>
      <c r="Z142" s="251">
        <v>0</v>
      </c>
      <c r="AA142" s="251">
        <v>0</v>
      </c>
      <c r="AB142" s="251">
        <v>0</v>
      </c>
      <c r="AC142" s="251">
        <v>0</v>
      </c>
      <c r="AD142" s="251">
        <v>0</v>
      </c>
      <c r="AE142" s="251">
        <v>0</v>
      </c>
      <c r="AF142" s="251"/>
      <c r="AG142" s="251"/>
      <c r="AH142" s="251"/>
      <c r="AI142" s="251"/>
      <c r="AJ142" s="251"/>
      <c r="AK142" s="251"/>
    </row>
    <row r="143" ht="16.35" customHeight="1" spans="1:37">
      <c r="A143" s="250" t="s">
        <v>308</v>
      </c>
      <c r="B143" s="251">
        <v>0</v>
      </c>
      <c r="C143" s="251">
        <v>0</v>
      </c>
      <c r="D143" s="251">
        <v>0</v>
      </c>
      <c r="E143" s="251">
        <v>0</v>
      </c>
      <c r="F143" s="251">
        <v>0</v>
      </c>
      <c r="G143" s="251">
        <v>0</v>
      </c>
      <c r="H143" s="251">
        <v>0</v>
      </c>
      <c r="I143" s="251">
        <v>0</v>
      </c>
      <c r="J143" s="251">
        <v>0</v>
      </c>
      <c r="K143" s="251">
        <v>0</v>
      </c>
      <c r="L143" s="251">
        <v>0</v>
      </c>
      <c r="M143" s="251">
        <v>0</v>
      </c>
      <c r="N143" s="251">
        <v>0</v>
      </c>
      <c r="O143" s="251">
        <v>0</v>
      </c>
      <c r="P143" s="251">
        <v>0</v>
      </c>
      <c r="Q143" s="251">
        <v>0</v>
      </c>
      <c r="R143" s="251">
        <v>0</v>
      </c>
      <c r="S143" s="251">
        <v>0</v>
      </c>
      <c r="T143" s="251">
        <v>0</v>
      </c>
      <c r="U143" s="251">
        <v>0</v>
      </c>
      <c r="V143" s="251">
        <v>0</v>
      </c>
      <c r="W143" s="251">
        <v>0</v>
      </c>
      <c r="X143" s="251">
        <v>0</v>
      </c>
      <c r="Y143" s="251">
        <v>0</v>
      </c>
      <c r="Z143" s="251">
        <v>0</v>
      </c>
      <c r="AA143" s="251">
        <v>0</v>
      </c>
      <c r="AB143" s="251">
        <v>0</v>
      </c>
      <c r="AC143" s="251">
        <v>0</v>
      </c>
      <c r="AD143" s="251">
        <v>0</v>
      </c>
      <c r="AE143" s="251">
        <v>0</v>
      </c>
      <c r="AF143" s="251"/>
      <c r="AG143" s="251"/>
      <c r="AH143" s="251"/>
      <c r="AI143" s="251"/>
      <c r="AJ143" s="251"/>
      <c r="AK143" s="251"/>
    </row>
    <row r="144" ht="16.35" customHeight="1" spans="1:37">
      <c r="A144" s="250" t="s">
        <v>309</v>
      </c>
      <c r="B144" s="251">
        <v>0</v>
      </c>
      <c r="C144" s="251">
        <v>0</v>
      </c>
      <c r="D144" s="251">
        <v>0</v>
      </c>
      <c r="E144" s="251">
        <v>0</v>
      </c>
      <c r="F144" s="251">
        <v>0</v>
      </c>
      <c r="G144" s="251">
        <v>0</v>
      </c>
      <c r="H144" s="251">
        <v>0</v>
      </c>
      <c r="I144" s="251">
        <v>0</v>
      </c>
      <c r="J144" s="251">
        <v>0</v>
      </c>
      <c r="K144" s="251">
        <v>0</v>
      </c>
      <c r="L144" s="251">
        <v>0</v>
      </c>
      <c r="M144" s="251">
        <v>0</v>
      </c>
      <c r="N144" s="251">
        <v>0</v>
      </c>
      <c r="O144" s="251">
        <v>0</v>
      </c>
      <c r="P144" s="251">
        <v>0</v>
      </c>
      <c r="Q144" s="251">
        <v>0</v>
      </c>
      <c r="R144" s="251">
        <v>0</v>
      </c>
      <c r="S144" s="251">
        <v>0</v>
      </c>
      <c r="T144" s="251">
        <v>0</v>
      </c>
      <c r="U144" s="251">
        <v>0</v>
      </c>
      <c r="V144" s="251">
        <v>0</v>
      </c>
      <c r="W144" s="251">
        <v>0</v>
      </c>
      <c r="X144" s="251">
        <v>0</v>
      </c>
      <c r="Y144" s="251">
        <v>0</v>
      </c>
      <c r="Z144" s="251">
        <v>0</v>
      </c>
      <c r="AA144" s="251">
        <v>0</v>
      </c>
      <c r="AB144" s="251">
        <v>0</v>
      </c>
      <c r="AC144" s="251">
        <v>0</v>
      </c>
      <c r="AD144" s="251">
        <v>0</v>
      </c>
      <c r="AE144" s="251">
        <v>0</v>
      </c>
      <c r="AF144" s="251"/>
      <c r="AG144" s="251"/>
      <c r="AH144" s="251"/>
      <c r="AI144" s="251"/>
      <c r="AJ144" s="251"/>
      <c r="AK144" s="251"/>
    </row>
    <row r="145" ht="16.35" customHeight="1" spans="1:37">
      <c r="A145" s="250" t="s">
        <v>310</v>
      </c>
      <c r="B145" s="251">
        <v>0</v>
      </c>
      <c r="C145" s="251">
        <v>0</v>
      </c>
      <c r="D145" s="251">
        <v>0</v>
      </c>
      <c r="E145" s="251">
        <v>0</v>
      </c>
      <c r="F145" s="251">
        <v>0</v>
      </c>
      <c r="G145" s="251">
        <v>0</v>
      </c>
      <c r="H145" s="251">
        <v>0</v>
      </c>
      <c r="I145" s="251">
        <v>0</v>
      </c>
      <c r="J145" s="251">
        <v>0</v>
      </c>
      <c r="K145" s="251">
        <v>0</v>
      </c>
      <c r="L145" s="251">
        <v>0</v>
      </c>
      <c r="M145" s="251">
        <v>0</v>
      </c>
      <c r="N145" s="251">
        <v>0</v>
      </c>
      <c r="O145" s="251">
        <v>0</v>
      </c>
      <c r="P145" s="251">
        <v>0</v>
      </c>
      <c r="Q145" s="251">
        <v>0</v>
      </c>
      <c r="R145" s="251">
        <v>0</v>
      </c>
      <c r="S145" s="251">
        <v>0</v>
      </c>
      <c r="T145" s="251">
        <v>0</v>
      </c>
      <c r="U145" s="251">
        <v>0</v>
      </c>
      <c r="V145" s="251">
        <v>0</v>
      </c>
      <c r="W145" s="251">
        <v>0</v>
      </c>
      <c r="X145" s="251">
        <v>0</v>
      </c>
      <c r="Y145" s="251">
        <v>0</v>
      </c>
      <c r="Z145" s="251">
        <v>0</v>
      </c>
      <c r="AA145" s="251">
        <v>0</v>
      </c>
      <c r="AB145" s="251">
        <v>0</v>
      </c>
      <c r="AC145" s="251">
        <v>0</v>
      </c>
      <c r="AD145" s="251">
        <v>0</v>
      </c>
      <c r="AE145" s="251">
        <v>0</v>
      </c>
      <c r="AF145" s="251"/>
      <c r="AG145" s="251"/>
      <c r="AH145" s="251"/>
      <c r="AI145" s="251"/>
      <c r="AJ145" s="251"/>
      <c r="AK145" s="251"/>
    </row>
    <row r="146" ht="16.35" customHeight="1" spans="1:37">
      <c r="A146" s="250" t="s">
        <v>311</v>
      </c>
      <c r="B146" s="251">
        <v>0</v>
      </c>
      <c r="C146" s="251">
        <v>0</v>
      </c>
      <c r="D146" s="251">
        <v>0</v>
      </c>
      <c r="E146" s="251">
        <v>0</v>
      </c>
      <c r="F146" s="251">
        <v>0</v>
      </c>
      <c r="G146" s="251">
        <v>0</v>
      </c>
      <c r="H146" s="251">
        <v>0</v>
      </c>
      <c r="I146" s="251">
        <v>0</v>
      </c>
      <c r="J146" s="251">
        <v>0</v>
      </c>
      <c r="K146" s="251">
        <v>0</v>
      </c>
      <c r="L146" s="251">
        <v>0</v>
      </c>
      <c r="M146" s="251">
        <v>0</v>
      </c>
      <c r="N146" s="251">
        <v>0</v>
      </c>
      <c r="O146" s="251">
        <v>0</v>
      </c>
      <c r="P146" s="251">
        <v>0</v>
      </c>
      <c r="Q146" s="251">
        <v>0</v>
      </c>
      <c r="R146" s="251">
        <v>0</v>
      </c>
      <c r="S146" s="251">
        <v>0</v>
      </c>
      <c r="T146" s="251">
        <v>0</v>
      </c>
      <c r="U146" s="251">
        <v>0</v>
      </c>
      <c r="V146" s="251">
        <v>0</v>
      </c>
      <c r="W146" s="251">
        <v>0</v>
      </c>
      <c r="X146" s="251">
        <v>0</v>
      </c>
      <c r="Y146" s="251">
        <v>0</v>
      </c>
      <c r="Z146" s="251">
        <v>0</v>
      </c>
      <c r="AA146" s="251">
        <v>0</v>
      </c>
      <c r="AB146" s="251">
        <v>0</v>
      </c>
      <c r="AC146" s="251">
        <v>0</v>
      </c>
      <c r="AD146" s="251">
        <v>0</v>
      </c>
      <c r="AE146" s="251">
        <v>0</v>
      </c>
      <c r="AF146" s="251"/>
      <c r="AG146" s="251"/>
      <c r="AH146" s="251"/>
      <c r="AI146" s="251"/>
      <c r="AJ146" s="251"/>
      <c r="AK146" s="251"/>
    </row>
    <row r="147" ht="16.35" customHeight="1" spans="1:37">
      <c r="A147" s="250" t="s">
        <v>312</v>
      </c>
      <c r="B147" s="251">
        <v>0</v>
      </c>
      <c r="C147" s="251">
        <v>0</v>
      </c>
      <c r="D147" s="251">
        <v>0</v>
      </c>
      <c r="E147" s="251">
        <v>0</v>
      </c>
      <c r="F147" s="251">
        <v>0</v>
      </c>
      <c r="G147" s="251">
        <v>0</v>
      </c>
      <c r="H147" s="251">
        <v>0</v>
      </c>
      <c r="I147" s="251">
        <v>0</v>
      </c>
      <c r="J147" s="251">
        <v>0</v>
      </c>
      <c r="K147" s="251">
        <v>0</v>
      </c>
      <c r="L147" s="251">
        <v>0</v>
      </c>
      <c r="M147" s="251">
        <v>0</v>
      </c>
      <c r="N147" s="251">
        <v>0</v>
      </c>
      <c r="O147" s="251">
        <v>0</v>
      </c>
      <c r="P147" s="251">
        <v>0</v>
      </c>
      <c r="Q147" s="251">
        <v>0</v>
      </c>
      <c r="R147" s="251">
        <v>0</v>
      </c>
      <c r="S147" s="251">
        <v>0</v>
      </c>
      <c r="T147" s="251">
        <v>0</v>
      </c>
      <c r="U147" s="251">
        <v>0</v>
      </c>
      <c r="V147" s="251">
        <v>0</v>
      </c>
      <c r="W147" s="251">
        <v>0</v>
      </c>
      <c r="X147" s="251">
        <v>0</v>
      </c>
      <c r="Y147" s="251">
        <v>0</v>
      </c>
      <c r="Z147" s="251">
        <v>0</v>
      </c>
      <c r="AA147" s="251">
        <v>0</v>
      </c>
      <c r="AB147" s="251">
        <v>0</v>
      </c>
      <c r="AC147" s="251">
        <v>0</v>
      </c>
      <c r="AD147" s="251">
        <v>0</v>
      </c>
      <c r="AE147" s="251">
        <v>0</v>
      </c>
      <c r="AF147" s="251"/>
      <c r="AG147" s="251"/>
      <c r="AH147" s="251"/>
      <c r="AI147" s="251"/>
      <c r="AJ147" s="251"/>
      <c r="AK147" s="251"/>
    </row>
    <row r="148" ht="16.35" customHeight="1" spans="1:37">
      <c r="A148" s="250" t="s">
        <v>313</v>
      </c>
      <c r="B148" s="251">
        <v>0</v>
      </c>
      <c r="C148" s="251">
        <v>0</v>
      </c>
      <c r="D148" s="251">
        <v>0</v>
      </c>
      <c r="E148" s="251">
        <v>0</v>
      </c>
      <c r="F148" s="251">
        <v>0</v>
      </c>
      <c r="G148" s="251">
        <v>0</v>
      </c>
      <c r="H148" s="251">
        <v>0</v>
      </c>
      <c r="I148" s="251">
        <v>0</v>
      </c>
      <c r="J148" s="251">
        <v>0</v>
      </c>
      <c r="K148" s="251">
        <v>0</v>
      </c>
      <c r="L148" s="251">
        <v>0</v>
      </c>
      <c r="M148" s="251">
        <v>0</v>
      </c>
      <c r="N148" s="251">
        <v>0</v>
      </c>
      <c r="O148" s="251">
        <v>0</v>
      </c>
      <c r="P148" s="251">
        <v>0</v>
      </c>
      <c r="Q148" s="251">
        <v>0</v>
      </c>
      <c r="R148" s="251">
        <v>0</v>
      </c>
      <c r="S148" s="251">
        <v>0</v>
      </c>
      <c r="T148" s="251">
        <v>0</v>
      </c>
      <c r="U148" s="251">
        <v>0</v>
      </c>
      <c r="V148" s="251">
        <v>0</v>
      </c>
      <c r="W148" s="251">
        <v>0</v>
      </c>
      <c r="X148" s="251">
        <v>0</v>
      </c>
      <c r="Y148" s="251">
        <v>0</v>
      </c>
      <c r="Z148" s="251">
        <v>0</v>
      </c>
      <c r="AA148" s="251">
        <v>0</v>
      </c>
      <c r="AB148" s="251">
        <v>0</v>
      </c>
      <c r="AC148" s="251">
        <v>0</v>
      </c>
      <c r="AD148" s="251">
        <v>0</v>
      </c>
      <c r="AE148" s="251">
        <v>0</v>
      </c>
      <c r="AF148" s="251"/>
      <c r="AG148" s="251"/>
      <c r="AH148" s="251"/>
      <c r="AI148" s="251"/>
      <c r="AJ148" s="251"/>
      <c r="AK148" s="251"/>
    </row>
    <row r="149" ht="16.35" customHeight="1" spans="1:37">
      <c r="A149" s="250" t="s">
        <v>314</v>
      </c>
      <c r="B149" s="251">
        <v>0</v>
      </c>
      <c r="C149" s="251">
        <v>0</v>
      </c>
      <c r="D149" s="251">
        <v>0</v>
      </c>
      <c r="E149" s="251">
        <v>0</v>
      </c>
      <c r="F149" s="251">
        <v>0</v>
      </c>
      <c r="G149" s="251">
        <v>0</v>
      </c>
      <c r="H149" s="251">
        <v>0</v>
      </c>
      <c r="I149" s="251">
        <v>0</v>
      </c>
      <c r="J149" s="251">
        <v>0</v>
      </c>
      <c r="K149" s="251">
        <v>0</v>
      </c>
      <c r="L149" s="251">
        <v>0</v>
      </c>
      <c r="M149" s="251">
        <v>0</v>
      </c>
      <c r="N149" s="251">
        <v>0</v>
      </c>
      <c r="O149" s="251">
        <v>0</v>
      </c>
      <c r="P149" s="251">
        <v>0</v>
      </c>
      <c r="Q149" s="251">
        <v>0</v>
      </c>
      <c r="R149" s="251">
        <v>0</v>
      </c>
      <c r="S149" s="251">
        <v>0</v>
      </c>
      <c r="T149" s="251">
        <v>0</v>
      </c>
      <c r="U149" s="251">
        <v>0</v>
      </c>
      <c r="V149" s="251">
        <v>0</v>
      </c>
      <c r="W149" s="251">
        <v>0</v>
      </c>
      <c r="X149" s="251">
        <v>0</v>
      </c>
      <c r="Y149" s="251">
        <v>0</v>
      </c>
      <c r="Z149" s="251">
        <v>0</v>
      </c>
      <c r="AA149" s="251">
        <v>0</v>
      </c>
      <c r="AB149" s="251">
        <v>0</v>
      </c>
      <c r="AC149" s="251">
        <v>0</v>
      </c>
      <c r="AD149" s="251">
        <v>0</v>
      </c>
      <c r="AE149" s="251">
        <v>0</v>
      </c>
      <c r="AF149" s="251"/>
      <c r="AG149" s="251"/>
      <c r="AH149" s="251"/>
      <c r="AI149" s="251"/>
      <c r="AJ149" s="251"/>
      <c r="AK149" s="251"/>
    </row>
    <row r="150" ht="16.35" customHeight="1" spans="1:37">
      <c r="A150" s="250" t="s">
        <v>315</v>
      </c>
      <c r="B150" s="251">
        <v>0</v>
      </c>
      <c r="C150" s="251">
        <v>0</v>
      </c>
      <c r="D150" s="251">
        <v>0</v>
      </c>
      <c r="E150" s="251">
        <v>0</v>
      </c>
      <c r="F150" s="251">
        <v>0</v>
      </c>
      <c r="G150" s="251">
        <v>0</v>
      </c>
      <c r="H150" s="251">
        <v>0</v>
      </c>
      <c r="I150" s="251">
        <v>0</v>
      </c>
      <c r="J150" s="251">
        <v>0</v>
      </c>
      <c r="K150" s="251">
        <v>0</v>
      </c>
      <c r="L150" s="251">
        <v>0</v>
      </c>
      <c r="M150" s="251">
        <v>0</v>
      </c>
      <c r="N150" s="251">
        <v>0</v>
      </c>
      <c r="O150" s="251">
        <v>0</v>
      </c>
      <c r="P150" s="251">
        <v>0</v>
      </c>
      <c r="Q150" s="251">
        <v>0</v>
      </c>
      <c r="R150" s="251">
        <v>0</v>
      </c>
      <c r="S150" s="251">
        <v>0</v>
      </c>
      <c r="T150" s="251">
        <v>0</v>
      </c>
      <c r="U150" s="251">
        <v>0</v>
      </c>
      <c r="V150" s="251">
        <v>0</v>
      </c>
      <c r="W150" s="251">
        <v>0</v>
      </c>
      <c r="X150" s="251">
        <v>0</v>
      </c>
      <c r="Y150" s="251">
        <v>0</v>
      </c>
      <c r="Z150" s="251">
        <v>0</v>
      </c>
      <c r="AA150" s="251">
        <v>0</v>
      </c>
      <c r="AB150" s="251">
        <v>0</v>
      </c>
      <c r="AC150" s="251">
        <v>0</v>
      </c>
      <c r="AD150" s="251">
        <v>0</v>
      </c>
      <c r="AE150" s="251">
        <v>0</v>
      </c>
      <c r="AF150" s="251"/>
      <c r="AG150" s="251"/>
      <c r="AH150" s="251"/>
      <c r="AI150" s="251"/>
      <c r="AJ150" s="251"/>
      <c r="AK150" s="251"/>
    </row>
    <row r="151" ht="16.35" customHeight="1" spans="1:37">
      <c r="A151" s="250" t="s">
        <v>316</v>
      </c>
      <c r="B151" s="251">
        <v>0</v>
      </c>
      <c r="C151" s="251">
        <v>0</v>
      </c>
      <c r="D151" s="251">
        <v>0</v>
      </c>
      <c r="E151" s="251">
        <v>0</v>
      </c>
      <c r="F151" s="251">
        <v>0</v>
      </c>
      <c r="G151" s="251">
        <v>0</v>
      </c>
      <c r="H151" s="251">
        <v>0</v>
      </c>
      <c r="I151" s="251">
        <v>0</v>
      </c>
      <c r="J151" s="251">
        <v>0</v>
      </c>
      <c r="K151" s="251">
        <v>0</v>
      </c>
      <c r="L151" s="251">
        <v>0</v>
      </c>
      <c r="M151" s="251">
        <v>0</v>
      </c>
      <c r="N151" s="251">
        <v>0</v>
      </c>
      <c r="O151" s="251">
        <v>0</v>
      </c>
      <c r="P151" s="251">
        <v>0</v>
      </c>
      <c r="Q151" s="251">
        <v>0</v>
      </c>
      <c r="R151" s="251">
        <v>0</v>
      </c>
      <c r="S151" s="251">
        <v>0</v>
      </c>
      <c r="T151" s="251">
        <v>0</v>
      </c>
      <c r="U151" s="251">
        <v>0</v>
      </c>
      <c r="V151" s="251">
        <v>0</v>
      </c>
      <c r="W151" s="251">
        <v>0</v>
      </c>
      <c r="X151" s="251">
        <v>0</v>
      </c>
      <c r="Y151" s="251">
        <v>0</v>
      </c>
      <c r="Z151" s="251">
        <v>0</v>
      </c>
      <c r="AA151" s="251">
        <v>0</v>
      </c>
      <c r="AB151" s="251">
        <v>0</v>
      </c>
      <c r="AC151" s="251">
        <v>0</v>
      </c>
      <c r="AD151" s="251">
        <v>0</v>
      </c>
      <c r="AE151" s="251">
        <v>0</v>
      </c>
      <c r="AF151" s="251"/>
      <c r="AG151" s="251"/>
      <c r="AH151" s="251"/>
      <c r="AI151" s="251"/>
      <c r="AJ151" s="251"/>
      <c r="AK151" s="251"/>
    </row>
    <row r="152" ht="16.35" customHeight="1" spans="1:37">
      <c r="A152" s="250" t="s">
        <v>317</v>
      </c>
      <c r="B152" s="251">
        <v>0</v>
      </c>
      <c r="C152" s="251">
        <v>0</v>
      </c>
      <c r="D152" s="251">
        <v>0</v>
      </c>
      <c r="E152" s="251">
        <v>0</v>
      </c>
      <c r="F152" s="251">
        <v>0</v>
      </c>
      <c r="G152" s="251">
        <v>0</v>
      </c>
      <c r="H152" s="251">
        <v>0</v>
      </c>
      <c r="I152" s="251">
        <v>0</v>
      </c>
      <c r="J152" s="251">
        <v>0</v>
      </c>
      <c r="K152" s="251">
        <v>0</v>
      </c>
      <c r="L152" s="251">
        <v>0</v>
      </c>
      <c r="M152" s="251">
        <v>0</v>
      </c>
      <c r="N152" s="251">
        <v>0</v>
      </c>
      <c r="O152" s="251">
        <v>0</v>
      </c>
      <c r="P152" s="251">
        <v>0</v>
      </c>
      <c r="Q152" s="251">
        <v>0</v>
      </c>
      <c r="R152" s="251">
        <v>0</v>
      </c>
      <c r="S152" s="251">
        <v>0</v>
      </c>
      <c r="T152" s="251">
        <v>0</v>
      </c>
      <c r="U152" s="251">
        <v>0</v>
      </c>
      <c r="V152" s="251">
        <v>0</v>
      </c>
      <c r="W152" s="251">
        <v>0</v>
      </c>
      <c r="X152" s="251">
        <v>0</v>
      </c>
      <c r="Y152" s="251">
        <v>0</v>
      </c>
      <c r="Z152" s="251">
        <v>0</v>
      </c>
      <c r="AA152" s="251">
        <v>0</v>
      </c>
      <c r="AB152" s="251">
        <v>0</v>
      </c>
      <c r="AC152" s="251">
        <v>0</v>
      </c>
      <c r="AD152" s="251">
        <v>0</v>
      </c>
      <c r="AE152" s="251">
        <v>0</v>
      </c>
      <c r="AF152" s="251"/>
      <c r="AG152" s="251"/>
      <c r="AH152" s="251"/>
      <c r="AI152" s="251"/>
      <c r="AJ152" s="251"/>
      <c r="AK152" s="251"/>
    </row>
    <row r="153" ht="16.35" customHeight="1" spans="1:37">
      <c r="A153" s="250" t="s">
        <v>318</v>
      </c>
      <c r="B153" s="251">
        <v>0</v>
      </c>
      <c r="C153" s="251">
        <v>0</v>
      </c>
      <c r="D153" s="251">
        <v>0</v>
      </c>
      <c r="E153" s="251">
        <v>0</v>
      </c>
      <c r="F153" s="251">
        <v>0</v>
      </c>
      <c r="G153" s="251">
        <v>0</v>
      </c>
      <c r="H153" s="251">
        <v>0</v>
      </c>
      <c r="I153" s="251">
        <v>0</v>
      </c>
      <c r="J153" s="251">
        <v>0</v>
      </c>
      <c r="K153" s="251">
        <v>0</v>
      </c>
      <c r="L153" s="251">
        <v>0</v>
      </c>
      <c r="M153" s="251">
        <v>0</v>
      </c>
      <c r="N153" s="251">
        <v>0</v>
      </c>
      <c r="O153" s="251">
        <v>0</v>
      </c>
      <c r="P153" s="251">
        <v>0</v>
      </c>
      <c r="Q153" s="251">
        <v>0</v>
      </c>
      <c r="R153" s="251">
        <v>0</v>
      </c>
      <c r="S153" s="251">
        <v>0</v>
      </c>
      <c r="T153" s="251">
        <v>0</v>
      </c>
      <c r="U153" s="251">
        <v>0</v>
      </c>
      <c r="V153" s="251">
        <v>0</v>
      </c>
      <c r="W153" s="251">
        <v>0</v>
      </c>
      <c r="X153" s="251">
        <v>0</v>
      </c>
      <c r="Y153" s="251">
        <v>0</v>
      </c>
      <c r="Z153" s="251">
        <v>0</v>
      </c>
      <c r="AA153" s="251">
        <v>0</v>
      </c>
      <c r="AB153" s="251">
        <v>0</v>
      </c>
      <c r="AC153" s="251">
        <v>0</v>
      </c>
      <c r="AD153" s="251">
        <v>0</v>
      </c>
      <c r="AE153" s="251">
        <v>0</v>
      </c>
      <c r="AF153" s="251"/>
      <c r="AG153" s="251"/>
      <c r="AH153" s="251"/>
      <c r="AI153" s="251"/>
      <c r="AJ153" s="251"/>
      <c r="AK153" s="251"/>
    </row>
    <row r="154" ht="16.35" customHeight="1" spans="1:37">
      <c r="A154" s="250" t="s">
        <v>319</v>
      </c>
      <c r="B154" s="251">
        <v>0</v>
      </c>
      <c r="C154" s="251">
        <v>0</v>
      </c>
      <c r="D154" s="251">
        <v>0</v>
      </c>
      <c r="E154" s="251">
        <v>0</v>
      </c>
      <c r="F154" s="251">
        <v>0</v>
      </c>
      <c r="G154" s="251">
        <v>0</v>
      </c>
      <c r="H154" s="251">
        <v>0</v>
      </c>
      <c r="I154" s="251">
        <v>0</v>
      </c>
      <c r="J154" s="251">
        <v>0</v>
      </c>
      <c r="K154" s="251">
        <v>0</v>
      </c>
      <c r="L154" s="251">
        <v>0</v>
      </c>
      <c r="M154" s="251">
        <v>0</v>
      </c>
      <c r="N154" s="251">
        <v>0</v>
      </c>
      <c r="O154" s="251">
        <v>0</v>
      </c>
      <c r="P154" s="251">
        <v>0</v>
      </c>
      <c r="Q154" s="251">
        <v>0</v>
      </c>
      <c r="R154" s="251">
        <v>0</v>
      </c>
      <c r="S154" s="251">
        <v>0</v>
      </c>
      <c r="T154" s="251">
        <v>0</v>
      </c>
      <c r="U154" s="251">
        <v>0</v>
      </c>
      <c r="V154" s="251">
        <v>0</v>
      </c>
      <c r="W154" s="251">
        <v>0</v>
      </c>
      <c r="X154" s="251">
        <v>0</v>
      </c>
      <c r="Y154" s="251">
        <v>0</v>
      </c>
      <c r="Z154" s="251">
        <v>0</v>
      </c>
      <c r="AA154" s="251">
        <v>0</v>
      </c>
      <c r="AB154" s="251">
        <v>0</v>
      </c>
      <c r="AC154" s="251">
        <v>0</v>
      </c>
      <c r="AD154" s="251">
        <v>0</v>
      </c>
      <c r="AE154" s="251">
        <v>0</v>
      </c>
      <c r="AF154" s="251"/>
      <c r="AG154" s="251"/>
      <c r="AH154" s="251"/>
      <c r="AI154" s="251"/>
      <c r="AJ154" s="251"/>
      <c r="AK154" s="251"/>
    </row>
    <row r="155" ht="16.35" customHeight="1" spans="1:37">
      <c r="A155" s="250" t="s">
        <v>320</v>
      </c>
      <c r="B155" s="251">
        <v>0</v>
      </c>
      <c r="C155" s="251">
        <v>0</v>
      </c>
      <c r="D155" s="251">
        <v>0</v>
      </c>
      <c r="E155" s="251">
        <v>0</v>
      </c>
      <c r="F155" s="251">
        <v>0</v>
      </c>
      <c r="G155" s="251">
        <v>0</v>
      </c>
      <c r="H155" s="251">
        <v>0</v>
      </c>
      <c r="I155" s="251">
        <v>0</v>
      </c>
      <c r="J155" s="251">
        <v>0</v>
      </c>
      <c r="K155" s="251">
        <v>0</v>
      </c>
      <c r="L155" s="251">
        <v>0</v>
      </c>
      <c r="M155" s="251">
        <v>0</v>
      </c>
      <c r="N155" s="251">
        <v>0</v>
      </c>
      <c r="O155" s="251">
        <v>0</v>
      </c>
      <c r="P155" s="251">
        <v>0</v>
      </c>
      <c r="Q155" s="251">
        <v>0</v>
      </c>
      <c r="R155" s="251">
        <v>0</v>
      </c>
      <c r="S155" s="251">
        <v>0</v>
      </c>
      <c r="T155" s="251">
        <v>0</v>
      </c>
      <c r="U155" s="251">
        <v>0</v>
      </c>
      <c r="V155" s="251">
        <v>0</v>
      </c>
      <c r="W155" s="251">
        <v>0</v>
      </c>
      <c r="X155" s="251">
        <v>0</v>
      </c>
      <c r="Y155" s="251">
        <v>0</v>
      </c>
      <c r="Z155" s="251">
        <v>0</v>
      </c>
      <c r="AA155" s="251">
        <v>0</v>
      </c>
      <c r="AB155" s="251">
        <v>0</v>
      </c>
      <c r="AC155" s="251">
        <v>0</v>
      </c>
      <c r="AD155" s="251">
        <v>0</v>
      </c>
      <c r="AE155" s="251">
        <v>0</v>
      </c>
      <c r="AF155" s="251"/>
      <c r="AG155" s="251"/>
      <c r="AH155" s="251"/>
      <c r="AI155" s="251"/>
      <c r="AJ155" s="251"/>
      <c r="AK155" s="251"/>
    </row>
    <row r="156" ht="16.35" customHeight="1" spans="1:37">
      <c r="A156" s="250" t="s">
        <v>321</v>
      </c>
      <c r="B156" s="251">
        <v>0</v>
      </c>
      <c r="C156" s="251">
        <v>0</v>
      </c>
      <c r="D156" s="251">
        <v>0</v>
      </c>
      <c r="E156" s="251">
        <v>0</v>
      </c>
      <c r="F156" s="251">
        <v>0</v>
      </c>
      <c r="G156" s="251">
        <v>0</v>
      </c>
      <c r="H156" s="251">
        <v>0</v>
      </c>
      <c r="I156" s="251">
        <v>0</v>
      </c>
      <c r="J156" s="251">
        <v>0</v>
      </c>
      <c r="K156" s="251">
        <v>0</v>
      </c>
      <c r="L156" s="251">
        <v>0</v>
      </c>
      <c r="M156" s="251">
        <v>0</v>
      </c>
      <c r="N156" s="251">
        <v>0</v>
      </c>
      <c r="O156" s="251">
        <v>0</v>
      </c>
      <c r="P156" s="251">
        <v>0</v>
      </c>
      <c r="Q156" s="251">
        <v>0</v>
      </c>
      <c r="R156" s="251">
        <v>0</v>
      </c>
      <c r="S156" s="251">
        <v>0</v>
      </c>
      <c r="T156" s="251">
        <v>0</v>
      </c>
      <c r="U156" s="251">
        <v>0</v>
      </c>
      <c r="V156" s="251">
        <v>0</v>
      </c>
      <c r="W156" s="251">
        <v>0</v>
      </c>
      <c r="X156" s="251">
        <v>0</v>
      </c>
      <c r="Y156" s="251">
        <v>0</v>
      </c>
      <c r="Z156" s="251">
        <v>0</v>
      </c>
      <c r="AA156" s="251">
        <v>0</v>
      </c>
      <c r="AB156" s="251">
        <v>0</v>
      </c>
      <c r="AC156" s="251">
        <v>0</v>
      </c>
      <c r="AD156" s="251">
        <v>0</v>
      </c>
      <c r="AE156" s="251">
        <v>0</v>
      </c>
      <c r="AF156" s="251"/>
      <c r="AG156" s="251"/>
      <c r="AH156" s="251"/>
      <c r="AI156" s="251"/>
      <c r="AJ156" s="251"/>
      <c r="AK156" s="251"/>
    </row>
    <row r="157" ht="16.35" customHeight="1" spans="1:37">
      <c r="A157" s="250" t="s">
        <v>322</v>
      </c>
      <c r="B157" s="251">
        <v>0</v>
      </c>
      <c r="C157" s="251">
        <v>0</v>
      </c>
      <c r="D157" s="251">
        <v>0</v>
      </c>
      <c r="E157" s="251">
        <v>0</v>
      </c>
      <c r="F157" s="251">
        <v>0</v>
      </c>
      <c r="G157" s="251">
        <v>0</v>
      </c>
      <c r="H157" s="251">
        <v>0</v>
      </c>
      <c r="I157" s="251">
        <v>0</v>
      </c>
      <c r="J157" s="251">
        <v>0</v>
      </c>
      <c r="K157" s="251">
        <v>0</v>
      </c>
      <c r="L157" s="251">
        <v>0</v>
      </c>
      <c r="M157" s="251">
        <v>0</v>
      </c>
      <c r="N157" s="251">
        <v>0</v>
      </c>
      <c r="O157" s="251">
        <v>0</v>
      </c>
      <c r="P157" s="251">
        <v>0</v>
      </c>
      <c r="Q157" s="251">
        <v>0</v>
      </c>
      <c r="R157" s="251">
        <v>0</v>
      </c>
      <c r="S157" s="251">
        <v>0</v>
      </c>
      <c r="T157" s="251">
        <v>0</v>
      </c>
      <c r="U157" s="251">
        <v>0</v>
      </c>
      <c r="V157" s="251">
        <v>0</v>
      </c>
      <c r="W157" s="251">
        <v>0</v>
      </c>
      <c r="X157" s="251">
        <v>0</v>
      </c>
      <c r="Y157" s="251">
        <v>0</v>
      </c>
      <c r="Z157" s="251">
        <v>0</v>
      </c>
      <c r="AA157" s="251">
        <v>0</v>
      </c>
      <c r="AB157" s="251">
        <v>0</v>
      </c>
      <c r="AC157" s="251">
        <v>0</v>
      </c>
      <c r="AD157" s="251">
        <v>0</v>
      </c>
      <c r="AE157" s="251">
        <v>0</v>
      </c>
      <c r="AF157" s="251"/>
      <c r="AG157" s="251"/>
      <c r="AH157" s="251"/>
      <c r="AI157" s="251"/>
      <c r="AJ157" s="251"/>
      <c r="AK157" s="251"/>
    </row>
    <row r="158" ht="16.35" customHeight="1" spans="1:37">
      <c r="A158" s="250" t="s">
        <v>323</v>
      </c>
      <c r="B158" s="251">
        <v>0</v>
      </c>
      <c r="C158" s="251">
        <v>0</v>
      </c>
      <c r="D158" s="251">
        <v>0</v>
      </c>
      <c r="E158" s="251">
        <v>0</v>
      </c>
      <c r="F158" s="251">
        <v>0</v>
      </c>
      <c r="G158" s="251">
        <v>0</v>
      </c>
      <c r="H158" s="251">
        <v>0</v>
      </c>
      <c r="I158" s="251">
        <v>0</v>
      </c>
      <c r="J158" s="251">
        <v>0</v>
      </c>
      <c r="K158" s="251">
        <v>0</v>
      </c>
      <c r="L158" s="251">
        <v>0</v>
      </c>
      <c r="M158" s="251">
        <v>0</v>
      </c>
      <c r="N158" s="251">
        <v>0</v>
      </c>
      <c r="O158" s="251">
        <v>0</v>
      </c>
      <c r="P158" s="251">
        <v>0</v>
      </c>
      <c r="Q158" s="251">
        <v>0</v>
      </c>
      <c r="R158" s="251">
        <v>0</v>
      </c>
      <c r="S158" s="251">
        <v>0</v>
      </c>
      <c r="T158" s="251">
        <v>0</v>
      </c>
      <c r="U158" s="251">
        <v>0</v>
      </c>
      <c r="V158" s="251">
        <v>0</v>
      </c>
      <c r="W158" s="251">
        <v>0</v>
      </c>
      <c r="X158" s="251">
        <v>0</v>
      </c>
      <c r="Y158" s="251">
        <v>0</v>
      </c>
      <c r="Z158" s="251">
        <v>0</v>
      </c>
      <c r="AA158" s="251">
        <v>0</v>
      </c>
      <c r="AB158" s="251">
        <v>0</v>
      </c>
      <c r="AC158" s="251">
        <v>0</v>
      </c>
      <c r="AD158" s="251">
        <v>0</v>
      </c>
      <c r="AE158" s="251">
        <v>0</v>
      </c>
      <c r="AF158" s="251"/>
      <c r="AG158" s="251"/>
      <c r="AH158" s="251"/>
      <c r="AI158" s="251"/>
      <c r="AJ158" s="251"/>
      <c r="AK158" s="251"/>
    </row>
    <row r="159" ht="16.35" customHeight="1" spans="1:37">
      <c r="A159" s="250" t="s">
        <v>324</v>
      </c>
      <c r="B159" s="251">
        <v>0</v>
      </c>
      <c r="C159" s="251">
        <v>0</v>
      </c>
      <c r="D159" s="251">
        <v>0</v>
      </c>
      <c r="E159" s="251">
        <v>0</v>
      </c>
      <c r="F159" s="251">
        <v>0</v>
      </c>
      <c r="G159" s="251">
        <v>0</v>
      </c>
      <c r="H159" s="251">
        <v>0</v>
      </c>
      <c r="I159" s="251">
        <v>0</v>
      </c>
      <c r="J159" s="251">
        <v>0</v>
      </c>
      <c r="K159" s="251">
        <v>0</v>
      </c>
      <c r="L159" s="251">
        <v>0</v>
      </c>
      <c r="M159" s="251">
        <v>0</v>
      </c>
      <c r="N159" s="251">
        <v>0</v>
      </c>
      <c r="O159" s="251">
        <v>0</v>
      </c>
      <c r="P159" s="251">
        <v>0</v>
      </c>
      <c r="Q159" s="251">
        <v>0</v>
      </c>
      <c r="R159" s="251">
        <v>0</v>
      </c>
      <c r="S159" s="251">
        <v>0</v>
      </c>
      <c r="T159" s="251">
        <v>0</v>
      </c>
      <c r="U159" s="251">
        <v>0</v>
      </c>
      <c r="V159" s="251">
        <v>0</v>
      </c>
      <c r="W159" s="251">
        <v>0</v>
      </c>
      <c r="X159" s="251">
        <v>0</v>
      </c>
      <c r="Y159" s="251">
        <v>0</v>
      </c>
      <c r="Z159" s="251">
        <v>0</v>
      </c>
      <c r="AA159" s="251">
        <v>0</v>
      </c>
      <c r="AB159" s="251">
        <v>0</v>
      </c>
      <c r="AC159" s="251">
        <v>0</v>
      </c>
      <c r="AD159" s="251">
        <v>0</v>
      </c>
      <c r="AE159" s="251">
        <v>0</v>
      </c>
      <c r="AF159" s="251"/>
      <c r="AG159" s="251"/>
      <c r="AH159" s="251"/>
      <c r="AI159" s="251"/>
      <c r="AJ159" s="251"/>
      <c r="AK159" s="251"/>
    </row>
    <row r="160" ht="16.35" customHeight="1" spans="1:37">
      <c r="A160" s="250" t="s">
        <v>325</v>
      </c>
      <c r="B160" s="251">
        <v>0</v>
      </c>
      <c r="C160" s="251">
        <v>0</v>
      </c>
      <c r="D160" s="251">
        <v>0</v>
      </c>
      <c r="E160" s="251">
        <v>0</v>
      </c>
      <c r="F160" s="251">
        <v>0</v>
      </c>
      <c r="G160" s="251">
        <v>0</v>
      </c>
      <c r="H160" s="251">
        <v>0</v>
      </c>
      <c r="I160" s="251">
        <v>0</v>
      </c>
      <c r="J160" s="251">
        <v>0</v>
      </c>
      <c r="K160" s="251">
        <v>0</v>
      </c>
      <c r="L160" s="251">
        <v>0</v>
      </c>
      <c r="M160" s="251">
        <v>0</v>
      </c>
      <c r="N160" s="251">
        <v>0</v>
      </c>
      <c r="O160" s="251">
        <v>0</v>
      </c>
      <c r="P160" s="251">
        <v>0</v>
      </c>
      <c r="Q160" s="251">
        <v>0</v>
      </c>
      <c r="R160" s="251">
        <v>0</v>
      </c>
      <c r="S160" s="251">
        <v>0</v>
      </c>
      <c r="T160" s="251">
        <v>0</v>
      </c>
      <c r="U160" s="251">
        <v>0</v>
      </c>
      <c r="V160" s="251">
        <v>0</v>
      </c>
      <c r="W160" s="251">
        <v>0</v>
      </c>
      <c r="X160" s="251">
        <v>0</v>
      </c>
      <c r="Y160" s="251">
        <v>0</v>
      </c>
      <c r="Z160" s="251">
        <v>0</v>
      </c>
      <c r="AA160" s="251">
        <v>0</v>
      </c>
      <c r="AB160" s="251">
        <v>0</v>
      </c>
      <c r="AC160" s="251">
        <v>0</v>
      </c>
      <c r="AD160" s="251">
        <v>0</v>
      </c>
      <c r="AE160" s="251">
        <v>0</v>
      </c>
      <c r="AF160" s="251"/>
      <c r="AG160" s="251"/>
      <c r="AH160" s="251"/>
      <c r="AI160" s="251"/>
      <c r="AJ160" s="251"/>
      <c r="AK160" s="251"/>
    </row>
    <row r="161" ht="16.35" customHeight="1" spans="1:37">
      <c r="A161" s="250" t="s">
        <v>326</v>
      </c>
      <c r="B161" s="251">
        <v>0</v>
      </c>
      <c r="C161" s="251">
        <v>0</v>
      </c>
      <c r="D161" s="251">
        <v>0</v>
      </c>
      <c r="E161" s="251">
        <v>0</v>
      </c>
      <c r="F161" s="251">
        <v>0</v>
      </c>
      <c r="G161" s="251">
        <v>0</v>
      </c>
      <c r="H161" s="251">
        <v>0</v>
      </c>
      <c r="I161" s="251">
        <v>0</v>
      </c>
      <c r="J161" s="251">
        <v>0</v>
      </c>
      <c r="K161" s="251">
        <v>0</v>
      </c>
      <c r="L161" s="251">
        <v>0</v>
      </c>
      <c r="M161" s="251">
        <v>0</v>
      </c>
      <c r="N161" s="251">
        <v>0</v>
      </c>
      <c r="O161" s="251">
        <v>0</v>
      </c>
      <c r="P161" s="251">
        <v>0</v>
      </c>
      <c r="Q161" s="251">
        <v>0</v>
      </c>
      <c r="R161" s="251">
        <v>0</v>
      </c>
      <c r="S161" s="251">
        <v>0</v>
      </c>
      <c r="T161" s="251">
        <v>0</v>
      </c>
      <c r="U161" s="251">
        <v>0</v>
      </c>
      <c r="V161" s="251">
        <v>0</v>
      </c>
      <c r="W161" s="251">
        <v>0</v>
      </c>
      <c r="X161" s="251">
        <v>0</v>
      </c>
      <c r="Y161" s="251">
        <v>0</v>
      </c>
      <c r="Z161" s="251">
        <v>0</v>
      </c>
      <c r="AA161" s="251">
        <v>0</v>
      </c>
      <c r="AB161" s="251">
        <v>0</v>
      </c>
      <c r="AC161" s="251">
        <v>0</v>
      </c>
      <c r="AD161" s="251">
        <v>0</v>
      </c>
      <c r="AE161" s="251">
        <v>0</v>
      </c>
      <c r="AF161" s="251"/>
      <c r="AG161" s="251"/>
      <c r="AH161" s="251"/>
      <c r="AI161" s="251"/>
      <c r="AJ161" s="251"/>
      <c r="AK161" s="251"/>
    </row>
    <row r="162" ht="16.35" customHeight="1" spans="1:37">
      <c r="A162" s="250" t="s">
        <v>327</v>
      </c>
      <c r="B162" s="251">
        <v>0</v>
      </c>
      <c r="C162" s="251">
        <v>0</v>
      </c>
      <c r="D162" s="251">
        <v>0</v>
      </c>
      <c r="E162" s="251">
        <v>0</v>
      </c>
      <c r="F162" s="251">
        <v>0</v>
      </c>
      <c r="G162" s="251">
        <v>0</v>
      </c>
      <c r="H162" s="251">
        <v>0</v>
      </c>
      <c r="I162" s="251">
        <v>0</v>
      </c>
      <c r="J162" s="251">
        <v>0</v>
      </c>
      <c r="K162" s="251">
        <v>0</v>
      </c>
      <c r="L162" s="251">
        <v>0</v>
      </c>
      <c r="M162" s="251">
        <v>0</v>
      </c>
      <c r="N162" s="251">
        <v>0</v>
      </c>
      <c r="O162" s="251">
        <v>0</v>
      </c>
      <c r="P162" s="251">
        <v>0</v>
      </c>
      <c r="Q162" s="251">
        <v>0</v>
      </c>
      <c r="R162" s="251">
        <v>0</v>
      </c>
      <c r="S162" s="251">
        <v>0</v>
      </c>
      <c r="T162" s="251">
        <v>0</v>
      </c>
      <c r="U162" s="251">
        <v>0</v>
      </c>
      <c r="V162" s="251">
        <v>0</v>
      </c>
      <c r="W162" s="251">
        <v>0</v>
      </c>
      <c r="X162" s="251">
        <v>0</v>
      </c>
      <c r="Y162" s="251">
        <v>0</v>
      </c>
      <c r="Z162" s="251">
        <v>0</v>
      </c>
      <c r="AA162" s="251">
        <v>0</v>
      </c>
      <c r="AB162" s="251">
        <v>0</v>
      </c>
      <c r="AC162" s="251">
        <v>0</v>
      </c>
      <c r="AD162" s="251">
        <v>0</v>
      </c>
      <c r="AE162" s="251">
        <v>0</v>
      </c>
      <c r="AF162" s="251"/>
      <c r="AG162" s="251"/>
      <c r="AH162" s="251"/>
      <c r="AI162" s="251"/>
      <c r="AJ162" s="251"/>
      <c r="AK162" s="251"/>
    </row>
    <row r="163" ht="16.35" customHeight="1" spans="1:37">
      <c r="A163" s="250" t="s">
        <v>328</v>
      </c>
      <c r="B163" s="251">
        <v>0</v>
      </c>
      <c r="C163" s="251">
        <v>0</v>
      </c>
      <c r="D163" s="251">
        <v>0</v>
      </c>
      <c r="E163" s="251">
        <v>0</v>
      </c>
      <c r="F163" s="251">
        <v>0</v>
      </c>
      <c r="G163" s="251">
        <v>0</v>
      </c>
      <c r="H163" s="251">
        <v>0</v>
      </c>
      <c r="I163" s="251">
        <v>0</v>
      </c>
      <c r="J163" s="251">
        <v>0</v>
      </c>
      <c r="K163" s="251">
        <v>0</v>
      </c>
      <c r="L163" s="251">
        <v>0</v>
      </c>
      <c r="M163" s="251">
        <v>0</v>
      </c>
      <c r="N163" s="251">
        <v>0</v>
      </c>
      <c r="O163" s="251">
        <v>0</v>
      </c>
      <c r="P163" s="251">
        <v>0</v>
      </c>
      <c r="Q163" s="251">
        <v>0</v>
      </c>
      <c r="R163" s="251">
        <v>0</v>
      </c>
      <c r="S163" s="251">
        <v>0</v>
      </c>
      <c r="T163" s="251">
        <v>0</v>
      </c>
      <c r="U163" s="251">
        <v>0</v>
      </c>
      <c r="V163" s="251">
        <v>0</v>
      </c>
      <c r="W163" s="251">
        <v>0</v>
      </c>
      <c r="X163" s="251">
        <v>0</v>
      </c>
      <c r="Y163" s="251">
        <v>0</v>
      </c>
      <c r="Z163" s="251">
        <v>0</v>
      </c>
      <c r="AA163" s="251">
        <v>0</v>
      </c>
      <c r="AB163" s="251">
        <v>0</v>
      </c>
      <c r="AC163" s="251">
        <v>0</v>
      </c>
      <c r="AD163" s="251">
        <v>0</v>
      </c>
      <c r="AE163" s="251">
        <v>0</v>
      </c>
      <c r="AF163" s="251"/>
      <c r="AG163" s="251"/>
      <c r="AH163" s="251"/>
      <c r="AI163" s="251"/>
      <c r="AJ163" s="251"/>
      <c r="AK163" s="251"/>
    </row>
    <row r="164" ht="16.35" customHeight="1" spans="1:37">
      <c r="A164" s="250" t="s">
        <v>329</v>
      </c>
      <c r="B164" s="251">
        <v>0</v>
      </c>
      <c r="C164" s="251">
        <v>0</v>
      </c>
      <c r="D164" s="251">
        <v>0</v>
      </c>
      <c r="E164" s="251">
        <v>0</v>
      </c>
      <c r="F164" s="251">
        <v>0</v>
      </c>
      <c r="G164" s="251">
        <v>0</v>
      </c>
      <c r="H164" s="251">
        <v>0</v>
      </c>
      <c r="I164" s="251">
        <v>0</v>
      </c>
      <c r="J164" s="251">
        <v>0</v>
      </c>
      <c r="K164" s="251">
        <v>0</v>
      </c>
      <c r="L164" s="251">
        <v>0</v>
      </c>
      <c r="M164" s="251">
        <v>0</v>
      </c>
      <c r="N164" s="251">
        <v>0</v>
      </c>
      <c r="O164" s="251">
        <v>0</v>
      </c>
      <c r="P164" s="251">
        <v>0</v>
      </c>
      <c r="Q164" s="251">
        <v>0</v>
      </c>
      <c r="R164" s="251">
        <v>0</v>
      </c>
      <c r="S164" s="251">
        <v>0</v>
      </c>
      <c r="T164" s="251">
        <v>0</v>
      </c>
      <c r="U164" s="251">
        <v>0</v>
      </c>
      <c r="V164" s="251">
        <v>0</v>
      </c>
      <c r="W164" s="251">
        <v>0</v>
      </c>
      <c r="X164" s="251">
        <v>0</v>
      </c>
      <c r="Y164" s="251">
        <v>0</v>
      </c>
      <c r="Z164" s="251">
        <v>0</v>
      </c>
      <c r="AA164" s="251">
        <v>0</v>
      </c>
      <c r="AB164" s="251">
        <v>0</v>
      </c>
      <c r="AC164" s="251">
        <v>0</v>
      </c>
      <c r="AD164" s="251">
        <v>0</v>
      </c>
      <c r="AE164" s="251">
        <v>0</v>
      </c>
      <c r="AF164" s="251"/>
      <c r="AG164" s="251"/>
      <c r="AH164" s="251"/>
      <c r="AI164" s="251"/>
      <c r="AJ164" s="251"/>
      <c r="AK164" s="251"/>
    </row>
    <row r="165" ht="16.35" customHeight="1" spans="1:37">
      <c r="A165" s="250" t="s">
        <v>330</v>
      </c>
      <c r="B165" s="251">
        <v>0</v>
      </c>
      <c r="C165" s="251">
        <v>0</v>
      </c>
      <c r="D165" s="251">
        <v>0</v>
      </c>
      <c r="E165" s="251">
        <v>0</v>
      </c>
      <c r="F165" s="251">
        <v>0</v>
      </c>
      <c r="G165" s="251">
        <v>0</v>
      </c>
      <c r="H165" s="251">
        <v>0</v>
      </c>
      <c r="I165" s="251">
        <v>0</v>
      </c>
      <c r="J165" s="251">
        <v>0</v>
      </c>
      <c r="K165" s="251">
        <v>0</v>
      </c>
      <c r="L165" s="251">
        <v>0</v>
      </c>
      <c r="M165" s="251">
        <v>0</v>
      </c>
      <c r="N165" s="251">
        <v>0</v>
      </c>
      <c r="O165" s="251">
        <v>0</v>
      </c>
      <c r="P165" s="251">
        <v>0</v>
      </c>
      <c r="Q165" s="251">
        <v>0</v>
      </c>
      <c r="R165" s="251">
        <v>0</v>
      </c>
      <c r="S165" s="251">
        <v>0</v>
      </c>
      <c r="T165" s="251">
        <v>0</v>
      </c>
      <c r="U165" s="251">
        <v>0</v>
      </c>
      <c r="V165" s="251">
        <v>0</v>
      </c>
      <c r="W165" s="251">
        <v>0</v>
      </c>
      <c r="X165" s="251">
        <v>0</v>
      </c>
      <c r="Y165" s="251">
        <v>0</v>
      </c>
      <c r="Z165" s="251">
        <v>0</v>
      </c>
      <c r="AA165" s="251">
        <v>0</v>
      </c>
      <c r="AB165" s="251">
        <v>0</v>
      </c>
      <c r="AC165" s="251">
        <v>0</v>
      </c>
      <c r="AD165" s="251">
        <v>0</v>
      </c>
      <c r="AE165" s="251">
        <v>0</v>
      </c>
      <c r="AF165" s="251"/>
      <c r="AG165" s="251"/>
      <c r="AH165" s="251"/>
      <c r="AI165" s="251"/>
      <c r="AJ165" s="251"/>
      <c r="AK165" s="251"/>
    </row>
    <row r="166" ht="16.35" customHeight="1" spans="1:37">
      <c r="A166" s="250" t="s">
        <v>331</v>
      </c>
      <c r="B166" s="251">
        <v>0</v>
      </c>
      <c r="C166" s="251">
        <v>0</v>
      </c>
      <c r="D166" s="251">
        <v>0</v>
      </c>
      <c r="E166" s="251">
        <v>0</v>
      </c>
      <c r="F166" s="251">
        <v>0</v>
      </c>
      <c r="G166" s="251">
        <v>0</v>
      </c>
      <c r="H166" s="251">
        <v>0</v>
      </c>
      <c r="I166" s="251">
        <v>0</v>
      </c>
      <c r="J166" s="251">
        <v>0</v>
      </c>
      <c r="K166" s="251">
        <v>0</v>
      </c>
      <c r="L166" s="251">
        <v>0</v>
      </c>
      <c r="M166" s="251">
        <v>0</v>
      </c>
      <c r="N166" s="251">
        <v>0</v>
      </c>
      <c r="O166" s="251">
        <v>0</v>
      </c>
      <c r="P166" s="251">
        <v>0</v>
      </c>
      <c r="Q166" s="251">
        <v>0</v>
      </c>
      <c r="R166" s="251">
        <v>0</v>
      </c>
      <c r="S166" s="251">
        <v>0</v>
      </c>
      <c r="T166" s="251">
        <v>0</v>
      </c>
      <c r="U166" s="251">
        <v>0</v>
      </c>
      <c r="V166" s="251">
        <v>0</v>
      </c>
      <c r="W166" s="251">
        <v>0</v>
      </c>
      <c r="X166" s="251">
        <v>0</v>
      </c>
      <c r="Y166" s="251">
        <v>0</v>
      </c>
      <c r="Z166" s="251">
        <v>0</v>
      </c>
      <c r="AA166" s="251">
        <v>0</v>
      </c>
      <c r="AB166" s="251">
        <v>0</v>
      </c>
      <c r="AC166" s="251">
        <v>0</v>
      </c>
      <c r="AD166" s="251">
        <v>0</v>
      </c>
      <c r="AE166" s="251">
        <v>0</v>
      </c>
      <c r="AF166" s="251"/>
      <c r="AG166" s="251"/>
      <c r="AH166" s="251"/>
      <c r="AI166" s="251"/>
      <c r="AJ166" s="251"/>
      <c r="AK166" s="251"/>
    </row>
    <row r="167" ht="16.35" customHeight="1" spans="1:37">
      <c r="A167" s="250" t="s">
        <v>332</v>
      </c>
      <c r="B167" s="251">
        <v>0</v>
      </c>
      <c r="C167" s="251">
        <v>0</v>
      </c>
      <c r="D167" s="251">
        <v>0</v>
      </c>
      <c r="E167" s="251">
        <v>0</v>
      </c>
      <c r="F167" s="251">
        <v>0</v>
      </c>
      <c r="G167" s="251">
        <v>0</v>
      </c>
      <c r="H167" s="251">
        <v>0</v>
      </c>
      <c r="I167" s="251">
        <v>0</v>
      </c>
      <c r="J167" s="251">
        <v>0</v>
      </c>
      <c r="K167" s="251">
        <v>0</v>
      </c>
      <c r="L167" s="251">
        <v>0</v>
      </c>
      <c r="M167" s="251">
        <v>0</v>
      </c>
      <c r="N167" s="251">
        <v>0</v>
      </c>
      <c r="O167" s="251">
        <v>0</v>
      </c>
      <c r="P167" s="251">
        <v>0</v>
      </c>
      <c r="Q167" s="251">
        <v>0</v>
      </c>
      <c r="R167" s="251">
        <v>0</v>
      </c>
      <c r="S167" s="251">
        <v>0</v>
      </c>
      <c r="T167" s="251">
        <v>0</v>
      </c>
      <c r="U167" s="251">
        <v>0</v>
      </c>
      <c r="V167" s="251">
        <v>0</v>
      </c>
      <c r="W167" s="251">
        <v>0</v>
      </c>
      <c r="X167" s="251">
        <v>0</v>
      </c>
      <c r="Y167" s="251">
        <v>0</v>
      </c>
      <c r="Z167" s="251">
        <v>0</v>
      </c>
      <c r="AA167" s="251">
        <v>0</v>
      </c>
      <c r="AB167" s="251">
        <v>0</v>
      </c>
      <c r="AC167" s="251">
        <v>0</v>
      </c>
      <c r="AD167" s="251">
        <v>0</v>
      </c>
      <c r="AE167" s="251">
        <v>0</v>
      </c>
      <c r="AF167" s="251"/>
      <c r="AG167" s="251"/>
      <c r="AH167" s="251"/>
      <c r="AI167" s="251"/>
      <c r="AJ167" s="251"/>
      <c r="AK167" s="251"/>
    </row>
    <row r="168" ht="16.35" customHeight="1" spans="1:37">
      <c r="A168" s="250" t="s">
        <v>333</v>
      </c>
      <c r="B168" s="251">
        <v>0</v>
      </c>
      <c r="C168" s="251">
        <v>0</v>
      </c>
      <c r="D168" s="251">
        <v>0</v>
      </c>
      <c r="E168" s="251">
        <v>0</v>
      </c>
      <c r="F168" s="251">
        <v>0</v>
      </c>
      <c r="G168" s="251">
        <v>0</v>
      </c>
      <c r="H168" s="251">
        <v>0</v>
      </c>
      <c r="I168" s="251">
        <v>0</v>
      </c>
      <c r="J168" s="251">
        <v>0</v>
      </c>
      <c r="K168" s="251">
        <v>0</v>
      </c>
      <c r="L168" s="251">
        <v>0</v>
      </c>
      <c r="M168" s="251">
        <v>0</v>
      </c>
      <c r="N168" s="251">
        <v>0</v>
      </c>
      <c r="O168" s="251">
        <v>0</v>
      </c>
      <c r="P168" s="251">
        <v>0</v>
      </c>
      <c r="Q168" s="251">
        <v>0</v>
      </c>
      <c r="R168" s="251">
        <v>0</v>
      </c>
      <c r="S168" s="251">
        <v>0</v>
      </c>
      <c r="T168" s="251">
        <v>0</v>
      </c>
      <c r="U168" s="251">
        <v>0</v>
      </c>
      <c r="V168" s="251">
        <v>0</v>
      </c>
      <c r="W168" s="251">
        <v>0</v>
      </c>
      <c r="X168" s="251">
        <v>0</v>
      </c>
      <c r="Y168" s="251">
        <v>0</v>
      </c>
      <c r="Z168" s="251">
        <v>0</v>
      </c>
      <c r="AA168" s="251">
        <v>0</v>
      </c>
      <c r="AB168" s="251">
        <v>0</v>
      </c>
      <c r="AC168" s="251">
        <v>0</v>
      </c>
      <c r="AD168" s="251">
        <v>0</v>
      </c>
      <c r="AE168" s="251">
        <v>0</v>
      </c>
      <c r="AF168" s="251"/>
      <c r="AG168" s="251"/>
      <c r="AH168" s="251"/>
      <c r="AI168" s="251"/>
      <c r="AJ168" s="251"/>
      <c r="AK168" s="251"/>
    </row>
    <row r="169" ht="16.35" customHeight="1" spans="1:37">
      <c r="A169" s="250" t="s">
        <v>334</v>
      </c>
      <c r="B169" s="251">
        <v>0</v>
      </c>
      <c r="C169" s="251">
        <v>0</v>
      </c>
      <c r="D169" s="251">
        <v>0</v>
      </c>
      <c r="E169" s="251">
        <v>0</v>
      </c>
      <c r="F169" s="251">
        <v>0</v>
      </c>
      <c r="G169" s="251">
        <v>0</v>
      </c>
      <c r="H169" s="251">
        <v>0</v>
      </c>
      <c r="I169" s="251">
        <v>0</v>
      </c>
      <c r="J169" s="251">
        <v>0</v>
      </c>
      <c r="K169" s="251">
        <v>0</v>
      </c>
      <c r="L169" s="251">
        <v>0</v>
      </c>
      <c r="M169" s="251">
        <v>0</v>
      </c>
      <c r="N169" s="251">
        <v>0</v>
      </c>
      <c r="O169" s="251">
        <v>0</v>
      </c>
      <c r="P169" s="251">
        <v>0</v>
      </c>
      <c r="Q169" s="251">
        <v>0</v>
      </c>
      <c r="R169" s="251">
        <v>0</v>
      </c>
      <c r="S169" s="251">
        <v>0</v>
      </c>
      <c r="T169" s="251">
        <v>0</v>
      </c>
      <c r="U169" s="251">
        <v>0</v>
      </c>
      <c r="V169" s="251">
        <v>0</v>
      </c>
      <c r="W169" s="251">
        <v>0</v>
      </c>
      <c r="X169" s="251">
        <v>0</v>
      </c>
      <c r="Y169" s="251">
        <v>0</v>
      </c>
      <c r="Z169" s="251">
        <v>0</v>
      </c>
      <c r="AA169" s="251">
        <v>0</v>
      </c>
      <c r="AB169" s="251">
        <v>0</v>
      </c>
      <c r="AC169" s="251">
        <v>0</v>
      </c>
      <c r="AD169" s="251">
        <v>0</v>
      </c>
      <c r="AE169" s="251">
        <v>0</v>
      </c>
      <c r="AF169" s="251"/>
      <c r="AG169" s="251"/>
      <c r="AH169" s="251"/>
      <c r="AI169" s="251"/>
      <c r="AJ169" s="251"/>
      <c r="AK169" s="251"/>
    </row>
    <row r="170" ht="16.35" customHeight="1" spans="1:37">
      <c r="A170" s="250" t="s">
        <v>335</v>
      </c>
      <c r="B170" s="251">
        <v>0</v>
      </c>
      <c r="C170" s="251">
        <v>0</v>
      </c>
      <c r="D170" s="251">
        <v>0</v>
      </c>
      <c r="E170" s="251">
        <v>0</v>
      </c>
      <c r="F170" s="251">
        <v>0</v>
      </c>
      <c r="G170" s="251">
        <v>0</v>
      </c>
      <c r="H170" s="251">
        <v>0</v>
      </c>
      <c r="I170" s="251">
        <v>0</v>
      </c>
      <c r="J170" s="251">
        <v>0</v>
      </c>
      <c r="K170" s="251">
        <v>0</v>
      </c>
      <c r="L170" s="251">
        <v>0</v>
      </c>
      <c r="M170" s="251">
        <v>0</v>
      </c>
      <c r="N170" s="251">
        <v>0</v>
      </c>
      <c r="O170" s="251">
        <v>0</v>
      </c>
      <c r="P170" s="251">
        <v>0</v>
      </c>
      <c r="Q170" s="251">
        <v>0</v>
      </c>
      <c r="R170" s="251">
        <v>0</v>
      </c>
      <c r="S170" s="251">
        <v>0</v>
      </c>
      <c r="T170" s="251">
        <v>0</v>
      </c>
      <c r="U170" s="251">
        <v>0</v>
      </c>
      <c r="V170" s="251">
        <v>0</v>
      </c>
      <c r="W170" s="251">
        <v>0</v>
      </c>
      <c r="X170" s="251">
        <v>0</v>
      </c>
      <c r="Y170" s="251">
        <v>0</v>
      </c>
      <c r="Z170" s="251">
        <v>0</v>
      </c>
      <c r="AA170" s="251">
        <v>0</v>
      </c>
      <c r="AB170" s="251">
        <v>0</v>
      </c>
      <c r="AC170" s="251">
        <v>0</v>
      </c>
      <c r="AD170" s="251">
        <v>0</v>
      </c>
      <c r="AE170" s="251">
        <v>0</v>
      </c>
      <c r="AF170" s="251"/>
      <c r="AG170" s="251"/>
      <c r="AH170" s="251"/>
      <c r="AI170" s="251"/>
      <c r="AJ170" s="251"/>
      <c r="AK170" s="251"/>
    </row>
    <row r="171" ht="16.35" customHeight="1" spans="1:37">
      <c r="A171" s="250" t="s">
        <v>336</v>
      </c>
      <c r="B171" s="251">
        <v>0</v>
      </c>
      <c r="C171" s="251">
        <v>0</v>
      </c>
      <c r="D171" s="251">
        <v>0</v>
      </c>
      <c r="E171" s="251">
        <v>0</v>
      </c>
      <c r="F171" s="251">
        <v>0</v>
      </c>
      <c r="G171" s="251">
        <v>0</v>
      </c>
      <c r="H171" s="251">
        <v>0</v>
      </c>
      <c r="I171" s="251">
        <v>0</v>
      </c>
      <c r="J171" s="251">
        <v>0</v>
      </c>
      <c r="K171" s="251">
        <v>0</v>
      </c>
      <c r="L171" s="251">
        <v>0</v>
      </c>
      <c r="M171" s="251">
        <v>0</v>
      </c>
      <c r="N171" s="251">
        <v>0</v>
      </c>
      <c r="O171" s="251">
        <v>0</v>
      </c>
      <c r="P171" s="251">
        <v>0</v>
      </c>
      <c r="Q171" s="251">
        <v>0</v>
      </c>
      <c r="R171" s="251">
        <v>0</v>
      </c>
      <c r="S171" s="251">
        <v>0</v>
      </c>
      <c r="T171" s="251">
        <v>0</v>
      </c>
      <c r="U171" s="251">
        <v>0</v>
      </c>
      <c r="V171" s="251">
        <v>0</v>
      </c>
      <c r="W171" s="251">
        <v>0</v>
      </c>
      <c r="X171" s="251">
        <v>0</v>
      </c>
      <c r="Y171" s="251">
        <v>0</v>
      </c>
      <c r="Z171" s="251">
        <v>0</v>
      </c>
      <c r="AA171" s="251">
        <v>0</v>
      </c>
      <c r="AB171" s="251">
        <v>0</v>
      </c>
      <c r="AC171" s="251">
        <v>0</v>
      </c>
      <c r="AD171" s="251">
        <v>0</v>
      </c>
      <c r="AE171" s="251">
        <v>0</v>
      </c>
      <c r="AF171" s="251"/>
      <c r="AG171" s="251"/>
      <c r="AH171" s="251"/>
      <c r="AI171" s="251"/>
      <c r="AJ171" s="251"/>
      <c r="AK171" s="251"/>
    </row>
    <row r="172" ht="16.35" customHeight="1" spans="1:37">
      <c r="A172" s="250" t="s">
        <v>337</v>
      </c>
      <c r="B172" s="251">
        <v>0</v>
      </c>
      <c r="C172" s="251">
        <v>0</v>
      </c>
      <c r="D172" s="251">
        <v>0</v>
      </c>
      <c r="E172" s="251">
        <v>0</v>
      </c>
      <c r="F172" s="251">
        <v>0</v>
      </c>
      <c r="G172" s="251">
        <v>0</v>
      </c>
      <c r="H172" s="251">
        <v>0</v>
      </c>
      <c r="I172" s="251">
        <v>0</v>
      </c>
      <c r="J172" s="251">
        <v>0</v>
      </c>
      <c r="K172" s="251">
        <v>0</v>
      </c>
      <c r="L172" s="251">
        <v>0</v>
      </c>
      <c r="M172" s="251">
        <v>0</v>
      </c>
      <c r="N172" s="251">
        <v>0</v>
      </c>
      <c r="O172" s="251">
        <v>0</v>
      </c>
      <c r="P172" s="251">
        <v>0</v>
      </c>
      <c r="Q172" s="251">
        <v>0</v>
      </c>
      <c r="R172" s="251">
        <v>0</v>
      </c>
      <c r="S172" s="251">
        <v>0</v>
      </c>
      <c r="T172" s="251">
        <v>0</v>
      </c>
      <c r="U172" s="251">
        <v>0</v>
      </c>
      <c r="V172" s="251">
        <v>0</v>
      </c>
      <c r="W172" s="251">
        <v>0</v>
      </c>
      <c r="X172" s="251">
        <v>0</v>
      </c>
      <c r="Y172" s="251">
        <v>0</v>
      </c>
      <c r="Z172" s="251">
        <v>0</v>
      </c>
      <c r="AA172" s="251">
        <v>0</v>
      </c>
      <c r="AB172" s="251">
        <v>0</v>
      </c>
      <c r="AC172" s="251">
        <v>0</v>
      </c>
      <c r="AD172" s="251">
        <v>0</v>
      </c>
      <c r="AE172" s="251">
        <v>0</v>
      </c>
      <c r="AF172" s="251"/>
      <c r="AG172" s="251"/>
      <c r="AH172" s="251"/>
      <c r="AI172" s="251"/>
      <c r="AJ172" s="251"/>
      <c r="AK172" s="251"/>
    </row>
    <row r="173" ht="16.35" customHeight="1" spans="1:37">
      <c r="A173" s="250" t="s">
        <v>338</v>
      </c>
      <c r="B173" s="251">
        <v>0</v>
      </c>
      <c r="C173" s="251">
        <v>0</v>
      </c>
      <c r="D173" s="251">
        <v>0</v>
      </c>
      <c r="E173" s="251">
        <v>0</v>
      </c>
      <c r="F173" s="251">
        <v>0</v>
      </c>
      <c r="G173" s="251">
        <v>0</v>
      </c>
      <c r="H173" s="251">
        <v>0</v>
      </c>
      <c r="I173" s="251">
        <v>0</v>
      </c>
      <c r="J173" s="251">
        <v>0</v>
      </c>
      <c r="K173" s="251">
        <v>0</v>
      </c>
      <c r="L173" s="251">
        <v>0</v>
      </c>
      <c r="M173" s="251">
        <v>0</v>
      </c>
      <c r="N173" s="251">
        <v>0</v>
      </c>
      <c r="O173" s="251">
        <v>0</v>
      </c>
      <c r="P173" s="251">
        <v>0</v>
      </c>
      <c r="Q173" s="251">
        <v>0</v>
      </c>
      <c r="R173" s="251">
        <v>0</v>
      </c>
      <c r="S173" s="251">
        <v>0</v>
      </c>
      <c r="T173" s="251">
        <v>0</v>
      </c>
      <c r="U173" s="251">
        <v>0</v>
      </c>
      <c r="V173" s="251">
        <v>0</v>
      </c>
      <c r="W173" s="251">
        <v>0</v>
      </c>
      <c r="X173" s="251">
        <v>0</v>
      </c>
      <c r="Y173" s="251">
        <v>0</v>
      </c>
      <c r="Z173" s="251">
        <v>0</v>
      </c>
      <c r="AA173" s="251">
        <v>0</v>
      </c>
      <c r="AB173" s="251">
        <v>0</v>
      </c>
      <c r="AC173" s="251">
        <v>0</v>
      </c>
      <c r="AD173" s="251">
        <v>0</v>
      </c>
      <c r="AE173" s="251">
        <v>0</v>
      </c>
      <c r="AF173" s="251"/>
      <c r="AG173" s="251"/>
      <c r="AH173" s="251"/>
      <c r="AI173" s="251"/>
      <c r="AJ173" s="251"/>
      <c r="AK173" s="251"/>
    </row>
    <row r="174" ht="16.35" customHeight="1" spans="1:37">
      <c r="A174" s="250" t="s">
        <v>339</v>
      </c>
      <c r="B174" s="251">
        <v>0</v>
      </c>
      <c r="C174" s="251">
        <v>0</v>
      </c>
      <c r="D174" s="251">
        <v>0</v>
      </c>
      <c r="E174" s="251">
        <v>0</v>
      </c>
      <c r="F174" s="251">
        <v>0</v>
      </c>
      <c r="G174" s="251">
        <v>0</v>
      </c>
      <c r="H174" s="251">
        <v>0</v>
      </c>
      <c r="I174" s="251">
        <v>0</v>
      </c>
      <c r="J174" s="251">
        <v>0</v>
      </c>
      <c r="K174" s="251">
        <v>0</v>
      </c>
      <c r="L174" s="251">
        <v>0</v>
      </c>
      <c r="M174" s="251">
        <v>0</v>
      </c>
      <c r="N174" s="251">
        <v>0</v>
      </c>
      <c r="O174" s="251">
        <v>0</v>
      </c>
      <c r="P174" s="251">
        <v>0</v>
      </c>
      <c r="Q174" s="251">
        <v>0</v>
      </c>
      <c r="R174" s="251">
        <v>0</v>
      </c>
      <c r="S174" s="251">
        <v>0</v>
      </c>
      <c r="T174" s="251">
        <v>0</v>
      </c>
      <c r="U174" s="251">
        <v>0</v>
      </c>
      <c r="V174" s="251">
        <v>0</v>
      </c>
      <c r="W174" s="251">
        <v>0</v>
      </c>
      <c r="X174" s="251">
        <v>0</v>
      </c>
      <c r="Y174" s="251">
        <v>0</v>
      </c>
      <c r="Z174" s="251">
        <v>0</v>
      </c>
      <c r="AA174" s="251">
        <v>0</v>
      </c>
      <c r="AB174" s="251">
        <v>0</v>
      </c>
      <c r="AC174" s="251">
        <v>0</v>
      </c>
      <c r="AD174" s="251">
        <v>0</v>
      </c>
      <c r="AE174" s="251">
        <v>0</v>
      </c>
      <c r="AF174" s="251"/>
      <c r="AG174" s="251"/>
      <c r="AH174" s="251"/>
      <c r="AI174" s="251"/>
      <c r="AJ174" s="251"/>
      <c r="AK174" s="251"/>
    </row>
    <row r="175" ht="16.35" customHeight="1" spans="1:37">
      <c r="A175" s="250" t="s">
        <v>340</v>
      </c>
      <c r="B175" s="251">
        <v>0</v>
      </c>
      <c r="C175" s="251">
        <v>0</v>
      </c>
      <c r="D175" s="251">
        <v>0</v>
      </c>
      <c r="E175" s="251">
        <v>0</v>
      </c>
      <c r="F175" s="251">
        <v>0</v>
      </c>
      <c r="G175" s="251">
        <v>0</v>
      </c>
      <c r="H175" s="251">
        <v>0</v>
      </c>
      <c r="I175" s="251">
        <v>0</v>
      </c>
      <c r="J175" s="251">
        <v>0</v>
      </c>
      <c r="K175" s="251">
        <v>0</v>
      </c>
      <c r="L175" s="251">
        <v>0</v>
      </c>
      <c r="M175" s="251">
        <v>0</v>
      </c>
      <c r="N175" s="251">
        <v>0</v>
      </c>
      <c r="O175" s="251">
        <v>0</v>
      </c>
      <c r="P175" s="251">
        <v>0</v>
      </c>
      <c r="Q175" s="251">
        <v>0</v>
      </c>
      <c r="R175" s="251">
        <v>0</v>
      </c>
      <c r="S175" s="251">
        <v>0</v>
      </c>
      <c r="T175" s="251">
        <v>0</v>
      </c>
      <c r="U175" s="251">
        <v>0</v>
      </c>
      <c r="V175" s="251">
        <v>0</v>
      </c>
      <c r="W175" s="251">
        <v>0</v>
      </c>
      <c r="X175" s="251">
        <v>0</v>
      </c>
      <c r="Y175" s="251">
        <v>0</v>
      </c>
      <c r="Z175" s="251">
        <v>0</v>
      </c>
      <c r="AA175" s="251">
        <v>0</v>
      </c>
      <c r="AB175" s="251">
        <v>0</v>
      </c>
      <c r="AC175" s="251">
        <v>0</v>
      </c>
      <c r="AD175" s="251">
        <v>0</v>
      </c>
      <c r="AE175" s="251">
        <v>0</v>
      </c>
      <c r="AF175" s="251"/>
      <c r="AG175" s="251"/>
      <c r="AH175" s="251"/>
      <c r="AI175" s="251"/>
      <c r="AJ175" s="251"/>
      <c r="AK175" s="251"/>
    </row>
    <row r="176" ht="16.35" customHeight="1" spans="1:37">
      <c r="A176" s="250" t="s">
        <v>341</v>
      </c>
      <c r="B176" s="251">
        <v>0</v>
      </c>
      <c r="C176" s="251">
        <v>0</v>
      </c>
      <c r="D176" s="251">
        <v>0</v>
      </c>
      <c r="E176" s="251">
        <v>0</v>
      </c>
      <c r="F176" s="251">
        <v>0</v>
      </c>
      <c r="G176" s="251">
        <v>0</v>
      </c>
      <c r="H176" s="251">
        <v>0</v>
      </c>
      <c r="I176" s="251">
        <v>0</v>
      </c>
      <c r="J176" s="251">
        <v>0</v>
      </c>
      <c r="K176" s="251">
        <v>0</v>
      </c>
      <c r="L176" s="251">
        <v>0</v>
      </c>
      <c r="M176" s="251">
        <v>0</v>
      </c>
      <c r="N176" s="251">
        <v>0</v>
      </c>
      <c r="O176" s="251">
        <v>0</v>
      </c>
      <c r="P176" s="251">
        <v>0</v>
      </c>
      <c r="Q176" s="251">
        <v>0</v>
      </c>
      <c r="R176" s="251">
        <v>0</v>
      </c>
      <c r="S176" s="251">
        <v>0</v>
      </c>
      <c r="T176" s="251">
        <v>0</v>
      </c>
      <c r="U176" s="251">
        <v>0</v>
      </c>
      <c r="V176" s="251">
        <v>0</v>
      </c>
      <c r="W176" s="251">
        <v>0</v>
      </c>
      <c r="X176" s="251">
        <v>0</v>
      </c>
      <c r="Y176" s="251">
        <v>0</v>
      </c>
      <c r="Z176" s="251">
        <v>0</v>
      </c>
      <c r="AA176" s="251">
        <v>0</v>
      </c>
      <c r="AB176" s="251">
        <v>0</v>
      </c>
      <c r="AC176" s="251">
        <v>0</v>
      </c>
      <c r="AD176" s="251">
        <v>0</v>
      </c>
      <c r="AE176" s="251">
        <v>0</v>
      </c>
      <c r="AF176" s="251"/>
      <c r="AG176" s="251"/>
      <c r="AH176" s="251"/>
      <c r="AI176" s="251"/>
      <c r="AJ176" s="251"/>
      <c r="AK176" s="251"/>
    </row>
    <row r="177" ht="16.35" customHeight="1" spans="1:37">
      <c r="A177" s="250" t="s">
        <v>342</v>
      </c>
      <c r="B177" s="251">
        <v>0</v>
      </c>
      <c r="C177" s="251">
        <v>0</v>
      </c>
      <c r="D177" s="251">
        <v>0</v>
      </c>
      <c r="E177" s="251">
        <v>0</v>
      </c>
      <c r="F177" s="251">
        <v>0</v>
      </c>
      <c r="G177" s="251">
        <v>0</v>
      </c>
      <c r="H177" s="251">
        <v>0</v>
      </c>
      <c r="I177" s="251">
        <v>0</v>
      </c>
      <c r="J177" s="251">
        <v>0</v>
      </c>
      <c r="K177" s="251">
        <v>0</v>
      </c>
      <c r="L177" s="251">
        <v>0</v>
      </c>
      <c r="M177" s="251">
        <v>0</v>
      </c>
      <c r="N177" s="251">
        <v>0</v>
      </c>
      <c r="O177" s="251">
        <v>0</v>
      </c>
      <c r="P177" s="251">
        <v>0</v>
      </c>
      <c r="Q177" s="251">
        <v>0</v>
      </c>
      <c r="R177" s="251">
        <v>0</v>
      </c>
      <c r="S177" s="251">
        <v>0</v>
      </c>
      <c r="T177" s="251">
        <v>0</v>
      </c>
      <c r="U177" s="251">
        <v>0</v>
      </c>
      <c r="V177" s="251">
        <v>0</v>
      </c>
      <c r="W177" s="251">
        <v>0</v>
      </c>
      <c r="X177" s="251">
        <v>0</v>
      </c>
      <c r="Y177" s="251">
        <v>0</v>
      </c>
      <c r="Z177" s="251">
        <v>0</v>
      </c>
      <c r="AA177" s="251">
        <v>0</v>
      </c>
      <c r="AB177" s="251">
        <v>0</v>
      </c>
      <c r="AC177" s="251">
        <v>0</v>
      </c>
      <c r="AD177" s="251">
        <v>0</v>
      </c>
      <c r="AE177" s="251">
        <v>0</v>
      </c>
      <c r="AF177" s="251"/>
      <c r="AG177" s="251"/>
      <c r="AH177" s="251"/>
      <c r="AI177" s="251"/>
      <c r="AJ177" s="251"/>
      <c r="AK177" s="251"/>
    </row>
    <row r="178" ht="16.35" customHeight="1" spans="1:37">
      <c r="A178" s="250" t="s">
        <v>343</v>
      </c>
      <c r="B178" s="251">
        <v>0</v>
      </c>
      <c r="C178" s="251">
        <v>0</v>
      </c>
      <c r="D178" s="251">
        <v>0</v>
      </c>
      <c r="E178" s="251">
        <v>0</v>
      </c>
      <c r="F178" s="251">
        <v>0</v>
      </c>
      <c r="G178" s="251">
        <v>0</v>
      </c>
      <c r="H178" s="251">
        <v>0</v>
      </c>
      <c r="I178" s="251">
        <v>0</v>
      </c>
      <c r="J178" s="251">
        <v>0</v>
      </c>
      <c r="K178" s="251">
        <v>0</v>
      </c>
      <c r="L178" s="251">
        <v>0</v>
      </c>
      <c r="M178" s="251">
        <v>0</v>
      </c>
      <c r="N178" s="251">
        <v>0</v>
      </c>
      <c r="O178" s="251">
        <v>0</v>
      </c>
      <c r="P178" s="251">
        <v>0</v>
      </c>
      <c r="Q178" s="251">
        <v>0</v>
      </c>
      <c r="R178" s="251">
        <v>0</v>
      </c>
      <c r="S178" s="251">
        <v>0</v>
      </c>
      <c r="T178" s="251">
        <v>0</v>
      </c>
      <c r="U178" s="251">
        <v>0</v>
      </c>
      <c r="V178" s="251">
        <v>0</v>
      </c>
      <c r="W178" s="251">
        <v>0</v>
      </c>
      <c r="X178" s="251">
        <v>0</v>
      </c>
      <c r="Y178" s="251">
        <v>0</v>
      </c>
      <c r="Z178" s="251">
        <v>0</v>
      </c>
      <c r="AA178" s="251">
        <v>0</v>
      </c>
      <c r="AB178" s="251">
        <v>0</v>
      </c>
      <c r="AC178" s="251">
        <v>0</v>
      </c>
      <c r="AD178" s="251">
        <v>0</v>
      </c>
      <c r="AE178" s="251">
        <v>0</v>
      </c>
      <c r="AF178" s="251"/>
      <c r="AG178" s="251"/>
      <c r="AH178" s="251"/>
      <c r="AI178" s="251"/>
      <c r="AJ178" s="251"/>
      <c r="AK178" s="251"/>
    </row>
    <row r="179" ht="16.35" customHeight="1" spans="1:37">
      <c r="A179" s="250" t="s">
        <v>344</v>
      </c>
      <c r="B179" s="251">
        <v>0</v>
      </c>
      <c r="C179" s="251">
        <v>0</v>
      </c>
      <c r="D179" s="251">
        <v>0</v>
      </c>
      <c r="E179" s="251">
        <v>0</v>
      </c>
      <c r="F179" s="251">
        <v>0</v>
      </c>
      <c r="G179" s="251">
        <v>0</v>
      </c>
      <c r="H179" s="251">
        <v>0</v>
      </c>
      <c r="I179" s="251">
        <v>0</v>
      </c>
      <c r="J179" s="251">
        <v>0</v>
      </c>
      <c r="K179" s="251">
        <v>0</v>
      </c>
      <c r="L179" s="251">
        <v>0</v>
      </c>
      <c r="M179" s="251">
        <v>0</v>
      </c>
      <c r="N179" s="251">
        <v>0</v>
      </c>
      <c r="O179" s="251">
        <v>0</v>
      </c>
      <c r="P179" s="251">
        <v>0</v>
      </c>
      <c r="Q179" s="251">
        <v>0</v>
      </c>
      <c r="R179" s="251">
        <v>0</v>
      </c>
      <c r="S179" s="251">
        <v>0</v>
      </c>
      <c r="T179" s="251">
        <v>0</v>
      </c>
      <c r="U179" s="251">
        <v>0</v>
      </c>
      <c r="V179" s="251">
        <v>0</v>
      </c>
      <c r="W179" s="251">
        <v>0</v>
      </c>
      <c r="X179" s="251">
        <v>0</v>
      </c>
      <c r="Y179" s="251">
        <v>0</v>
      </c>
      <c r="Z179" s="251">
        <v>0</v>
      </c>
      <c r="AA179" s="251">
        <v>0</v>
      </c>
      <c r="AB179" s="251">
        <v>0</v>
      </c>
      <c r="AC179" s="251">
        <v>0</v>
      </c>
      <c r="AD179" s="251">
        <v>0</v>
      </c>
      <c r="AE179" s="251">
        <v>0</v>
      </c>
      <c r="AF179" s="251"/>
      <c r="AG179" s="251"/>
      <c r="AH179" s="251"/>
      <c r="AI179" s="251"/>
      <c r="AJ179" s="251"/>
      <c r="AK179" s="251"/>
    </row>
    <row r="180" ht="16.35" customHeight="1" spans="1:37">
      <c r="A180" s="250" t="s">
        <v>345</v>
      </c>
      <c r="B180" s="251">
        <v>0</v>
      </c>
      <c r="C180" s="251">
        <v>0</v>
      </c>
      <c r="D180" s="251">
        <v>0</v>
      </c>
      <c r="E180" s="251">
        <v>0</v>
      </c>
      <c r="F180" s="251">
        <v>0</v>
      </c>
      <c r="G180" s="251">
        <v>0</v>
      </c>
      <c r="H180" s="251">
        <v>0</v>
      </c>
      <c r="I180" s="251">
        <v>0</v>
      </c>
      <c r="J180" s="251">
        <v>0</v>
      </c>
      <c r="K180" s="251">
        <v>0</v>
      </c>
      <c r="L180" s="251">
        <v>0</v>
      </c>
      <c r="M180" s="251">
        <v>0</v>
      </c>
      <c r="N180" s="251">
        <v>0</v>
      </c>
      <c r="O180" s="251">
        <v>0</v>
      </c>
      <c r="P180" s="251">
        <v>0</v>
      </c>
      <c r="Q180" s="251">
        <v>0</v>
      </c>
      <c r="R180" s="251">
        <v>0</v>
      </c>
      <c r="S180" s="251">
        <v>0</v>
      </c>
      <c r="T180" s="251">
        <v>0</v>
      </c>
      <c r="U180" s="251">
        <v>0</v>
      </c>
      <c r="V180" s="251">
        <v>0</v>
      </c>
      <c r="W180" s="251">
        <v>0</v>
      </c>
      <c r="X180" s="251">
        <v>0</v>
      </c>
      <c r="Y180" s="251">
        <v>0</v>
      </c>
      <c r="Z180" s="251">
        <v>0</v>
      </c>
      <c r="AA180" s="251">
        <v>0</v>
      </c>
      <c r="AB180" s="251">
        <v>0</v>
      </c>
      <c r="AC180" s="251">
        <v>0</v>
      </c>
      <c r="AD180" s="251">
        <v>0</v>
      </c>
      <c r="AE180" s="251">
        <v>0</v>
      </c>
      <c r="AF180" s="251"/>
      <c r="AG180" s="251"/>
      <c r="AH180" s="251"/>
      <c r="AI180" s="251"/>
      <c r="AJ180" s="251"/>
      <c r="AK180" s="251"/>
    </row>
    <row r="181" ht="16.35" customHeight="1" spans="1:37">
      <c r="A181" s="250" t="s">
        <v>346</v>
      </c>
      <c r="B181" s="251">
        <v>0</v>
      </c>
      <c r="C181" s="251">
        <v>0</v>
      </c>
      <c r="D181" s="251">
        <v>0</v>
      </c>
      <c r="E181" s="251">
        <v>0</v>
      </c>
      <c r="F181" s="251">
        <v>0</v>
      </c>
      <c r="G181" s="251">
        <v>0</v>
      </c>
      <c r="H181" s="251">
        <v>0</v>
      </c>
      <c r="I181" s="251">
        <v>0</v>
      </c>
      <c r="J181" s="251">
        <v>0</v>
      </c>
      <c r="K181" s="251">
        <v>0</v>
      </c>
      <c r="L181" s="251">
        <v>0</v>
      </c>
      <c r="M181" s="251">
        <v>0</v>
      </c>
      <c r="N181" s="251">
        <v>0</v>
      </c>
      <c r="O181" s="251">
        <v>0</v>
      </c>
      <c r="P181" s="251">
        <v>0</v>
      </c>
      <c r="Q181" s="251">
        <v>0</v>
      </c>
      <c r="R181" s="251">
        <v>0</v>
      </c>
      <c r="S181" s="251">
        <v>0</v>
      </c>
      <c r="T181" s="251">
        <v>0</v>
      </c>
      <c r="U181" s="251">
        <v>0</v>
      </c>
      <c r="V181" s="251">
        <v>0</v>
      </c>
      <c r="W181" s="251">
        <v>0</v>
      </c>
      <c r="X181" s="251">
        <v>0</v>
      </c>
      <c r="Y181" s="251">
        <v>0</v>
      </c>
      <c r="Z181" s="251">
        <v>0</v>
      </c>
      <c r="AA181" s="251">
        <v>0</v>
      </c>
      <c r="AB181" s="251">
        <v>0</v>
      </c>
      <c r="AC181" s="251">
        <v>0</v>
      </c>
      <c r="AD181" s="251">
        <v>0</v>
      </c>
      <c r="AE181" s="251">
        <v>0</v>
      </c>
      <c r="AF181" s="251"/>
      <c r="AG181" s="251"/>
      <c r="AH181" s="251"/>
      <c r="AI181" s="251"/>
      <c r="AJ181" s="251"/>
      <c r="AK181" s="251"/>
    </row>
    <row r="182" ht="16.35" customHeight="1" spans="1:37">
      <c r="A182" s="250" t="s">
        <v>347</v>
      </c>
      <c r="B182" s="251">
        <v>0</v>
      </c>
      <c r="C182" s="251">
        <v>0</v>
      </c>
      <c r="D182" s="251">
        <v>0</v>
      </c>
      <c r="E182" s="251">
        <v>0</v>
      </c>
      <c r="F182" s="251">
        <v>0</v>
      </c>
      <c r="G182" s="251">
        <v>0</v>
      </c>
      <c r="H182" s="251">
        <v>0</v>
      </c>
      <c r="I182" s="251">
        <v>0</v>
      </c>
      <c r="J182" s="251">
        <v>0</v>
      </c>
      <c r="K182" s="251">
        <v>0</v>
      </c>
      <c r="L182" s="251">
        <v>0</v>
      </c>
      <c r="M182" s="251">
        <v>0</v>
      </c>
      <c r="N182" s="251">
        <v>0</v>
      </c>
      <c r="O182" s="251">
        <v>0</v>
      </c>
      <c r="P182" s="251">
        <v>0</v>
      </c>
      <c r="Q182" s="251">
        <v>0</v>
      </c>
      <c r="R182" s="251">
        <v>0</v>
      </c>
      <c r="S182" s="251">
        <v>0</v>
      </c>
      <c r="T182" s="251">
        <v>0</v>
      </c>
      <c r="U182" s="251">
        <v>0</v>
      </c>
      <c r="V182" s="251">
        <v>0</v>
      </c>
      <c r="W182" s="251">
        <v>0</v>
      </c>
      <c r="X182" s="251">
        <v>0</v>
      </c>
      <c r="Y182" s="251">
        <v>0</v>
      </c>
      <c r="Z182" s="251">
        <v>0</v>
      </c>
      <c r="AA182" s="251">
        <v>0</v>
      </c>
      <c r="AB182" s="251">
        <v>0</v>
      </c>
      <c r="AC182" s="251">
        <v>0</v>
      </c>
      <c r="AD182" s="251">
        <v>0</v>
      </c>
      <c r="AE182" s="251">
        <v>0</v>
      </c>
      <c r="AF182" s="251"/>
      <c r="AG182" s="251"/>
      <c r="AH182" s="251"/>
      <c r="AI182" s="251"/>
      <c r="AJ182" s="251"/>
      <c r="AK182" s="251"/>
    </row>
    <row r="183" ht="16.35" customHeight="1" spans="1:37">
      <c r="A183" s="250" t="s">
        <v>348</v>
      </c>
      <c r="B183" s="251">
        <v>0</v>
      </c>
      <c r="C183" s="251">
        <v>0</v>
      </c>
      <c r="D183" s="251">
        <v>0</v>
      </c>
      <c r="E183" s="251">
        <v>0</v>
      </c>
      <c r="F183" s="251">
        <v>0</v>
      </c>
      <c r="G183" s="251">
        <v>0</v>
      </c>
      <c r="H183" s="251">
        <v>0</v>
      </c>
      <c r="I183" s="251">
        <v>0</v>
      </c>
      <c r="J183" s="251">
        <v>0</v>
      </c>
      <c r="K183" s="251">
        <v>0</v>
      </c>
      <c r="L183" s="251">
        <v>0</v>
      </c>
      <c r="M183" s="251">
        <v>0</v>
      </c>
      <c r="N183" s="251">
        <v>0</v>
      </c>
      <c r="O183" s="251">
        <v>0</v>
      </c>
      <c r="P183" s="251">
        <v>0</v>
      </c>
      <c r="Q183" s="251">
        <v>0</v>
      </c>
      <c r="R183" s="251">
        <v>0</v>
      </c>
      <c r="S183" s="251">
        <v>0</v>
      </c>
      <c r="T183" s="251">
        <v>0</v>
      </c>
      <c r="U183" s="251">
        <v>0</v>
      </c>
      <c r="V183" s="251">
        <v>0</v>
      </c>
      <c r="W183" s="251">
        <v>0</v>
      </c>
      <c r="X183" s="251">
        <v>0</v>
      </c>
      <c r="Y183" s="251">
        <v>0</v>
      </c>
      <c r="Z183" s="251">
        <v>0</v>
      </c>
      <c r="AA183" s="251">
        <v>0</v>
      </c>
      <c r="AB183" s="251">
        <v>0</v>
      </c>
      <c r="AC183" s="251">
        <v>0</v>
      </c>
      <c r="AD183" s="251">
        <v>0</v>
      </c>
      <c r="AE183" s="251">
        <v>0</v>
      </c>
      <c r="AF183" s="251"/>
      <c r="AG183" s="251"/>
      <c r="AH183" s="251"/>
      <c r="AI183" s="251"/>
      <c r="AJ183" s="251"/>
      <c r="AK183" s="251"/>
    </row>
    <row r="184" ht="16.35" customHeight="1" spans="1:37">
      <c r="A184" s="250" t="s">
        <v>349</v>
      </c>
      <c r="B184" s="251">
        <v>0</v>
      </c>
      <c r="C184" s="251">
        <v>0</v>
      </c>
      <c r="D184" s="251">
        <v>0</v>
      </c>
      <c r="E184" s="251">
        <v>0</v>
      </c>
      <c r="F184" s="251">
        <v>0</v>
      </c>
      <c r="G184" s="251">
        <v>0</v>
      </c>
      <c r="H184" s="251">
        <v>0</v>
      </c>
      <c r="I184" s="251">
        <v>0</v>
      </c>
      <c r="J184" s="251">
        <v>0</v>
      </c>
      <c r="K184" s="251">
        <v>0</v>
      </c>
      <c r="L184" s="251">
        <v>0</v>
      </c>
      <c r="M184" s="251">
        <v>0</v>
      </c>
      <c r="N184" s="251">
        <v>0</v>
      </c>
      <c r="O184" s="251">
        <v>0</v>
      </c>
      <c r="P184" s="251">
        <v>0</v>
      </c>
      <c r="Q184" s="251">
        <v>0</v>
      </c>
      <c r="R184" s="251">
        <v>0</v>
      </c>
      <c r="S184" s="251">
        <v>0</v>
      </c>
      <c r="T184" s="251">
        <v>0</v>
      </c>
      <c r="U184" s="251">
        <v>0</v>
      </c>
      <c r="V184" s="251">
        <v>0</v>
      </c>
      <c r="W184" s="251">
        <v>0</v>
      </c>
      <c r="X184" s="251">
        <v>0</v>
      </c>
      <c r="Y184" s="251">
        <v>0</v>
      </c>
      <c r="Z184" s="251">
        <v>0</v>
      </c>
      <c r="AA184" s="251">
        <v>0</v>
      </c>
      <c r="AB184" s="251">
        <v>0</v>
      </c>
      <c r="AC184" s="251">
        <v>0</v>
      </c>
      <c r="AD184" s="251">
        <v>0</v>
      </c>
      <c r="AE184" s="251">
        <v>0</v>
      </c>
      <c r="AF184" s="251"/>
      <c r="AG184" s="251"/>
      <c r="AH184" s="251"/>
      <c r="AI184" s="251"/>
      <c r="AJ184" s="251"/>
      <c r="AK184" s="251"/>
    </row>
    <row r="185" ht="16.35" customHeight="1" spans="1:37">
      <c r="A185" s="250" t="s">
        <v>350</v>
      </c>
      <c r="B185" s="251">
        <v>0</v>
      </c>
      <c r="C185" s="251">
        <v>0</v>
      </c>
      <c r="D185" s="251">
        <v>0</v>
      </c>
      <c r="E185" s="251">
        <v>0</v>
      </c>
      <c r="F185" s="251">
        <v>0</v>
      </c>
      <c r="G185" s="251">
        <v>0</v>
      </c>
      <c r="H185" s="251">
        <v>0</v>
      </c>
      <c r="I185" s="251">
        <v>0</v>
      </c>
      <c r="J185" s="251">
        <v>0</v>
      </c>
      <c r="K185" s="251">
        <v>0</v>
      </c>
      <c r="L185" s="251">
        <v>0</v>
      </c>
      <c r="M185" s="251">
        <v>0</v>
      </c>
      <c r="N185" s="251">
        <v>0</v>
      </c>
      <c r="O185" s="251">
        <v>0</v>
      </c>
      <c r="P185" s="251">
        <v>0</v>
      </c>
      <c r="Q185" s="251">
        <v>0</v>
      </c>
      <c r="R185" s="251">
        <v>0</v>
      </c>
      <c r="S185" s="251">
        <v>0</v>
      </c>
      <c r="T185" s="251">
        <v>0</v>
      </c>
      <c r="U185" s="251">
        <v>0</v>
      </c>
      <c r="V185" s="251">
        <v>0</v>
      </c>
      <c r="W185" s="251">
        <v>0</v>
      </c>
      <c r="X185" s="251">
        <v>0</v>
      </c>
      <c r="Y185" s="251">
        <v>0</v>
      </c>
      <c r="Z185" s="251">
        <v>0</v>
      </c>
      <c r="AA185" s="251">
        <v>0</v>
      </c>
      <c r="AB185" s="251">
        <v>0</v>
      </c>
      <c r="AC185" s="251">
        <v>0</v>
      </c>
      <c r="AD185" s="251">
        <v>0</v>
      </c>
      <c r="AE185" s="251">
        <v>0</v>
      </c>
      <c r="AF185" s="251"/>
      <c r="AG185" s="251"/>
      <c r="AH185" s="251"/>
      <c r="AI185" s="251"/>
      <c r="AJ185" s="251"/>
      <c r="AK185" s="251"/>
    </row>
    <row r="186" ht="16.35" customHeight="1" spans="1:37">
      <c r="A186" s="250" t="s">
        <v>351</v>
      </c>
      <c r="B186" s="251">
        <v>0</v>
      </c>
      <c r="C186" s="251">
        <v>0</v>
      </c>
      <c r="D186" s="251">
        <v>0</v>
      </c>
      <c r="E186" s="251">
        <v>0</v>
      </c>
      <c r="F186" s="251">
        <v>0</v>
      </c>
      <c r="G186" s="251">
        <v>0</v>
      </c>
      <c r="H186" s="251">
        <v>0</v>
      </c>
      <c r="I186" s="251">
        <v>0</v>
      </c>
      <c r="J186" s="251">
        <v>0</v>
      </c>
      <c r="K186" s="251">
        <v>0</v>
      </c>
      <c r="L186" s="251">
        <v>0</v>
      </c>
      <c r="M186" s="251">
        <v>0</v>
      </c>
      <c r="N186" s="251">
        <v>0</v>
      </c>
      <c r="O186" s="251">
        <v>0</v>
      </c>
      <c r="P186" s="251">
        <v>0</v>
      </c>
      <c r="Q186" s="251">
        <v>0</v>
      </c>
      <c r="R186" s="251">
        <v>0</v>
      </c>
      <c r="S186" s="251">
        <v>0</v>
      </c>
      <c r="T186" s="251">
        <v>0</v>
      </c>
      <c r="U186" s="251">
        <v>0</v>
      </c>
      <c r="V186" s="251">
        <v>0</v>
      </c>
      <c r="W186" s="251">
        <v>0</v>
      </c>
      <c r="X186" s="251">
        <v>0</v>
      </c>
      <c r="Y186" s="251">
        <v>0</v>
      </c>
      <c r="Z186" s="251">
        <v>0</v>
      </c>
      <c r="AA186" s="251">
        <v>0</v>
      </c>
      <c r="AB186" s="251">
        <v>0</v>
      </c>
      <c r="AC186" s="251">
        <v>0</v>
      </c>
      <c r="AD186" s="251">
        <v>0</v>
      </c>
      <c r="AE186" s="251">
        <v>0</v>
      </c>
      <c r="AF186" s="251"/>
      <c r="AG186" s="251"/>
      <c r="AH186" s="251"/>
      <c r="AI186" s="251"/>
      <c r="AJ186" s="251"/>
      <c r="AK186" s="251"/>
    </row>
    <row r="187" ht="16.35" customHeight="1" spans="1:37">
      <c r="A187" s="250" t="s">
        <v>352</v>
      </c>
      <c r="B187" s="251">
        <v>0</v>
      </c>
      <c r="C187" s="251">
        <v>0</v>
      </c>
      <c r="D187" s="251">
        <v>0</v>
      </c>
      <c r="E187" s="251">
        <v>0</v>
      </c>
      <c r="F187" s="251">
        <v>0</v>
      </c>
      <c r="G187" s="251">
        <v>0</v>
      </c>
      <c r="H187" s="251">
        <v>0</v>
      </c>
      <c r="I187" s="251">
        <v>0</v>
      </c>
      <c r="J187" s="251">
        <v>0</v>
      </c>
      <c r="K187" s="251">
        <v>0</v>
      </c>
      <c r="L187" s="251">
        <v>0</v>
      </c>
      <c r="M187" s="251">
        <v>0</v>
      </c>
      <c r="N187" s="251">
        <v>0</v>
      </c>
      <c r="O187" s="251">
        <v>0</v>
      </c>
      <c r="P187" s="251">
        <v>0</v>
      </c>
      <c r="Q187" s="251">
        <v>0</v>
      </c>
      <c r="R187" s="251">
        <v>0</v>
      </c>
      <c r="S187" s="251">
        <v>0</v>
      </c>
      <c r="T187" s="251">
        <v>0</v>
      </c>
      <c r="U187" s="251">
        <v>0</v>
      </c>
      <c r="V187" s="251">
        <v>0</v>
      </c>
      <c r="W187" s="251">
        <v>0</v>
      </c>
      <c r="X187" s="251">
        <v>0</v>
      </c>
      <c r="Y187" s="251">
        <v>0</v>
      </c>
      <c r="Z187" s="251">
        <v>0</v>
      </c>
      <c r="AA187" s="251">
        <v>0</v>
      </c>
      <c r="AB187" s="251">
        <v>0</v>
      </c>
      <c r="AC187" s="251">
        <v>0</v>
      </c>
      <c r="AD187" s="251">
        <v>0</v>
      </c>
      <c r="AE187" s="251">
        <v>0</v>
      </c>
      <c r="AF187" s="251"/>
      <c r="AG187" s="251"/>
      <c r="AH187" s="251"/>
      <c r="AI187" s="251"/>
      <c r="AJ187" s="251"/>
      <c r="AK187" s="251"/>
    </row>
    <row r="188" ht="16.35" customHeight="1" spans="1:37">
      <c r="A188" s="250" t="s">
        <v>353</v>
      </c>
      <c r="B188" s="251">
        <v>0</v>
      </c>
      <c r="C188" s="251">
        <v>0</v>
      </c>
      <c r="D188" s="251">
        <v>0</v>
      </c>
      <c r="E188" s="251">
        <v>0</v>
      </c>
      <c r="F188" s="251">
        <v>0</v>
      </c>
      <c r="G188" s="251">
        <v>0</v>
      </c>
      <c r="H188" s="251">
        <v>0</v>
      </c>
      <c r="I188" s="251">
        <v>0</v>
      </c>
      <c r="J188" s="251">
        <v>0</v>
      </c>
      <c r="K188" s="251">
        <v>0</v>
      </c>
      <c r="L188" s="251">
        <v>0</v>
      </c>
      <c r="M188" s="251">
        <v>0</v>
      </c>
      <c r="N188" s="251">
        <v>0</v>
      </c>
      <c r="O188" s="251">
        <v>0</v>
      </c>
      <c r="P188" s="251">
        <v>0</v>
      </c>
      <c r="Q188" s="251">
        <v>0</v>
      </c>
      <c r="R188" s="251">
        <v>0</v>
      </c>
      <c r="S188" s="251">
        <v>0</v>
      </c>
      <c r="T188" s="251">
        <v>0</v>
      </c>
      <c r="U188" s="251">
        <v>0</v>
      </c>
      <c r="V188" s="251">
        <v>0</v>
      </c>
      <c r="W188" s="251">
        <v>0</v>
      </c>
      <c r="X188" s="251">
        <v>0</v>
      </c>
      <c r="Y188" s="251">
        <v>0</v>
      </c>
      <c r="Z188" s="251">
        <v>0</v>
      </c>
      <c r="AA188" s="251">
        <v>0</v>
      </c>
      <c r="AB188" s="251">
        <v>0</v>
      </c>
      <c r="AC188" s="251">
        <v>0</v>
      </c>
      <c r="AD188" s="251">
        <v>0</v>
      </c>
      <c r="AE188" s="251">
        <v>0</v>
      </c>
      <c r="AF188" s="251"/>
      <c r="AG188" s="251"/>
      <c r="AH188" s="251"/>
      <c r="AI188" s="251"/>
      <c r="AJ188" s="251"/>
      <c r="AK188" s="251"/>
    </row>
    <row r="189" ht="16.35" customHeight="1" spans="1:37">
      <c r="A189" s="250" t="s">
        <v>354</v>
      </c>
      <c r="B189" s="251">
        <v>0</v>
      </c>
      <c r="C189" s="251">
        <v>0</v>
      </c>
      <c r="D189" s="251">
        <v>0</v>
      </c>
      <c r="E189" s="251">
        <v>0</v>
      </c>
      <c r="F189" s="251">
        <v>0</v>
      </c>
      <c r="G189" s="251">
        <v>0</v>
      </c>
      <c r="H189" s="251">
        <v>0</v>
      </c>
      <c r="I189" s="251">
        <v>0</v>
      </c>
      <c r="J189" s="251">
        <v>0</v>
      </c>
      <c r="K189" s="251">
        <v>0</v>
      </c>
      <c r="L189" s="251">
        <v>0</v>
      </c>
      <c r="M189" s="251">
        <v>0</v>
      </c>
      <c r="N189" s="251">
        <v>0</v>
      </c>
      <c r="O189" s="251">
        <v>0</v>
      </c>
      <c r="P189" s="251">
        <v>0</v>
      </c>
      <c r="Q189" s="251">
        <v>0</v>
      </c>
      <c r="R189" s="251">
        <v>0</v>
      </c>
      <c r="S189" s="251">
        <v>0</v>
      </c>
      <c r="T189" s="251">
        <v>0</v>
      </c>
      <c r="U189" s="251">
        <v>0</v>
      </c>
      <c r="V189" s="251">
        <v>0</v>
      </c>
      <c r="W189" s="251">
        <v>0</v>
      </c>
      <c r="X189" s="251">
        <v>0</v>
      </c>
      <c r="Y189" s="251">
        <v>0</v>
      </c>
      <c r="Z189" s="251">
        <v>0</v>
      </c>
      <c r="AA189" s="251">
        <v>0</v>
      </c>
      <c r="AB189" s="251">
        <v>0</v>
      </c>
      <c r="AC189" s="251">
        <v>0</v>
      </c>
      <c r="AD189" s="251">
        <v>0</v>
      </c>
      <c r="AE189" s="251">
        <v>0</v>
      </c>
      <c r="AF189" s="251"/>
      <c r="AG189" s="251"/>
      <c r="AH189" s="251"/>
      <c r="AI189" s="251"/>
      <c r="AJ189" s="251"/>
      <c r="AK189" s="251"/>
    </row>
    <row r="190" ht="16.35" customHeight="1" spans="1:37">
      <c r="A190" s="250" t="s">
        <v>355</v>
      </c>
      <c r="B190" s="251">
        <v>0</v>
      </c>
      <c r="C190" s="251">
        <v>0</v>
      </c>
      <c r="D190" s="251">
        <v>0</v>
      </c>
      <c r="E190" s="251">
        <v>0</v>
      </c>
      <c r="F190" s="251">
        <v>0</v>
      </c>
      <c r="G190" s="251">
        <v>0</v>
      </c>
      <c r="H190" s="251">
        <v>0</v>
      </c>
      <c r="I190" s="251">
        <v>0</v>
      </c>
      <c r="J190" s="251">
        <v>0</v>
      </c>
      <c r="K190" s="251">
        <v>0</v>
      </c>
      <c r="L190" s="251">
        <v>0</v>
      </c>
      <c r="M190" s="251">
        <v>0</v>
      </c>
      <c r="N190" s="251">
        <v>0</v>
      </c>
      <c r="O190" s="251">
        <v>0</v>
      </c>
      <c r="P190" s="251">
        <v>0</v>
      </c>
      <c r="Q190" s="251">
        <v>0</v>
      </c>
      <c r="R190" s="251">
        <v>0</v>
      </c>
      <c r="S190" s="251">
        <v>0</v>
      </c>
      <c r="T190" s="251">
        <v>0</v>
      </c>
      <c r="U190" s="251">
        <v>0</v>
      </c>
      <c r="V190" s="251">
        <v>0</v>
      </c>
      <c r="W190" s="251">
        <v>0</v>
      </c>
      <c r="X190" s="251">
        <v>0</v>
      </c>
      <c r="Y190" s="251">
        <v>0</v>
      </c>
      <c r="Z190" s="251">
        <v>0</v>
      </c>
      <c r="AA190" s="251">
        <v>0</v>
      </c>
      <c r="AB190" s="251">
        <v>0</v>
      </c>
      <c r="AC190" s="251">
        <v>0</v>
      </c>
      <c r="AD190" s="251">
        <v>0</v>
      </c>
      <c r="AE190" s="251">
        <v>0</v>
      </c>
      <c r="AF190" s="251"/>
      <c r="AG190" s="251"/>
      <c r="AH190" s="251"/>
      <c r="AI190" s="251"/>
      <c r="AJ190" s="251"/>
      <c r="AK190" s="251"/>
    </row>
    <row r="191" ht="16.35" customHeight="1" spans="1:37">
      <c r="A191" s="250" t="s">
        <v>356</v>
      </c>
      <c r="B191" s="251">
        <v>0</v>
      </c>
      <c r="C191" s="251">
        <v>0</v>
      </c>
      <c r="D191" s="251">
        <v>0</v>
      </c>
      <c r="E191" s="251">
        <v>0</v>
      </c>
      <c r="F191" s="251">
        <v>0</v>
      </c>
      <c r="G191" s="251">
        <v>0</v>
      </c>
      <c r="H191" s="251">
        <v>0</v>
      </c>
      <c r="I191" s="251">
        <v>0</v>
      </c>
      <c r="J191" s="251">
        <v>0</v>
      </c>
      <c r="K191" s="251">
        <v>0</v>
      </c>
      <c r="L191" s="251">
        <v>0</v>
      </c>
      <c r="M191" s="251">
        <v>0</v>
      </c>
      <c r="N191" s="251">
        <v>0</v>
      </c>
      <c r="O191" s="251">
        <v>0</v>
      </c>
      <c r="P191" s="251">
        <v>0</v>
      </c>
      <c r="Q191" s="251">
        <v>0</v>
      </c>
      <c r="R191" s="251">
        <v>0</v>
      </c>
      <c r="S191" s="251">
        <v>0</v>
      </c>
      <c r="T191" s="251">
        <v>0</v>
      </c>
      <c r="U191" s="251">
        <v>0</v>
      </c>
      <c r="V191" s="251">
        <v>0</v>
      </c>
      <c r="W191" s="251">
        <v>0</v>
      </c>
      <c r="X191" s="251">
        <v>0</v>
      </c>
      <c r="Y191" s="251">
        <v>0</v>
      </c>
      <c r="Z191" s="251">
        <v>0</v>
      </c>
      <c r="AA191" s="251">
        <v>0</v>
      </c>
      <c r="AB191" s="251">
        <v>0</v>
      </c>
      <c r="AC191" s="251">
        <v>0</v>
      </c>
      <c r="AD191" s="251">
        <v>0</v>
      </c>
      <c r="AE191" s="251">
        <v>0</v>
      </c>
      <c r="AF191" s="251"/>
      <c r="AG191" s="251"/>
      <c r="AH191" s="251"/>
      <c r="AI191" s="251"/>
      <c r="AJ191" s="251"/>
      <c r="AK191" s="251"/>
    </row>
    <row r="192" ht="16.35" customHeight="1" spans="1:37">
      <c r="A192" s="250" t="s">
        <v>357</v>
      </c>
      <c r="B192" s="251">
        <v>0</v>
      </c>
      <c r="C192" s="251">
        <v>0</v>
      </c>
      <c r="D192" s="251">
        <v>0</v>
      </c>
      <c r="E192" s="251">
        <v>0</v>
      </c>
      <c r="F192" s="251">
        <v>0</v>
      </c>
      <c r="G192" s="251">
        <v>0</v>
      </c>
      <c r="H192" s="251">
        <v>0</v>
      </c>
      <c r="I192" s="251">
        <v>0</v>
      </c>
      <c r="J192" s="251">
        <v>0</v>
      </c>
      <c r="K192" s="251">
        <v>0</v>
      </c>
      <c r="L192" s="251">
        <v>0</v>
      </c>
      <c r="M192" s="251">
        <v>0</v>
      </c>
      <c r="N192" s="251">
        <v>0</v>
      </c>
      <c r="O192" s="251">
        <v>0</v>
      </c>
      <c r="P192" s="251">
        <v>0</v>
      </c>
      <c r="Q192" s="251">
        <v>0</v>
      </c>
      <c r="R192" s="251">
        <v>0</v>
      </c>
      <c r="S192" s="251">
        <v>0</v>
      </c>
      <c r="T192" s="251">
        <v>0</v>
      </c>
      <c r="U192" s="251">
        <v>0</v>
      </c>
      <c r="V192" s="251">
        <v>0</v>
      </c>
      <c r="W192" s="251">
        <v>0</v>
      </c>
      <c r="X192" s="251">
        <v>0</v>
      </c>
      <c r="Y192" s="251">
        <v>0</v>
      </c>
      <c r="Z192" s="251">
        <v>0</v>
      </c>
      <c r="AA192" s="251">
        <v>0</v>
      </c>
      <c r="AB192" s="251">
        <v>0</v>
      </c>
      <c r="AC192" s="251">
        <v>0</v>
      </c>
      <c r="AD192" s="251">
        <v>0</v>
      </c>
      <c r="AE192" s="251">
        <v>0</v>
      </c>
      <c r="AF192" s="251"/>
      <c r="AG192" s="251"/>
      <c r="AH192" s="251"/>
      <c r="AI192" s="251"/>
      <c r="AJ192" s="251"/>
      <c r="AK192" s="251"/>
    </row>
    <row r="193" ht="16.35" customHeight="1" spans="1:37">
      <c r="A193" s="250" t="s">
        <v>358</v>
      </c>
      <c r="B193" s="251">
        <v>0</v>
      </c>
      <c r="C193" s="251">
        <v>0</v>
      </c>
      <c r="D193" s="251">
        <v>0</v>
      </c>
      <c r="E193" s="251">
        <v>0</v>
      </c>
      <c r="F193" s="251">
        <v>0</v>
      </c>
      <c r="G193" s="251">
        <v>0</v>
      </c>
      <c r="H193" s="251">
        <v>0</v>
      </c>
      <c r="I193" s="251">
        <v>0</v>
      </c>
      <c r="J193" s="251">
        <v>0</v>
      </c>
      <c r="K193" s="251">
        <v>0</v>
      </c>
      <c r="L193" s="251">
        <v>0</v>
      </c>
      <c r="M193" s="251">
        <v>0</v>
      </c>
      <c r="N193" s="251">
        <v>0</v>
      </c>
      <c r="O193" s="251">
        <v>0</v>
      </c>
      <c r="P193" s="251">
        <v>0</v>
      </c>
      <c r="Q193" s="251">
        <v>0</v>
      </c>
      <c r="R193" s="251">
        <v>0</v>
      </c>
      <c r="S193" s="251">
        <v>0</v>
      </c>
      <c r="T193" s="251">
        <v>0</v>
      </c>
      <c r="U193" s="251">
        <v>0</v>
      </c>
      <c r="V193" s="251">
        <v>0</v>
      </c>
      <c r="W193" s="251">
        <v>0</v>
      </c>
      <c r="X193" s="251">
        <v>0</v>
      </c>
      <c r="Y193" s="251">
        <v>0</v>
      </c>
      <c r="Z193" s="251">
        <v>0</v>
      </c>
      <c r="AA193" s="251">
        <v>0</v>
      </c>
      <c r="AB193" s="251">
        <v>0</v>
      </c>
      <c r="AC193" s="251">
        <v>0</v>
      </c>
      <c r="AD193" s="251">
        <v>0</v>
      </c>
      <c r="AE193" s="251">
        <v>0</v>
      </c>
      <c r="AF193" s="251"/>
      <c r="AG193" s="251"/>
      <c r="AH193" s="251"/>
      <c r="AI193" s="251"/>
      <c r="AJ193" s="251"/>
      <c r="AK193" s="251"/>
    </row>
    <row r="194" ht="16.35" customHeight="1" spans="1:39">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349"/>
  <sheetViews>
    <sheetView showGridLines="0" topLeftCell="A5" workbookViewId="0">
      <pane xSplit="1" ySplit="1" topLeftCell="N49" activePane="bottomRight" state="frozen"/>
      <selection/>
      <selection pane="topRight"/>
      <selection pane="bottomLeft"/>
      <selection pane="bottomRight" activeCell="W118" sqref="W118"/>
    </sheetView>
  </sheetViews>
  <sheetFormatPr defaultColWidth="14" defaultRowHeight="13.5"/>
  <cols>
    <col min="1" max="1" width="25.5" style="13" customWidth="1"/>
    <col min="2" max="2" width="18.625" style="13" customWidth="1"/>
    <col min="3" max="18" width="12.75" style="13" customWidth="1"/>
    <col min="19" max="16384" width="14" style="13"/>
  </cols>
  <sheetData>
    <row r="1" ht="16.35" customHeight="1" spans="1:18">
      <c r="A1" s="241"/>
      <c r="B1" s="241"/>
      <c r="C1" s="241"/>
      <c r="D1" s="241"/>
      <c r="E1" s="241"/>
      <c r="F1" s="241"/>
      <c r="G1" s="241"/>
      <c r="H1" s="241"/>
      <c r="I1" s="241"/>
      <c r="J1" s="241"/>
      <c r="K1" s="241"/>
      <c r="L1" s="241"/>
      <c r="M1" s="241"/>
      <c r="N1" s="241"/>
      <c r="O1" s="241"/>
      <c r="P1" s="241"/>
      <c r="Q1" s="241"/>
      <c r="R1" s="241"/>
    </row>
    <row r="2" ht="16.35" customHeight="1" spans="1:18">
      <c r="A2" s="241"/>
      <c r="B2" s="241"/>
      <c r="C2" s="241"/>
      <c r="D2" s="241"/>
      <c r="E2" s="241"/>
      <c r="F2" s="241"/>
      <c r="G2" s="241"/>
      <c r="H2" s="241"/>
      <c r="I2" s="241"/>
      <c r="J2" s="241"/>
      <c r="K2" s="241"/>
      <c r="L2" s="241"/>
      <c r="M2" s="241"/>
      <c r="N2" s="241"/>
      <c r="O2" s="241"/>
      <c r="P2" s="241"/>
      <c r="Q2" s="241"/>
      <c r="R2" s="241"/>
    </row>
    <row r="3" ht="16.35" customHeight="1" spans="1:18">
      <c r="A3" s="15"/>
      <c r="B3" s="15"/>
      <c r="C3" s="15"/>
      <c r="D3" s="15"/>
      <c r="E3" s="15"/>
      <c r="F3" s="15"/>
      <c r="G3" s="15"/>
      <c r="H3" s="15"/>
      <c r="I3" s="15"/>
      <c r="J3" s="15"/>
      <c r="K3" s="15"/>
      <c r="L3" s="15"/>
      <c r="M3" s="15"/>
      <c r="N3" s="15"/>
      <c r="O3" s="15"/>
      <c r="P3" s="15"/>
      <c r="Q3" s="15"/>
      <c r="R3" s="15"/>
    </row>
    <row r="4" ht="16.35" customHeight="1" spans="1:18">
      <c r="A4" s="242"/>
      <c r="B4" s="242"/>
      <c r="C4" s="242"/>
      <c r="D4" s="15"/>
      <c r="E4" s="15"/>
      <c r="F4" s="15"/>
      <c r="G4" s="15"/>
      <c r="H4" s="15"/>
      <c r="I4" s="15"/>
      <c r="J4" s="15"/>
      <c r="K4" s="15"/>
      <c r="L4" s="15"/>
      <c r="M4" s="15"/>
      <c r="N4" s="15"/>
      <c r="O4" s="15"/>
      <c r="P4" s="15"/>
      <c r="Q4" s="15"/>
      <c r="R4" s="15"/>
    </row>
    <row r="5" ht="16.35" customHeight="1" spans="1:38">
      <c r="A5" s="243" t="s">
        <v>1</v>
      </c>
      <c r="B5" s="243" t="s">
        <v>4</v>
      </c>
      <c r="C5" s="243" t="s">
        <v>162</v>
      </c>
      <c r="D5" s="243" t="s">
        <v>163</v>
      </c>
      <c r="E5" s="243" t="s">
        <v>164</v>
      </c>
      <c r="F5" s="243" t="s">
        <v>165</v>
      </c>
      <c r="G5" s="243" t="s">
        <v>166</v>
      </c>
      <c r="H5" s="243" t="s">
        <v>167</v>
      </c>
      <c r="I5" s="243" t="s">
        <v>168</v>
      </c>
      <c r="J5" s="243" t="s">
        <v>169</v>
      </c>
      <c r="K5" s="243" t="s">
        <v>5</v>
      </c>
      <c r="L5" s="243" t="s">
        <v>19</v>
      </c>
      <c r="M5" s="243" t="s">
        <v>12</v>
      </c>
      <c r="N5" s="243" t="s">
        <v>13</v>
      </c>
      <c r="O5" s="243" t="s">
        <v>10</v>
      </c>
      <c r="P5" s="243" t="s">
        <v>18</v>
      </c>
      <c r="Q5" s="243" t="s">
        <v>17</v>
      </c>
      <c r="R5" s="243" t="s">
        <v>15</v>
      </c>
      <c r="S5" s="243" t="s">
        <v>27</v>
      </c>
      <c r="T5" s="243" t="s">
        <v>21</v>
      </c>
      <c r="U5" s="243" t="s">
        <v>22</v>
      </c>
      <c r="V5" s="243" t="s">
        <v>23</v>
      </c>
      <c r="W5" s="243" t="s">
        <v>24</v>
      </c>
      <c r="X5" s="243" t="s">
        <v>25</v>
      </c>
      <c r="Y5" s="243" t="s">
        <v>26</v>
      </c>
      <c r="Z5" s="243" t="s">
        <v>170</v>
      </c>
      <c r="AA5" s="243" t="s">
        <v>9</v>
      </c>
      <c r="AB5" s="243" t="s">
        <v>6</v>
      </c>
      <c r="AC5" s="243" t="s">
        <v>8</v>
      </c>
      <c r="AD5" s="243" t="s">
        <v>14</v>
      </c>
      <c r="AE5" s="243" t="s">
        <v>28</v>
      </c>
      <c r="AF5" s="243"/>
      <c r="AG5" s="243"/>
      <c r="AH5" s="243"/>
      <c r="AI5" s="243"/>
      <c r="AJ5" s="243"/>
      <c r="AK5" s="243"/>
      <c r="AL5" s="243"/>
    </row>
    <row r="6" ht="16.35" customHeight="1" spans="1:38">
      <c r="A6" s="244" t="s">
        <v>359</v>
      </c>
      <c r="B6" s="245">
        <v>0</v>
      </c>
      <c r="C6" s="245">
        <v>0</v>
      </c>
      <c r="D6" s="245">
        <v>0</v>
      </c>
      <c r="E6" s="245">
        <v>0</v>
      </c>
      <c r="F6" s="245">
        <v>0</v>
      </c>
      <c r="G6" s="245">
        <v>0</v>
      </c>
      <c r="H6" s="245">
        <v>0</v>
      </c>
      <c r="I6" s="245">
        <v>0</v>
      </c>
      <c r="J6" s="245">
        <v>0</v>
      </c>
      <c r="K6" s="245">
        <v>0</v>
      </c>
      <c r="L6" s="245">
        <v>0</v>
      </c>
      <c r="M6" s="245">
        <v>0</v>
      </c>
      <c r="N6" s="245">
        <v>0</v>
      </c>
      <c r="O6" s="245">
        <v>0</v>
      </c>
      <c r="P6" s="245">
        <v>0</v>
      </c>
      <c r="Q6" s="245">
        <v>0</v>
      </c>
      <c r="R6" s="245">
        <v>0</v>
      </c>
      <c r="S6" s="245">
        <v>0</v>
      </c>
      <c r="T6" s="245">
        <v>0</v>
      </c>
      <c r="U6" s="245">
        <v>0</v>
      </c>
      <c r="V6" s="245">
        <v>0</v>
      </c>
      <c r="W6" s="245">
        <v>0</v>
      </c>
      <c r="X6" s="245">
        <v>0</v>
      </c>
      <c r="Y6" s="245">
        <v>0</v>
      </c>
      <c r="Z6" s="245">
        <v>0</v>
      </c>
      <c r="AA6" s="245">
        <v>0</v>
      </c>
      <c r="AB6" s="245">
        <v>0</v>
      </c>
      <c r="AC6" s="245">
        <v>0</v>
      </c>
      <c r="AD6" s="245">
        <v>0</v>
      </c>
      <c r="AE6" s="245">
        <v>0</v>
      </c>
      <c r="AF6" s="245"/>
      <c r="AG6" s="245"/>
      <c r="AH6" s="245"/>
      <c r="AI6" s="245"/>
      <c r="AJ6" s="245"/>
      <c r="AK6" s="245"/>
      <c r="AL6" s="245"/>
    </row>
    <row r="7" ht="16.35" customHeight="1" spans="1:38">
      <c r="A7" s="244" t="s">
        <v>360</v>
      </c>
      <c r="B7" s="245">
        <v>0</v>
      </c>
      <c r="C7" s="245">
        <v>0</v>
      </c>
      <c r="D7" s="245">
        <v>0</v>
      </c>
      <c r="E7" s="245">
        <v>0</v>
      </c>
      <c r="F7" s="245">
        <v>0</v>
      </c>
      <c r="G7" s="245">
        <v>0</v>
      </c>
      <c r="H7" s="245">
        <v>0</v>
      </c>
      <c r="I7" s="245">
        <v>0</v>
      </c>
      <c r="J7" s="245">
        <v>0</v>
      </c>
      <c r="K7" s="245">
        <v>0</v>
      </c>
      <c r="L7" s="245">
        <v>0</v>
      </c>
      <c r="M7" s="245">
        <v>0</v>
      </c>
      <c r="N7" s="245">
        <v>0</v>
      </c>
      <c r="O7" s="245">
        <v>0</v>
      </c>
      <c r="P7" s="245">
        <v>0</v>
      </c>
      <c r="Q7" s="245">
        <v>0</v>
      </c>
      <c r="R7" s="245">
        <v>0</v>
      </c>
      <c r="S7" s="245">
        <v>0</v>
      </c>
      <c r="T7" s="245">
        <v>0</v>
      </c>
      <c r="U7" s="245">
        <v>0</v>
      </c>
      <c r="V7" s="245">
        <v>0</v>
      </c>
      <c r="W7" s="245">
        <v>0</v>
      </c>
      <c r="X7" s="245">
        <v>0</v>
      </c>
      <c r="Y7" s="245">
        <v>0</v>
      </c>
      <c r="Z7" s="245">
        <v>0</v>
      </c>
      <c r="AA7" s="245">
        <v>0</v>
      </c>
      <c r="AB7" s="245">
        <v>0</v>
      </c>
      <c r="AC7" s="245">
        <v>0</v>
      </c>
      <c r="AD7" s="245">
        <v>0</v>
      </c>
      <c r="AE7" s="245">
        <v>0</v>
      </c>
      <c r="AF7" s="245"/>
      <c r="AG7" s="245"/>
      <c r="AH7" s="245"/>
      <c r="AI7" s="245"/>
      <c r="AJ7" s="245"/>
      <c r="AK7" s="245"/>
      <c r="AL7" s="245"/>
    </row>
    <row r="8" ht="16.35" customHeight="1" spans="1:38">
      <c r="A8" s="244" t="s">
        <v>361</v>
      </c>
      <c r="B8" s="245">
        <v>0</v>
      </c>
      <c r="C8" s="245">
        <v>0</v>
      </c>
      <c r="D8" s="245">
        <v>0</v>
      </c>
      <c r="E8" s="245">
        <v>0</v>
      </c>
      <c r="F8" s="245">
        <v>0</v>
      </c>
      <c r="G8" s="245">
        <v>0</v>
      </c>
      <c r="H8" s="245">
        <v>0</v>
      </c>
      <c r="I8" s="245">
        <v>0</v>
      </c>
      <c r="J8" s="245">
        <v>0</v>
      </c>
      <c r="K8" s="245">
        <v>0</v>
      </c>
      <c r="L8" s="245">
        <v>0</v>
      </c>
      <c r="M8" s="245">
        <v>0</v>
      </c>
      <c r="N8" s="245">
        <v>0</v>
      </c>
      <c r="O8" s="245">
        <v>0</v>
      </c>
      <c r="P8" s="245">
        <v>0</v>
      </c>
      <c r="Q8" s="245">
        <v>0</v>
      </c>
      <c r="R8" s="245">
        <v>0</v>
      </c>
      <c r="S8" s="245">
        <v>0</v>
      </c>
      <c r="T8" s="245">
        <v>0</v>
      </c>
      <c r="U8" s="245">
        <v>0</v>
      </c>
      <c r="V8" s="245">
        <v>0</v>
      </c>
      <c r="W8" s="245">
        <v>0</v>
      </c>
      <c r="X8" s="245">
        <v>0</v>
      </c>
      <c r="Y8" s="245">
        <v>0</v>
      </c>
      <c r="Z8" s="245">
        <v>0</v>
      </c>
      <c r="AA8" s="245">
        <v>0</v>
      </c>
      <c r="AB8" s="245">
        <v>0</v>
      </c>
      <c r="AC8" s="245">
        <v>0</v>
      </c>
      <c r="AD8" s="245">
        <v>0</v>
      </c>
      <c r="AE8" s="245">
        <v>0</v>
      </c>
      <c r="AF8" s="245"/>
      <c r="AG8" s="245"/>
      <c r="AH8" s="245"/>
      <c r="AI8" s="245"/>
      <c r="AJ8" s="245"/>
      <c r="AK8" s="245"/>
      <c r="AL8" s="245"/>
    </row>
    <row r="9" ht="16.35" customHeight="1" spans="1:38">
      <c r="A9" s="244" t="s">
        <v>362</v>
      </c>
      <c r="B9" s="245">
        <v>0</v>
      </c>
      <c r="C9" s="245">
        <v>0</v>
      </c>
      <c r="D9" s="245">
        <v>0</v>
      </c>
      <c r="E9" s="245">
        <v>0</v>
      </c>
      <c r="F9" s="245">
        <v>0</v>
      </c>
      <c r="G9" s="245">
        <v>0</v>
      </c>
      <c r="H9" s="245">
        <v>0</v>
      </c>
      <c r="I9" s="245">
        <v>0</v>
      </c>
      <c r="J9" s="245">
        <v>0</v>
      </c>
      <c r="K9" s="245">
        <v>0</v>
      </c>
      <c r="L9" s="245">
        <v>0</v>
      </c>
      <c r="M9" s="245">
        <v>0</v>
      </c>
      <c r="N9" s="245">
        <v>0</v>
      </c>
      <c r="O9" s="245">
        <v>0</v>
      </c>
      <c r="P9" s="245">
        <v>0</v>
      </c>
      <c r="Q9" s="245">
        <v>0</v>
      </c>
      <c r="R9" s="245">
        <v>0</v>
      </c>
      <c r="S9" s="245">
        <v>0</v>
      </c>
      <c r="T9" s="245">
        <v>0</v>
      </c>
      <c r="U9" s="245">
        <v>0</v>
      </c>
      <c r="V9" s="245">
        <v>0</v>
      </c>
      <c r="W9" s="245">
        <v>0</v>
      </c>
      <c r="X9" s="245">
        <v>0</v>
      </c>
      <c r="Y9" s="245">
        <v>0</v>
      </c>
      <c r="Z9" s="245">
        <v>0</v>
      </c>
      <c r="AA9" s="245">
        <v>0</v>
      </c>
      <c r="AB9" s="245">
        <v>0</v>
      </c>
      <c r="AC9" s="245">
        <v>0</v>
      </c>
      <c r="AD9" s="245">
        <v>0</v>
      </c>
      <c r="AE9" s="245">
        <v>0</v>
      </c>
      <c r="AF9" s="245"/>
      <c r="AG9" s="245"/>
      <c r="AH9" s="245"/>
      <c r="AI9" s="245"/>
      <c r="AJ9" s="245"/>
      <c r="AK9" s="245"/>
      <c r="AL9" s="245"/>
    </row>
    <row r="10" ht="16.35" customHeight="1" spans="1:38">
      <c r="A10" s="244" t="s">
        <v>363</v>
      </c>
      <c r="B10" s="245">
        <v>0</v>
      </c>
      <c r="C10" s="245">
        <v>0</v>
      </c>
      <c r="D10" s="245">
        <v>0</v>
      </c>
      <c r="E10" s="245">
        <v>0</v>
      </c>
      <c r="F10" s="245">
        <v>0</v>
      </c>
      <c r="G10" s="245">
        <v>0</v>
      </c>
      <c r="H10" s="245">
        <v>0</v>
      </c>
      <c r="I10" s="245">
        <v>0</v>
      </c>
      <c r="J10" s="245">
        <v>0</v>
      </c>
      <c r="K10" s="245">
        <v>0</v>
      </c>
      <c r="L10" s="245">
        <v>0</v>
      </c>
      <c r="M10" s="245">
        <v>0</v>
      </c>
      <c r="N10" s="245">
        <v>0</v>
      </c>
      <c r="O10" s="245">
        <v>0</v>
      </c>
      <c r="P10" s="245">
        <v>0</v>
      </c>
      <c r="Q10" s="245">
        <v>0</v>
      </c>
      <c r="R10" s="245">
        <v>0</v>
      </c>
      <c r="S10" s="245">
        <v>0</v>
      </c>
      <c r="T10" s="245">
        <v>0</v>
      </c>
      <c r="U10" s="245">
        <v>0</v>
      </c>
      <c r="V10" s="245">
        <v>0</v>
      </c>
      <c r="W10" s="245">
        <v>0</v>
      </c>
      <c r="X10" s="245">
        <v>0</v>
      </c>
      <c r="Y10" s="245">
        <v>0</v>
      </c>
      <c r="Z10" s="245">
        <v>0</v>
      </c>
      <c r="AA10" s="245">
        <v>0</v>
      </c>
      <c r="AB10" s="245">
        <v>0</v>
      </c>
      <c r="AC10" s="245">
        <v>0</v>
      </c>
      <c r="AD10" s="245">
        <v>0</v>
      </c>
      <c r="AE10" s="245">
        <v>0</v>
      </c>
      <c r="AF10" s="245"/>
      <c r="AG10" s="245"/>
      <c r="AH10" s="245"/>
      <c r="AI10" s="245"/>
      <c r="AJ10" s="245"/>
      <c r="AK10" s="245"/>
      <c r="AL10" s="245"/>
    </row>
    <row r="11" ht="16.35" customHeight="1" spans="1:38">
      <c r="A11" s="244" t="s">
        <v>364</v>
      </c>
      <c r="B11" s="245">
        <v>0</v>
      </c>
      <c r="C11" s="245">
        <v>0</v>
      </c>
      <c r="D11" s="245">
        <v>0</v>
      </c>
      <c r="E11" s="245">
        <v>0</v>
      </c>
      <c r="F11" s="245">
        <v>0</v>
      </c>
      <c r="G11" s="245">
        <v>0</v>
      </c>
      <c r="H11" s="245">
        <v>0</v>
      </c>
      <c r="I11" s="245">
        <v>0</v>
      </c>
      <c r="J11" s="245">
        <v>0</v>
      </c>
      <c r="K11" s="245">
        <v>0</v>
      </c>
      <c r="L11" s="245">
        <v>0</v>
      </c>
      <c r="M11" s="245">
        <v>0</v>
      </c>
      <c r="N11" s="245">
        <v>0</v>
      </c>
      <c r="O11" s="245">
        <v>0</v>
      </c>
      <c r="P11" s="245">
        <v>0</v>
      </c>
      <c r="Q11" s="245">
        <v>0</v>
      </c>
      <c r="R11" s="245">
        <v>0</v>
      </c>
      <c r="S11" s="245">
        <v>0</v>
      </c>
      <c r="T11" s="245">
        <v>0</v>
      </c>
      <c r="U11" s="245">
        <v>0</v>
      </c>
      <c r="V11" s="245">
        <v>0</v>
      </c>
      <c r="W11" s="245">
        <v>0</v>
      </c>
      <c r="X11" s="245">
        <v>0</v>
      </c>
      <c r="Y11" s="245">
        <v>0</v>
      </c>
      <c r="Z11" s="245">
        <v>0</v>
      </c>
      <c r="AA11" s="245">
        <v>0</v>
      </c>
      <c r="AB11" s="245">
        <v>0</v>
      </c>
      <c r="AC11" s="245">
        <v>0</v>
      </c>
      <c r="AD11" s="245">
        <v>0</v>
      </c>
      <c r="AE11" s="245">
        <v>0</v>
      </c>
      <c r="AF11" s="245"/>
      <c r="AG11" s="245"/>
      <c r="AH11" s="245"/>
      <c r="AI11" s="245"/>
      <c r="AJ11" s="245"/>
      <c r="AK11" s="245"/>
      <c r="AL11" s="245"/>
    </row>
    <row r="12" ht="16.35" customHeight="1" spans="1:38">
      <c r="A12" s="244" t="s">
        <v>365</v>
      </c>
      <c r="B12" s="245">
        <v>0</v>
      </c>
      <c r="C12" s="245">
        <v>0</v>
      </c>
      <c r="D12" s="245">
        <v>0</v>
      </c>
      <c r="E12" s="245">
        <v>0</v>
      </c>
      <c r="F12" s="245">
        <v>0</v>
      </c>
      <c r="G12" s="245">
        <v>0</v>
      </c>
      <c r="H12" s="245">
        <v>0</v>
      </c>
      <c r="I12" s="245">
        <v>0</v>
      </c>
      <c r="J12" s="245">
        <v>0</v>
      </c>
      <c r="K12" s="245">
        <v>0</v>
      </c>
      <c r="L12" s="245">
        <v>0</v>
      </c>
      <c r="M12" s="245">
        <v>0</v>
      </c>
      <c r="N12" s="245">
        <v>0</v>
      </c>
      <c r="O12" s="245">
        <v>0</v>
      </c>
      <c r="P12" s="245">
        <v>0</v>
      </c>
      <c r="Q12" s="245">
        <v>0</v>
      </c>
      <c r="R12" s="245">
        <v>0</v>
      </c>
      <c r="S12" s="245">
        <v>0</v>
      </c>
      <c r="T12" s="245">
        <v>0</v>
      </c>
      <c r="U12" s="245">
        <v>0</v>
      </c>
      <c r="V12" s="245">
        <v>0</v>
      </c>
      <c r="W12" s="245">
        <v>0</v>
      </c>
      <c r="X12" s="245">
        <v>0</v>
      </c>
      <c r="Y12" s="245">
        <v>0</v>
      </c>
      <c r="Z12" s="245">
        <v>0</v>
      </c>
      <c r="AA12" s="245">
        <v>0</v>
      </c>
      <c r="AB12" s="245">
        <v>0</v>
      </c>
      <c r="AC12" s="245">
        <v>0</v>
      </c>
      <c r="AD12" s="245">
        <v>0</v>
      </c>
      <c r="AE12" s="245">
        <v>0</v>
      </c>
      <c r="AF12" s="245"/>
      <c r="AG12" s="245"/>
      <c r="AH12" s="245"/>
      <c r="AI12" s="245"/>
      <c r="AJ12" s="245"/>
      <c r="AK12" s="245"/>
      <c r="AL12" s="245"/>
    </row>
    <row r="13" ht="16.35" customHeight="1" spans="1:38">
      <c r="A13" s="244" t="s">
        <v>366</v>
      </c>
      <c r="B13" s="245">
        <v>0</v>
      </c>
      <c r="C13" s="245">
        <v>0</v>
      </c>
      <c r="D13" s="245">
        <v>0</v>
      </c>
      <c r="E13" s="245">
        <v>0</v>
      </c>
      <c r="F13" s="245">
        <v>0</v>
      </c>
      <c r="G13" s="245">
        <v>0</v>
      </c>
      <c r="H13" s="245">
        <v>0</v>
      </c>
      <c r="I13" s="245">
        <v>0</v>
      </c>
      <c r="J13" s="245">
        <v>0</v>
      </c>
      <c r="K13" s="245">
        <v>0</v>
      </c>
      <c r="L13" s="245">
        <v>0</v>
      </c>
      <c r="M13" s="245">
        <v>0</v>
      </c>
      <c r="N13" s="245">
        <v>0</v>
      </c>
      <c r="O13" s="245">
        <v>0</v>
      </c>
      <c r="P13" s="245">
        <v>0</v>
      </c>
      <c r="Q13" s="245">
        <v>0</v>
      </c>
      <c r="R13" s="245">
        <v>0</v>
      </c>
      <c r="S13" s="245">
        <v>0</v>
      </c>
      <c r="T13" s="245">
        <v>0</v>
      </c>
      <c r="U13" s="245">
        <v>0</v>
      </c>
      <c r="V13" s="245">
        <v>0</v>
      </c>
      <c r="W13" s="245">
        <v>0</v>
      </c>
      <c r="X13" s="245">
        <v>0</v>
      </c>
      <c r="Y13" s="245">
        <v>0</v>
      </c>
      <c r="Z13" s="245">
        <v>0</v>
      </c>
      <c r="AA13" s="245">
        <v>0</v>
      </c>
      <c r="AB13" s="245">
        <v>0</v>
      </c>
      <c r="AC13" s="245">
        <v>0</v>
      </c>
      <c r="AD13" s="245">
        <v>0</v>
      </c>
      <c r="AE13" s="245">
        <v>0</v>
      </c>
      <c r="AF13" s="245"/>
      <c r="AG13" s="245"/>
      <c r="AH13" s="245"/>
      <c r="AI13" s="245"/>
      <c r="AJ13" s="245"/>
      <c r="AK13" s="245"/>
      <c r="AL13" s="245"/>
    </row>
    <row r="14" ht="16.35" customHeight="1" spans="1:38">
      <c r="A14" s="244" t="s">
        <v>367</v>
      </c>
      <c r="B14" s="245">
        <v>0</v>
      </c>
      <c r="C14" s="245">
        <v>0</v>
      </c>
      <c r="D14" s="245">
        <v>0</v>
      </c>
      <c r="E14" s="245">
        <v>0</v>
      </c>
      <c r="F14" s="245">
        <v>0</v>
      </c>
      <c r="G14" s="245">
        <v>0</v>
      </c>
      <c r="H14" s="245">
        <v>0</v>
      </c>
      <c r="I14" s="245">
        <v>0</v>
      </c>
      <c r="J14" s="245">
        <v>0</v>
      </c>
      <c r="K14" s="245">
        <v>0</v>
      </c>
      <c r="L14" s="245">
        <v>0</v>
      </c>
      <c r="M14" s="245">
        <v>0</v>
      </c>
      <c r="N14" s="245">
        <v>0</v>
      </c>
      <c r="O14" s="245">
        <v>0</v>
      </c>
      <c r="P14" s="245">
        <v>0</v>
      </c>
      <c r="Q14" s="245">
        <v>0</v>
      </c>
      <c r="R14" s="245">
        <v>0</v>
      </c>
      <c r="S14" s="245">
        <v>0</v>
      </c>
      <c r="T14" s="245">
        <v>0</v>
      </c>
      <c r="U14" s="245">
        <v>0</v>
      </c>
      <c r="V14" s="245">
        <v>0</v>
      </c>
      <c r="W14" s="245">
        <v>0</v>
      </c>
      <c r="X14" s="245">
        <v>0</v>
      </c>
      <c r="Y14" s="245">
        <v>0</v>
      </c>
      <c r="Z14" s="245">
        <v>0</v>
      </c>
      <c r="AA14" s="245">
        <v>0</v>
      </c>
      <c r="AB14" s="245">
        <v>0</v>
      </c>
      <c r="AC14" s="245">
        <v>0</v>
      </c>
      <c r="AD14" s="245">
        <v>0</v>
      </c>
      <c r="AE14" s="245">
        <v>0</v>
      </c>
      <c r="AF14" s="245"/>
      <c r="AG14" s="245"/>
      <c r="AH14" s="245"/>
      <c r="AI14" s="245"/>
      <c r="AJ14" s="245"/>
      <c r="AK14" s="245"/>
      <c r="AL14" s="245"/>
    </row>
    <row r="15" ht="16.35" customHeight="1" spans="1:38">
      <c r="A15" s="244" t="s">
        <v>368</v>
      </c>
      <c r="B15" s="245">
        <v>0</v>
      </c>
      <c r="C15" s="245">
        <v>0</v>
      </c>
      <c r="D15" s="245">
        <v>0</v>
      </c>
      <c r="E15" s="245">
        <v>0</v>
      </c>
      <c r="F15" s="245">
        <v>0</v>
      </c>
      <c r="G15" s="245">
        <v>0</v>
      </c>
      <c r="H15" s="245">
        <v>0</v>
      </c>
      <c r="I15" s="245">
        <v>0</v>
      </c>
      <c r="J15" s="245">
        <v>0</v>
      </c>
      <c r="K15" s="245">
        <v>0</v>
      </c>
      <c r="L15" s="245">
        <v>0</v>
      </c>
      <c r="M15" s="245">
        <v>0</v>
      </c>
      <c r="N15" s="245">
        <v>0</v>
      </c>
      <c r="O15" s="245">
        <v>0</v>
      </c>
      <c r="P15" s="245">
        <v>0</v>
      </c>
      <c r="Q15" s="245">
        <v>0</v>
      </c>
      <c r="R15" s="245">
        <v>0</v>
      </c>
      <c r="S15" s="245">
        <v>0</v>
      </c>
      <c r="T15" s="245">
        <v>0</v>
      </c>
      <c r="U15" s="245">
        <v>0</v>
      </c>
      <c r="V15" s="245">
        <v>0</v>
      </c>
      <c r="W15" s="245">
        <v>0</v>
      </c>
      <c r="X15" s="245">
        <v>0</v>
      </c>
      <c r="Y15" s="245">
        <v>0</v>
      </c>
      <c r="Z15" s="245">
        <v>0</v>
      </c>
      <c r="AA15" s="245">
        <v>0</v>
      </c>
      <c r="AB15" s="245">
        <v>0</v>
      </c>
      <c r="AC15" s="245">
        <v>0</v>
      </c>
      <c r="AD15" s="245">
        <v>0</v>
      </c>
      <c r="AE15" s="245">
        <v>0</v>
      </c>
      <c r="AF15" s="245"/>
      <c r="AG15" s="245"/>
      <c r="AH15" s="245"/>
      <c r="AI15" s="245"/>
      <c r="AJ15" s="245"/>
      <c r="AK15" s="245"/>
      <c r="AL15" s="245"/>
    </row>
    <row r="16" ht="16.35" customHeight="1" spans="1:38">
      <c r="A16" s="244" t="s">
        <v>369</v>
      </c>
      <c r="B16" s="245">
        <v>0</v>
      </c>
      <c r="C16" s="245">
        <v>0</v>
      </c>
      <c r="D16" s="245">
        <v>0</v>
      </c>
      <c r="E16" s="245">
        <v>0</v>
      </c>
      <c r="F16" s="245">
        <v>0</v>
      </c>
      <c r="G16" s="245">
        <v>0</v>
      </c>
      <c r="H16" s="245">
        <v>0</v>
      </c>
      <c r="I16" s="245">
        <v>0</v>
      </c>
      <c r="J16" s="245">
        <v>0</v>
      </c>
      <c r="K16" s="245">
        <v>0</v>
      </c>
      <c r="L16" s="245">
        <v>0</v>
      </c>
      <c r="M16" s="245">
        <v>0</v>
      </c>
      <c r="N16" s="245">
        <v>0</v>
      </c>
      <c r="O16" s="245">
        <v>0</v>
      </c>
      <c r="P16" s="245">
        <v>0</v>
      </c>
      <c r="Q16" s="245">
        <v>0</v>
      </c>
      <c r="R16" s="245">
        <v>0</v>
      </c>
      <c r="S16" s="245">
        <v>0</v>
      </c>
      <c r="T16" s="245">
        <v>0</v>
      </c>
      <c r="U16" s="245">
        <v>0</v>
      </c>
      <c r="V16" s="245">
        <v>0</v>
      </c>
      <c r="W16" s="245">
        <v>0</v>
      </c>
      <c r="X16" s="245">
        <v>0</v>
      </c>
      <c r="Y16" s="245">
        <v>0</v>
      </c>
      <c r="Z16" s="245">
        <v>0</v>
      </c>
      <c r="AA16" s="245">
        <v>0</v>
      </c>
      <c r="AB16" s="245">
        <v>0</v>
      </c>
      <c r="AC16" s="245">
        <v>0</v>
      </c>
      <c r="AD16" s="245">
        <v>0</v>
      </c>
      <c r="AE16" s="245">
        <v>0</v>
      </c>
      <c r="AF16" s="245"/>
      <c r="AG16" s="245"/>
      <c r="AH16" s="245"/>
      <c r="AI16" s="245"/>
      <c r="AJ16" s="245"/>
      <c r="AK16" s="245"/>
      <c r="AL16" s="245"/>
    </row>
    <row r="17" ht="16.35" customHeight="1" spans="1:38">
      <c r="A17" s="244" t="s">
        <v>370</v>
      </c>
      <c r="B17" s="245">
        <v>0</v>
      </c>
      <c r="C17" s="245">
        <v>0</v>
      </c>
      <c r="D17" s="245">
        <v>0</v>
      </c>
      <c r="E17" s="245">
        <v>0</v>
      </c>
      <c r="F17" s="245">
        <v>0</v>
      </c>
      <c r="G17" s="245">
        <v>0</v>
      </c>
      <c r="H17" s="245">
        <v>0</v>
      </c>
      <c r="I17" s="245">
        <v>0</v>
      </c>
      <c r="J17" s="245">
        <v>0</v>
      </c>
      <c r="K17" s="245">
        <v>0</v>
      </c>
      <c r="L17" s="245">
        <v>0</v>
      </c>
      <c r="M17" s="245">
        <v>0</v>
      </c>
      <c r="N17" s="245">
        <v>0</v>
      </c>
      <c r="O17" s="245">
        <v>0</v>
      </c>
      <c r="P17" s="245">
        <v>0</v>
      </c>
      <c r="Q17" s="245">
        <v>0</v>
      </c>
      <c r="R17" s="245">
        <v>0</v>
      </c>
      <c r="S17" s="245">
        <v>0</v>
      </c>
      <c r="T17" s="245">
        <v>0</v>
      </c>
      <c r="U17" s="245">
        <v>0</v>
      </c>
      <c r="V17" s="245">
        <v>0</v>
      </c>
      <c r="W17" s="245">
        <v>0</v>
      </c>
      <c r="X17" s="245">
        <v>0</v>
      </c>
      <c r="Y17" s="245">
        <v>0</v>
      </c>
      <c r="Z17" s="245">
        <v>0</v>
      </c>
      <c r="AA17" s="245">
        <v>0</v>
      </c>
      <c r="AB17" s="245">
        <v>0</v>
      </c>
      <c r="AC17" s="245">
        <v>0</v>
      </c>
      <c r="AD17" s="245">
        <v>0</v>
      </c>
      <c r="AE17" s="245">
        <v>0</v>
      </c>
      <c r="AF17" s="245"/>
      <c r="AG17" s="245"/>
      <c r="AH17" s="245"/>
      <c r="AI17" s="245"/>
      <c r="AJ17" s="245"/>
      <c r="AK17" s="245"/>
      <c r="AL17" s="245"/>
    </row>
    <row r="18" ht="16.35" customHeight="1" spans="1:38">
      <c r="A18" s="244" t="s">
        <v>371</v>
      </c>
      <c r="B18" s="245">
        <v>0</v>
      </c>
      <c r="C18" s="245">
        <v>0</v>
      </c>
      <c r="D18" s="245">
        <v>0</v>
      </c>
      <c r="E18" s="245">
        <v>0</v>
      </c>
      <c r="F18" s="245">
        <v>0</v>
      </c>
      <c r="G18" s="245">
        <v>0</v>
      </c>
      <c r="H18" s="245">
        <v>0</v>
      </c>
      <c r="I18" s="245">
        <v>0</v>
      </c>
      <c r="J18" s="245">
        <v>0</v>
      </c>
      <c r="K18" s="245">
        <v>0</v>
      </c>
      <c r="L18" s="245">
        <v>0</v>
      </c>
      <c r="M18" s="245">
        <v>0</v>
      </c>
      <c r="N18" s="245">
        <v>0</v>
      </c>
      <c r="O18" s="245">
        <v>0</v>
      </c>
      <c r="P18" s="245">
        <v>0</v>
      </c>
      <c r="Q18" s="245">
        <v>0</v>
      </c>
      <c r="R18" s="245">
        <v>0</v>
      </c>
      <c r="S18" s="245">
        <v>0</v>
      </c>
      <c r="T18" s="245">
        <v>0</v>
      </c>
      <c r="U18" s="245">
        <v>0</v>
      </c>
      <c r="V18" s="245">
        <v>0</v>
      </c>
      <c r="W18" s="245">
        <v>0</v>
      </c>
      <c r="X18" s="245">
        <v>0</v>
      </c>
      <c r="Y18" s="245">
        <v>0</v>
      </c>
      <c r="Z18" s="245">
        <v>0</v>
      </c>
      <c r="AA18" s="245">
        <v>0</v>
      </c>
      <c r="AB18" s="245">
        <v>0</v>
      </c>
      <c r="AC18" s="245">
        <v>0</v>
      </c>
      <c r="AD18" s="245">
        <v>0</v>
      </c>
      <c r="AE18" s="245">
        <v>0</v>
      </c>
      <c r="AF18" s="245"/>
      <c r="AG18" s="245"/>
      <c r="AH18" s="245"/>
      <c r="AI18" s="245"/>
      <c r="AJ18" s="245"/>
      <c r="AK18" s="245"/>
      <c r="AL18" s="245"/>
    </row>
    <row r="19" ht="16.35" customHeight="1" spans="1:38">
      <c r="A19" s="244" t="s">
        <v>372</v>
      </c>
      <c r="B19" s="245">
        <v>0</v>
      </c>
      <c r="C19" s="245">
        <v>0</v>
      </c>
      <c r="D19" s="245">
        <v>0</v>
      </c>
      <c r="E19" s="245">
        <v>0</v>
      </c>
      <c r="F19" s="245">
        <v>0</v>
      </c>
      <c r="G19" s="245">
        <v>0</v>
      </c>
      <c r="H19" s="245">
        <v>0</v>
      </c>
      <c r="I19" s="245">
        <v>0</v>
      </c>
      <c r="J19" s="245">
        <v>0</v>
      </c>
      <c r="K19" s="245">
        <v>0</v>
      </c>
      <c r="L19" s="245">
        <v>0</v>
      </c>
      <c r="M19" s="245">
        <v>0</v>
      </c>
      <c r="N19" s="245">
        <v>0</v>
      </c>
      <c r="O19" s="245">
        <v>0</v>
      </c>
      <c r="P19" s="245">
        <v>0</v>
      </c>
      <c r="Q19" s="245">
        <v>0</v>
      </c>
      <c r="R19" s="245">
        <v>0</v>
      </c>
      <c r="S19" s="245">
        <v>0</v>
      </c>
      <c r="T19" s="245">
        <v>0</v>
      </c>
      <c r="U19" s="245">
        <v>0</v>
      </c>
      <c r="V19" s="245">
        <v>0</v>
      </c>
      <c r="W19" s="245">
        <v>0</v>
      </c>
      <c r="X19" s="245">
        <v>0</v>
      </c>
      <c r="Y19" s="245">
        <v>0</v>
      </c>
      <c r="Z19" s="245">
        <v>0</v>
      </c>
      <c r="AA19" s="245">
        <v>0</v>
      </c>
      <c r="AB19" s="245">
        <v>0</v>
      </c>
      <c r="AC19" s="245">
        <v>0</v>
      </c>
      <c r="AD19" s="245">
        <v>0</v>
      </c>
      <c r="AE19" s="245">
        <v>0</v>
      </c>
      <c r="AF19" s="245"/>
      <c r="AG19" s="245"/>
      <c r="AH19" s="245"/>
      <c r="AI19" s="245"/>
      <c r="AJ19" s="245"/>
      <c r="AK19" s="245"/>
      <c r="AL19" s="245"/>
    </row>
    <row r="20" ht="16.35" customHeight="1" spans="1:38">
      <c r="A20" s="244" t="s">
        <v>373</v>
      </c>
      <c r="B20" s="245">
        <v>0</v>
      </c>
      <c r="C20" s="245">
        <v>0</v>
      </c>
      <c r="D20" s="245">
        <v>0</v>
      </c>
      <c r="E20" s="245">
        <v>0</v>
      </c>
      <c r="F20" s="245">
        <v>0</v>
      </c>
      <c r="G20" s="245">
        <v>0</v>
      </c>
      <c r="H20" s="245">
        <v>0</v>
      </c>
      <c r="I20" s="245">
        <v>0</v>
      </c>
      <c r="J20" s="245">
        <v>0</v>
      </c>
      <c r="K20" s="245">
        <v>0</v>
      </c>
      <c r="L20" s="245">
        <v>0</v>
      </c>
      <c r="M20" s="245">
        <v>0</v>
      </c>
      <c r="N20" s="245">
        <v>0</v>
      </c>
      <c r="O20" s="245">
        <v>0</v>
      </c>
      <c r="P20" s="245">
        <v>0</v>
      </c>
      <c r="Q20" s="245">
        <v>0</v>
      </c>
      <c r="R20" s="245">
        <v>0</v>
      </c>
      <c r="S20" s="245">
        <v>0</v>
      </c>
      <c r="T20" s="245">
        <v>0</v>
      </c>
      <c r="U20" s="245">
        <v>0</v>
      </c>
      <c r="V20" s="245">
        <v>0</v>
      </c>
      <c r="W20" s="245">
        <v>0</v>
      </c>
      <c r="X20" s="245">
        <v>0</v>
      </c>
      <c r="Y20" s="245">
        <v>0</v>
      </c>
      <c r="Z20" s="245">
        <v>0</v>
      </c>
      <c r="AA20" s="245">
        <v>0</v>
      </c>
      <c r="AB20" s="245">
        <v>0</v>
      </c>
      <c r="AC20" s="245">
        <v>0</v>
      </c>
      <c r="AD20" s="245">
        <v>0</v>
      </c>
      <c r="AE20" s="245">
        <v>0</v>
      </c>
      <c r="AF20" s="245"/>
      <c r="AG20" s="245"/>
      <c r="AH20" s="245"/>
      <c r="AI20" s="245"/>
      <c r="AJ20" s="245"/>
      <c r="AK20" s="245"/>
      <c r="AL20" s="245"/>
    </row>
    <row r="21" ht="16.35" customHeight="1" spans="1:38">
      <c r="A21" s="244" t="s">
        <v>374</v>
      </c>
      <c r="B21" s="245">
        <v>0</v>
      </c>
      <c r="C21" s="245">
        <v>0</v>
      </c>
      <c r="D21" s="245">
        <v>0</v>
      </c>
      <c r="E21" s="245">
        <v>0</v>
      </c>
      <c r="F21" s="245">
        <v>0</v>
      </c>
      <c r="G21" s="245">
        <v>0</v>
      </c>
      <c r="H21" s="245">
        <v>0</v>
      </c>
      <c r="I21" s="245">
        <v>0</v>
      </c>
      <c r="J21" s="245">
        <v>0</v>
      </c>
      <c r="K21" s="245">
        <v>0</v>
      </c>
      <c r="L21" s="245">
        <v>0</v>
      </c>
      <c r="M21" s="245">
        <v>0</v>
      </c>
      <c r="N21" s="245">
        <v>0</v>
      </c>
      <c r="O21" s="245">
        <v>0</v>
      </c>
      <c r="P21" s="245">
        <v>0</v>
      </c>
      <c r="Q21" s="245">
        <v>0</v>
      </c>
      <c r="R21" s="245">
        <v>0</v>
      </c>
      <c r="S21" s="245">
        <v>0</v>
      </c>
      <c r="T21" s="245">
        <v>0</v>
      </c>
      <c r="U21" s="245">
        <v>0</v>
      </c>
      <c r="V21" s="245">
        <v>0</v>
      </c>
      <c r="W21" s="245">
        <v>0</v>
      </c>
      <c r="X21" s="245">
        <v>0</v>
      </c>
      <c r="Y21" s="245">
        <v>0</v>
      </c>
      <c r="Z21" s="245">
        <v>0</v>
      </c>
      <c r="AA21" s="245">
        <v>0</v>
      </c>
      <c r="AB21" s="245">
        <v>0</v>
      </c>
      <c r="AC21" s="245">
        <v>0</v>
      </c>
      <c r="AD21" s="245">
        <v>0</v>
      </c>
      <c r="AE21" s="245">
        <v>0</v>
      </c>
      <c r="AF21" s="245"/>
      <c r="AG21" s="245"/>
      <c r="AH21" s="245"/>
      <c r="AI21" s="245"/>
      <c r="AJ21" s="245"/>
      <c r="AK21" s="245"/>
      <c r="AL21" s="245"/>
    </row>
    <row r="22" ht="16.35" customHeight="1" spans="1:38">
      <c r="A22" s="244" t="s">
        <v>375</v>
      </c>
      <c r="B22" s="245">
        <v>0</v>
      </c>
      <c r="C22" s="245">
        <v>0</v>
      </c>
      <c r="D22" s="245">
        <v>0</v>
      </c>
      <c r="E22" s="245">
        <v>0</v>
      </c>
      <c r="F22" s="245">
        <v>0</v>
      </c>
      <c r="G22" s="245">
        <v>0</v>
      </c>
      <c r="H22" s="245">
        <v>0</v>
      </c>
      <c r="I22" s="245">
        <v>0</v>
      </c>
      <c r="J22" s="245">
        <v>0</v>
      </c>
      <c r="K22" s="245">
        <v>0</v>
      </c>
      <c r="L22" s="245">
        <v>0</v>
      </c>
      <c r="M22" s="245">
        <v>0</v>
      </c>
      <c r="N22" s="245">
        <v>0</v>
      </c>
      <c r="O22" s="245">
        <v>0</v>
      </c>
      <c r="P22" s="245">
        <v>0</v>
      </c>
      <c r="Q22" s="245">
        <v>0</v>
      </c>
      <c r="R22" s="245">
        <v>0</v>
      </c>
      <c r="S22" s="245">
        <v>0</v>
      </c>
      <c r="T22" s="245">
        <v>0</v>
      </c>
      <c r="U22" s="245">
        <v>0</v>
      </c>
      <c r="V22" s="245">
        <v>0</v>
      </c>
      <c r="W22" s="245">
        <v>0</v>
      </c>
      <c r="X22" s="245">
        <v>0</v>
      </c>
      <c r="Y22" s="245">
        <v>0</v>
      </c>
      <c r="Z22" s="245">
        <v>0</v>
      </c>
      <c r="AA22" s="245">
        <v>0</v>
      </c>
      <c r="AB22" s="245">
        <v>0</v>
      </c>
      <c r="AC22" s="245">
        <v>0</v>
      </c>
      <c r="AD22" s="245">
        <v>0</v>
      </c>
      <c r="AE22" s="245">
        <v>0</v>
      </c>
      <c r="AF22" s="245"/>
      <c r="AG22" s="245"/>
      <c r="AH22" s="245"/>
      <c r="AI22" s="245"/>
      <c r="AJ22" s="245"/>
      <c r="AK22" s="245"/>
      <c r="AL22" s="245"/>
    </row>
    <row r="23" ht="16.35" customHeight="1" spans="1:38">
      <c r="A23" s="244" t="s">
        <v>376</v>
      </c>
      <c r="B23" s="245">
        <v>0</v>
      </c>
      <c r="C23" s="245">
        <v>0</v>
      </c>
      <c r="D23" s="245">
        <v>0</v>
      </c>
      <c r="E23" s="245">
        <v>0</v>
      </c>
      <c r="F23" s="245">
        <v>0</v>
      </c>
      <c r="G23" s="245">
        <v>0</v>
      </c>
      <c r="H23" s="245">
        <v>0</v>
      </c>
      <c r="I23" s="245">
        <v>0</v>
      </c>
      <c r="J23" s="245">
        <v>0</v>
      </c>
      <c r="K23" s="245">
        <v>0</v>
      </c>
      <c r="L23" s="245">
        <v>0</v>
      </c>
      <c r="M23" s="245">
        <v>0</v>
      </c>
      <c r="N23" s="245">
        <v>0</v>
      </c>
      <c r="O23" s="245">
        <v>0</v>
      </c>
      <c r="P23" s="245">
        <v>0</v>
      </c>
      <c r="Q23" s="245">
        <v>0</v>
      </c>
      <c r="R23" s="245">
        <v>0</v>
      </c>
      <c r="S23" s="245">
        <v>0</v>
      </c>
      <c r="T23" s="245">
        <v>0</v>
      </c>
      <c r="U23" s="245">
        <v>0</v>
      </c>
      <c r="V23" s="245">
        <v>0</v>
      </c>
      <c r="W23" s="245">
        <v>0</v>
      </c>
      <c r="X23" s="245">
        <v>0</v>
      </c>
      <c r="Y23" s="245">
        <v>0</v>
      </c>
      <c r="Z23" s="245">
        <v>0</v>
      </c>
      <c r="AA23" s="245">
        <v>0</v>
      </c>
      <c r="AB23" s="245">
        <v>0</v>
      </c>
      <c r="AC23" s="245">
        <v>0</v>
      </c>
      <c r="AD23" s="245">
        <v>0</v>
      </c>
      <c r="AE23" s="245">
        <v>0</v>
      </c>
      <c r="AF23" s="245"/>
      <c r="AG23" s="245"/>
      <c r="AH23" s="245"/>
      <c r="AI23" s="245"/>
      <c r="AJ23" s="245"/>
      <c r="AK23" s="245"/>
      <c r="AL23" s="245"/>
    </row>
    <row r="24" ht="16.35" customHeight="1" spans="1:38">
      <c r="A24" s="244" t="s">
        <v>377</v>
      </c>
      <c r="B24" s="245">
        <v>0</v>
      </c>
      <c r="C24" s="245">
        <v>0</v>
      </c>
      <c r="D24" s="245">
        <v>0</v>
      </c>
      <c r="E24" s="245">
        <v>0</v>
      </c>
      <c r="F24" s="245">
        <v>0</v>
      </c>
      <c r="G24" s="245">
        <v>0</v>
      </c>
      <c r="H24" s="245">
        <v>0</v>
      </c>
      <c r="I24" s="245">
        <v>0</v>
      </c>
      <c r="J24" s="245">
        <v>0</v>
      </c>
      <c r="K24" s="245">
        <v>0</v>
      </c>
      <c r="L24" s="245">
        <v>0</v>
      </c>
      <c r="M24" s="245">
        <v>0</v>
      </c>
      <c r="N24" s="245">
        <v>0</v>
      </c>
      <c r="O24" s="245">
        <v>0</v>
      </c>
      <c r="P24" s="245">
        <v>0</v>
      </c>
      <c r="Q24" s="245">
        <v>0</v>
      </c>
      <c r="R24" s="245">
        <v>0</v>
      </c>
      <c r="S24" s="245">
        <v>0</v>
      </c>
      <c r="T24" s="245">
        <v>0</v>
      </c>
      <c r="U24" s="245">
        <v>0</v>
      </c>
      <c r="V24" s="245">
        <v>0</v>
      </c>
      <c r="W24" s="245">
        <v>0</v>
      </c>
      <c r="X24" s="245">
        <v>0</v>
      </c>
      <c r="Y24" s="245">
        <v>0</v>
      </c>
      <c r="Z24" s="245">
        <v>0</v>
      </c>
      <c r="AA24" s="245">
        <v>0</v>
      </c>
      <c r="AB24" s="245">
        <v>0</v>
      </c>
      <c r="AC24" s="245">
        <v>0</v>
      </c>
      <c r="AD24" s="245">
        <v>0</v>
      </c>
      <c r="AE24" s="245">
        <v>0</v>
      </c>
      <c r="AF24" s="245"/>
      <c r="AG24" s="245"/>
      <c r="AH24" s="245"/>
      <c r="AI24" s="245"/>
      <c r="AJ24" s="245"/>
      <c r="AK24" s="245"/>
      <c r="AL24" s="245"/>
    </row>
    <row r="25" ht="16.35" customHeight="1" spans="1:38">
      <c r="A25" s="244" t="s">
        <v>378</v>
      </c>
      <c r="B25" s="245">
        <v>0</v>
      </c>
      <c r="C25" s="245">
        <v>0</v>
      </c>
      <c r="D25" s="245">
        <v>0</v>
      </c>
      <c r="E25" s="245">
        <v>0</v>
      </c>
      <c r="F25" s="245">
        <v>0</v>
      </c>
      <c r="G25" s="245">
        <v>0</v>
      </c>
      <c r="H25" s="245">
        <v>0</v>
      </c>
      <c r="I25" s="245">
        <v>0</v>
      </c>
      <c r="J25" s="245">
        <v>0</v>
      </c>
      <c r="K25" s="245">
        <v>0</v>
      </c>
      <c r="L25" s="245">
        <v>0</v>
      </c>
      <c r="M25" s="245">
        <v>0</v>
      </c>
      <c r="N25" s="245">
        <v>0</v>
      </c>
      <c r="O25" s="245">
        <v>0</v>
      </c>
      <c r="P25" s="245">
        <v>0</v>
      </c>
      <c r="Q25" s="245">
        <v>0</v>
      </c>
      <c r="R25" s="245">
        <v>0</v>
      </c>
      <c r="S25" s="245">
        <v>0</v>
      </c>
      <c r="T25" s="245">
        <v>0</v>
      </c>
      <c r="U25" s="245">
        <v>0</v>
      </c>
      <c r="V25" s="245">
        <v>0</v>
      </c>
      <c r="W25" s="245">
        <v>0</v>
      </c>
      <c r="X25" s="245">
        <v>0</v>
      </c>
      <c r="Y25" s="245">
        <v>0</v>
      </c>
      <c r="Z25" s="245">
        <v>0</v>
      </c>
      <c r="AA25" s="245">
        <v>0</v>
      </c>
      <c r="AB25" s="245">
        <v>0</v>
      </c>
      <c r="AC25" s="245">
        <v>0</v>
      </c>
      <c r="AD25" s="245">
        <v>0</v>
      </c>
      <c r="AE25" s="245">
        <v>0</v>
      </c>
      <c r="AF25" s="245"/>
      <c r="AG25" s="245"/>
      <c r="AH25" s="245"/>
      <c r="AI25" s="245"/>
      <c r="AJ25" s="245"/>
      <c r="AK25" s="245"/>
      <c r="AL25" s="245"/>
    </row>
    <row r="26" ht="16.35" customHeight="1" spans="1:38">
      <c r="A26" s="244" t="s">
        <v>379</v>
      </c>
      <c r="B26" s="245">
        <v>0</v>
      </c>
      <c r="C26" s="245">
        <v>0</v>
      </c>
      <c r="D26" s="245">
        <v>0</v>
      </c>
      <c r="E26" s="245">
        <v>0</v>
      </c>
      <c r="F26" s="245">
        <v>0</v>
      </c>
      <c r="G26" s="245">
        <v>0</v>
      </c>
      <c r="H26" s="245">
        <v>0</v>
      </c>
      <c r="I26" s="245">
        <v>0</v>
      </c>
      <c r="J26" s="245">
        <v>0</v>
      </c>
      <c r="K26" s="245">
        <v>0</v>
      </c>
      <c r="L26" s="245">
        <v>0</v>
      </c>
      <c r="M26" s="245">
        <v>0</v>
      </c>
      <c r="N26" s="245">
        <v>0</v>
      </c>
      <c r="O26" s="245">
        <v>0</v>
      </c>
      <c r="P26" s="245">
        <v>0</v>
      </c>
      <c r="Q26" s="245">
        <v>0</v>
      </c>
      <c r="R26" s="245">
        <v>0</v>
      </c>
      <c r="S26" s="245">
        <v>0</v>
      </c>
      <c r="T26" s="245">
        <v>0</v>
      </c>
      <c r="U26" s="245">
        <v>0</v>
      </c>
      <c r="V26" s="245">
        <v>0</v>
      </c>
      <c r="W26" s="245">
        <v>0</v>
      </c>
      <c r="X26" s="245">
        <v>0</v>
      </c>
      <c r="Y26" s="245">
        <v>0</v>
      </c>
      <c r="Z26" s="245">
        <v>0</v>
      </c>
      <c r="AA26" s="245">
        <v>0</v>
      </c>
      <c r="AB26" s="245">
        <v>0</v>
      </c>
      <c r="AC26" s="245">
        <v>0</v>
      </c>
      <c r="AD26" s="245">
        <v>0</v>
      </c>
      <c r="AE26" s="245">
        <v>0</v>
      </c>
      <c r="AF26" s="245"/>
      <c r="AG26" s="245"/>
      <c r="AH26" s="245"/>
      <c r="AI26" s="245"/>
      <c r="AJ26" s="245"/>
      <c r="AK26" s="245"/>
      <c r="AL26" s="245"/>
    </row>
    <row r="27" ht="16.35" customHeight="1" spans="1:38">
      <c r="A27" s="244" t="s">
        <v>380</v>
      </c>
      <c r="B27" s="245">
        <v>0</v>
      </c>
      <c r="C27" s="245">
        <v>0</v>
      </c>
      <c r="D27" s="245">
        <v>0</v>
      </c>
      <c r="E27" s="245">
        <v>0</v>
      </c>
      <c r="F27" s="245">
        <v>0</v>
      </c>
      <c r="G27" s="245">
        <v>0</v>
      </c>
      <c r="H27" s="245">
        <v>0</v>
      </c>
      <c r="I27" s="245">
        <v>0</v>
      </c>
      <c r="J27" s="245">
        <v>0</v>
      </c>
      <c r="K27" s="245">
        <v>0</v>
      </c>
      <c r="L27" s="245">
        <v>0</v>
      </c>
      <c r="M27" s="245">
        <v>0</v>
      </c>
      <c r="N27" s="245">
        <v>0</v>
      </c>
      <c r="O27" s="245">
        <v>0</v>
      </c>
      <c r="P27" s="245">
        <v>0</v>
      </c>
      <c r="Q27" s="245">
        <v>0</v>
      </c>
      <c r="R27" s="245">
        <v>0</v>
      </c>
      <c r="S27" s="245">
        <v>0</v>
      </c>
      <c r="T27" s="245">
        <v>0</v>
      </c>
      <c r="U27" s="245">
        <v>0</v>
      </c>
      <c r="V27" s="245">
        <v>0</v>
      </c>
      <c r="W27" s="245">
        <v>0</v>
      </c>
      <c r="X27" s="245">
        <v>0</v>
      </c>
      <c r="Y27" s="245">
        <v>0</v>
      </c>
      <c r="Z27" s="245">
        <v>0</v>
      </c>
      <c r="AA27" s="245">
        <v>0</v>
      </c>
      <c r="AB27" s="245">
        <v>0</v>
      </c>
      <c r="AC27" s="245">
        <v>0</v>
      </c>
      <c r="AD27" s="245">
        <v>0</v>
      </c>
      <c r="AE27" s="245">
        <v>0</v>
      </c>
      <c r="AF27" s="245"/>
      <c r="AG27" s="245"/>
      <c r="AH27" s="245"/>
      <c r="AI27" s="245"/>
      <c r="AJ27" s="245"/>
      <c r="AK27" s="245"/>
      <c r="AL27" s="245"/>
    </row>
    <row r="28" ht="16.35" customHeight="1" spans="1:38">
      <c r="A28" s="244" t="s">
        <v>381</v>
      </c>
      <c r="B28" s="245">
        <v>0</v>
      </c>
      <c r="C28" s="245">
        <v>0</v>
      </c>
      <c r="D28" s="245">
        <v>0</v>
      </c>
      <c r="E28" s="245">
        <v>0</v>
      </c>
      <c r="F28" s="245">
        <v>0</v>
      </c>
      <c r="G28" s="245">
        <v>0</v>
      </c>
      <c r="H28" s="245">
        <v>0</v>
      </c>
      <c r="I28" s="245">
        <v>0</v>
      </c>
      <c r="J28" s="245">
        <v>0</v>
      </c>
      <c r="K28" s="245">
        <v>0</v>
      </c>
      <c r="L28" s="245">
        <v>0</v>
      </c>
      <c r="M28" s="245">
        <v>0</v>
      </c>
      <c r="N28" s="245">
        <v>0</v>
      </c>
      <c r="O28" s="245">
        <v>0</v>
      </c>
      <c r="P28" s="245">
        <v>0</v>
      </c>
      <c r="Q28" s="245">
        <v>0</v>
      </c>
      <c r="R28" s="245">
        <v>0</v>
      </c>
      <c r="S28" s="245">
        <v>0</v>
      </c>
      <c r="T28" s="245">
        <v>0</v>
      </c>
      <c r="U28" s="245">
        <v>0</v>
      </c>
      <c r="V28" s="245">
        <v>0</v>
      </c>
      <c r="W28" s="245">
        <v>0</v>
      </c>
      <c r="X28" s="245">
        <v>0</v>
      </c>
      <c r="Y28" s="245">
        <v>0</v>
      </c>
      <c r="Z28" s="245">
        <v>0</v>
      </c>
      <c r="AA28" s="245">
        <v>0</v>
      </c>
      <c r="AB28" s="245">
        <v>0</v>
      </c>
      <c r="AC28" s="245">
        <v>0</v>
      </c>
      <c r="AD28" s="245">
        <v>0</v>
      </c>
      <c r="AE28" s="245">
        <v>0</v>
      </c>
      <c r="AF28" s="245"/>
      <c r="AG28" s="245"/>
      <c r="AH28" s="245"/>
      <c r="AI28" s="245"/>
      <c r="AJ28" s="245"/>
      <c r="AK28" s="245"/>
      <c r="AL28" s="245"/>
    </row>
    <row r="29" ht="16.35" customHeight="1" spans="1:38">
      <c r="A29" s="244" t="s">
        <v>382</v>
      </c>
      <c r="B29" s="245">
        <v>0</v>
      </c>
      <c r="C29" s="245">
        <v>0</v>
      </c>
      <c r="D29" s="245">
        <v>0</v>
      </c>
      <c r="E29" s="245">
        <v>0</v>
      </c>
      <c r="F29" s="245">
        <v>0</v>
      </c>
      <c r="G29" s="245">
        <v>0</v>
      </c>
      <c r="H29" s="245">
        <v>0</v>
      </c>
      <c r="I29" s="245">
        <v>0</v>
      </c>
      <c r="J29" s="245">
        <v>0</v>
      </c>
      <c r="K29" s="245">
        <v>0</v>
      </c>
      <c r="L29" s="245">
        <v>0</v>
      </c>
      <c r="M29" s="245">
        <v>0</v>
      </c>
      <c r="N29" s="245">
        <v>0</v>
      </c>
      <c r="O29" s="245">
        <v>0</v>
      </c>
      <c r="P29" s="245">
        <v>0</v>
      </c>
      <c r="Q29" s="245">
        <v>0</v>
      </c>
      <c r="R29" s="245">
        <v>0</v>
      </c>
      <c r="S29" s="245">
        <v>0</v>
      </c>
      <c r="T29" s="245">
        <v>0</v>
      </c>
      <c r="U29" s="245">
        <v>0</v>
      </c>
      <c r="V29" s="245">
        <v>0</v>
      </c>
      <c r="W29" s="245">
        <v>0</v>
      </c>
      <c r="X29" s="245">
        <v>0</v>
      </c>
      <c r="Y29" s="245">
        <v>0</v>
      </c>
      <c r="Z29" s="245">
        <v>0</v>
      </c>
      <c r="AA29" s="245">
        <v>0</v>
      </c>
      <c r="AB29" s="245">
        <v>0</v>
      </c>
      <c r="AC29" s="245">
        <v>0</v>
      </c>
      <c r="AD29" s="245">
        <v>0</v>
      </c>
      <c r="AE29" s="245">
        <v>0</v>
      </c>
      <c r="AF29" s="245"/>
      <c r="AG29" s="245"/>
      <c r="AH29" s="245"/>
      <c r="AI29" s="245"/>
      <c r="AJ29" s="245"/>
      <c r="AK29" s="245"/>
      <c r="AL29" s="245"/>
    </row>
    <row r="30" ht="16.35" customHeight="1" spans="1:38">
      <c r="A30" s="244" t="s">
        <v>383</v>
      </c>
      <c r="B30" s="245">
        <v>0</v>
      </c>
      <c r="C30" s="245">
        <v>0</v>
      </c>
      <c r="D30" s="245">
        <v>0</v>
      </c>
      <c r="E30" s="245">
        <v>0</v>
      </c>
      <c r="F30" s="245">
        <v>0</v>
      </c>
      <c r="G30" s="245">
        <v>0</v>
      </c>
      <c r="H30" s="245">
        <v>0</v>
      </c>
      <c r="I30" s="245">
        <v>0</v>
      </c>
      <c r="J30" s="245">
        <v>0</v>
      </c>
      <c r="K30" s="245">
        <v>0</v>
      </c>
      <c r="L30" s="245">
        <v>0</v>
      </c>
      <c r="M30" s="245">
        <v>0</v>
      </c>
      <c r="N30" s="245">
        <v>0</v>
      </c>
      <c r="O30" s="245">
        <v>0</v>
      </c>
      <c r="P30" s="245">
        <v>0</v>
      </c>
      <c r="Q30" s="245">
        <v>0</v>
      </c>
      <c r="R30" s="245">
        <v>0</v>
      </c>
      <c r="S30" s="245">
        <v>0</v>
      </c>
      <c r="T30" s="245">
        <v>0</v>
      </c>
      <c r="U30" s="245">
        <v>0</v>
      </c>
      <c r="V30" s="245">
        <v>0</v>
      </c>
      <c r="W30" s="245">
        <v>0</v>
      </c>
      <c r="X30" s="245">
        <v>0</v>
      </c>
      <c r="Y30" s="245">
        <v>0</v>
      </c>
      <c r="Z30" s="245">
        <v>0</v>
      </c>
      <c r="AA30" s="245">
        <v>0</v>
      </c>
      <c r="AB30" s="245">
        <v>0</v>
      </c>
      <c r="AC30" s="245">
        <v>0</v>
      </c>
      <c r="AD30" s="245">
        <v>0</v>
      </c>
      <c r="AE30" s="245">
        <v>0</v>
      </c>
      <c r="AF30" s="245"/>
      <c r="AG30" s="245"/>
      <c r="AH30" s="245"/>
      <c r="AI30" s="245"/>
      <c r="AJ30" s="245"/>
      <c r="AK30" s="245"/>
      <c r="AL30" s="245"/>
    </row>
    <row r="31" ht="16.35" customHeight="1" spans="1:38">
      <c r="A31" s="244" t="s">
        <v>384</v>
      </c>
      <c r="B31" s="245">
        <v>0</v>
      </c>
      <c r="C31" s="245">
        <v>0</v>
      </c>
      <c r="D31" s="245">
        <v>0</v>
      </c>
      <c r="E31" s="245">
        <v>0</v>
      </c>
      <c r="F31" s="245">
        <v>0</v>
      </c>
      <c r="G31" s="245">
        <v>0</v>
      </c>
      <c r="H31" s="245">
        <v>0</v>
      </c>
      <c r="I31" s="245">
        <v>0</v>
      </c>
      <c r="J31" s="245">
        <v>0</v>
      </c>
      <c r="K31" s="245">
        <v>0</v>
      </c>
      <c r="L31" s="245">
        <v>0</v>
      </c>
      <c r="M31" s="245">
        <v>0</v>
      </c>
      <c r="N31" s="245">
        <v>0</v>
      </c>
      <c r="O31" s="245">
        <v>0</v>
      </c>
      <c r="P31" s="245">
        <v>0</v>
      </c>
      <c r="Q31" s="245">
        <v>0</v>
      </c>
      <c r="R31" s="245">
        <v>0</v>
      </c>
      <c r="S31" s="245">
        <v>0</v>
      </c>
      <c r="T31" s="245">
        <v>0</v>
      </c>
      <c r="U31" s="245">
        <v>0</v>
      </c>
      <c r="V31" s="245">
        <v>0</v>
      </c>
      <c r="W31" s="245">
        <v>0</v>
      </c>
      <c r="X31" s="245">
        <v>0</v>
      </c>
      <c r="Y31" s="245">
        <v>0</v>
      </c>
      <c r="Z31" s="245">
        <v>0</v>
      </c>
      <c r="AA31" s="245">
        <v>0</v>
      </c>
      <c r="AB31" s="245">
        <v>0</v>
      </c>
      <c r="AC31" s="245">
        <v>0</v>
      </c>
      <c r="AD31" s="245">
        <v>0</v>
      </c>
      <c r="AE31" s="245">
        <v>0</v>
      </c>
      <c r="AF31" s="245"/>
      <c r="AG31" s="245"/>
      <c r="AH31" s="245"/>
      <c r="AI31" s="245"/>
      <c r="AJ31" s="245"/>
      <c r="AK31" s="245"/>
      <c r="AL31" s="245"/>
    </row>
    <row r="32" ht="16.35" customHeight="1" spans="1:38">
      <c r="A32" s="244" t="s">
        <v>385</v>
      </c>
      <c r="B32" s="245">
        <v>0</v>
      </c>
      <c r="C32" s="245">
        <v>0</v>
      </c>
      <c r="D32" s="245">
        <v>0</v>
      </c>
      <c r="E32" s="245">
        <v>0</v>
      </c>
      <c r="F32" s="245">
        <v>0</v>
      </c>
      <c r="G32" s="245">
        <v>0</v>
      </c>
      <c r="H32" s="245">
        <v>0</v>
      </c>
      <c r="I32" s="245">
        <v>0</v>
      </c>
      <c r="J32" s="245">
        <v>0</v>
      </c>
      <c r="K32" s="245">
        <v>0</v>
      </c>
      <c r="L32" s="245">
        <v>0</v>
      </c>
      <c r="M32" s="245">
        <v>0</v>
      </c>
      <c r="N32" s="245">
        <v>0</v>
      </c>
      <c r="O32" s="245">
        <v>0</v>
      </c>
      <c r="P32" s="245">
        <v>0</v>
      </c>
      <c r="Q32" s="245">
        <v>0</v>
      </c>
      <c r="R32" s="245">
        <v>0</v>
      </c>
      <c r="S32" s="245">
        <v>0</v>
      </c>
      <c r="T32" s="245">
        <v>0</v>
      </c>
      <c r="U32" s="245">
        <v>0</v>
      </c>
      <c r="V32" s="245">
        <v>0</v>
      </c>
      <c r="W32" s="245">
        <v>0</v>
      </c>
      <c r="X32" s="245">
        <v>0</v>
      </c>
      <c r="Y32" s="245">
        <v>0</v>
      </c>
      <c r="Z32" s="245">
        <v>0</v>
      </c>
      <c r="AA32" s="245">
        <v>0</v>
      </c>
      <c r="AB32" s="245">
        <v>0</v>
      </c>
      <c r="AC32" s="245">
        <v>0</v>
      </c>
      <c r="AD32" s="245">
        <v>0</v>
      </c>
      <c r="AE32" s="245">
        <v>0</v>
      </c>
      <c r="AF32" s="245"/>
      <c r="AG32" s="245"/>
      <c r="AH32" s="245"/>
      <c r="AI32" s="245"/>
      <c r="AJ32" s="245"/>
      <c r="AK32" s="245"/>
      <c r="AL32" s="245"/>
    </row>
    <row r="33" ht="16.35" customHeight="1" spans="1:38">
      <c r="A33" s="244" t="s">
        <v>386</v>
      </c>
      <c r="B33" s="245">
        <v>0</v>
      </c>
      <c r="C33" s="245">
        <v>0</v>
      </c>
      <c r="D33" s="245">
        <v>0</v>
      </c>
      <c r="E33" s="245">
        <v>0</v>
      </c>
      <c r="F33" s="245">
        <v>0</v>
      </c>
      <c r="G33" s="245">
        <v>0</v>
      </c>
      <c r="H33" s="245">
        <v>0</v>
      </c>
      <c r="I33" s="245">
        <v>0</v>
      </c>
      <c r="J33" s="245">
        <v>0</v>
      </c>
      <c r="K33" s="245">
        <v>0</v>
      </c>
      <c r="L33" s="245">
        <v>0</v>
      </c>
      <c r="M33" s="245">
        <v>0</v>
      </c>
      <c r="N33" s="245">
        <v>0</v>
      </c>
      <c r="O33" s="245">
        <v>0</v>
      </c>
      <c r="P33" s="245">
        <v>0</v>
      </c>
      <c r="Q33" s="245">
        <v>0</v>
      </c>
      <c r="R33" s="245">
        <v>0</v>
      </c>
      <c r="S33" s="245">
        <v>0</v>
      </c>
      <c r="T33" s="245">
        <v>0</v>
      </c>
      <c r="U33" s="245">
        <v>0</v>
      </c>
      <c r="V33" s="245">
        <v>0</v>
      </c>
      <c r="W33" s="245">
        <v>0</v>
      </c>
      <c r="X33" s="245">
        <v>0</v>
      </c>
      <c r="Y33" s="245">
        <v>0</v>
      </c>
      <c r="Z33" s="245">
        <v>0</v>
      </c>
      <c r="AA33" s="245">
        <v>0</v>
      </c>
      <c r="AB33" s="245">
        <v>0</v>
      </c>
      <c r="AC33" s="245">
        <v>0</v>
      </c>
      <c r="AD33" s="245">
        <v>0</v>
      </c>
      <c r="AE33" s="245">
        <v>0</v>
      </c>
      <c r="AF33" s="245"/>
      <c r="AG33" s="245"/>
      <c r="AH33" s="245"/>
      <c r="AI33" s="245"/>
      <c r="AJ33" s="245"/>
      <c r="AK33" s="245"/>
      <c r="AL33" s="245"/>
    </row>
    <row r="34" ht="16.35" customHeight="1" spans="1:38">
      <c r="A34" s="244" t="s">
        <v>387</v>
      </c>
      <c r="B34" s="245">
        <v>0</v>
      </c>
      <c r="C34" s="245">
        <v>0</v>
      </c>
      <c r="D34" s="245">
        <v>0</v>
      </c>
      <c r="E34" s="245">
        <v>0</v>
      </c>
      <c r="F34" s="245">
        <v>0</v>
      </c>
      <c r="G34" s="245">
        <v>0</v>
      </c>
      <c r="H34" s="245">
        <v>0</v>
      </c>
      <c r="I34" s="245">
        <v>0</v>
      </c>
      <c r="J34" s="245">
        <v>0</v>
      </c>
      <c r="K34" s="245">
        <v>0</v>
      </c>
      <c r="L34" s="245">
        <v>0</v>
      </c>
      <c r="M34" s="245">
        <v>0</v>
      </c>
      <c r="N34" s="245">
        <v>0</v>
      </c>
      <c r="O34" s="245">
        <v>0</v>
      </c>
      <c r="P34" s="245">
        <v>0</v>
      </c>
      <c r="Q34" s="245">
        <v>0</v>
      </c>
      <c r="R34" s="245">
        <v>0</v>
      </c>
      <c r="S34" s="245">
        <v>0</v>
      </c>
      <c r="T34" s="245">
        <v>0</v>
      </c>
      <c r="U34" s="245">
        <v>0</v>
      </c>
      <c r="V34" s="245">
        <v>0</v>
      </c>
      <c r="W34" s="245">
        <v>0</v>
      </c>
      <c r="X34" s="245">
        <v>0</v>
      </c>
      <c r="Y34" s="245">
        <v>0</v>
      </c>
      <c r="Z34" s="245">
        <v>0</v>
      </c>
      <c r="AA34" s="245">
        <v>0</v>
      </c>
      <c r="AB34" s="245">
        <v>0</v>
      </c>
      <c r="AC34" s="245">
        <v>0</v>
      </c>
      <c r="AD34" s="245">
        <v>0</v>
      </c>
      <c r="AE34" s="245">
        <v>0</v>
      </c>
      <c r="AF34" s="245"/>
      <c r="AG34" s="245"/>
      <c r="AH34" s="245"/>
      <c r="AI34" s="245"/>
      <c r="AJ34" s="245"/>
      <c r="AK34" s="245"/>
      <c r="AL34" s="245"/>
    </row>
    <row r="35" ht="16.35" customHeight="1" spans="1:38">
      <c r="A35" s="244" t="s">
        <v>388</v>
      </c>
      <c r="B35" s="245">
        <v>0</v>
      </c>
      <c r="C35" s="245">
        <v>0</v>
      </c>
      <c r="D35" s="245">
        <v>0</v>
      </c>
      <c r="E35" s="245">
        <v>0</v>
      </c>
      <c r="F35" s="245">
        <v>0</v>
      </c>
      <c r="G35" s="245">
        <v>0</v>
      </c>
      <c r="H35" s="245">
        <v>0</v>
      </c>
      <c r="I35" s="245">
        <v>0</v>
      </c>
      <c r="J35" s="245">
        <v>0</v>
      </c>
      <c r="K35" s="245">
        <v>0</v>
      </c>
      <c r="L35" s="245">
        <v>0</v>
      </c>
      <c r="M35" s="245">
        <v>0</v>
      </c>
      <c r="N35" s="245">
        <v>0</v>
      </c>
      <c r="O35" s="245">
        <v>0</v>
      </c>
      <c r="P35" s="245">
        <v>0</v>
      </c>
      <c r="Q35" s="245">
        <v>0</v>
      </c>
      <c r="R35" s="245">
        <v>0</v>
      </c>
      <c r="S35" s="245">
        <v>0</v>
      </c>
      <c r="T35" s="245">
        <v>0</v>
      </c>
      <c r="U35" s="245">
        <v>0</v>
      </c>
      <c r="V35" s="245">
        <v>0</v>
      </c>
      <c r="W35" s="245">
        <v>0</v>
      </c>
      <c r="X35" s="245">
        <v>0</v>
      </c>
      <c r="Y35" s="245">
        <v>0</v>
      </c>
      <c r="Z35" s="245">
        <v>0</v>
      </c>
      <c r="AA35" s="245">
        <v>0</v>
      </c>
      <c r="AB35" s="245">
        <v>0</v>
      </c>
      <c r="AC35" s="245">
        <v>0</v>
      </c>
      <c r="AD35" s="245">
        <v>0</v>
      </c>
      <c r="AE35" s="245">
        <v>0</v>
      </c>
      <c r="AF35" s="245"/>
      <c r="AG35" s="245"/>
      <c r="AH35" s="245"/>
      <c r="AI35" s="245"/>
      <c r="AJ35" s="245"/>
      <c r="AK35" s="245"/>
      <c r="AL35" s="245"/>
    </row>
    <row r="36" ht="16.35" customHeight="1" spans="1:38">
      <c r="A36" s="244" t="s">
        <v>389</v>
      </c>
      <c r="B36" s="245">
        <v>0</v>
      </c>
      <c r="C36" s="245">
        <v>0</v>
      </c>
      <c r="D36" s="245">
        <v>0</v>
      </c>
      <c r="E36" s="245">
        <v>0</v>
      </c>
      <c r="F36" s="245">
        <v>0</v>
      </c>
      <c r="G36" s="245">
        <v>0</v>
      </c>
      <c r="H36" s="245">
        <v>0</v>
      </c>
      <c r="I36" s="245">
        <v>0</v>
      </c>
      <c r="J36" s="245">
        <v>0</v>
      </c>
      <c r="K36" s="245">
        <v>0</v>
      </c>
      <c r="L36" s="245">
        <v>0</v>
      </c>
      <c r="M36" s="245">
        <v>0</v>
      </c>
      <c r="N36" s="245">
        <v>0</v>
      </c>
      <c r="O36" s="245">
        <v>0</v>
      </c>
      <c r="P36" s="245">
        <v>0</v>
      </c>
      <c r="Q36" s="245">
        <v>0</v>
      </c>
      <c r="R36" s="245">
        <v>0</v>
      </c>
      <c r="S36" s="245">
        <v>0</v>
      </c>
      <c r="T36" s="245">
        <v>0</v>
      </c>
      <c r="U36" s="245">
        <v>0</v>
      </c>
      <c r="V36" s="245">
        <v>0</v>
      </c>
      <c r="W36" s="245">
        <v>0</v>
      </c>
      <c r="X36" s="245">
        <v>0</v>
      </c>
      <c r="Y36" s="245">
        <v>0</v>
      </c>
      <c r="Z36" s="245">
        <v>0</v>
      </c>
      <c r="AA36" s="245">
        <v>0</v>
      </c>
      <c r="AB36" s="245">
        <v>0</v>
      </c>
      <c r="AC36" s="245">
        <v>0</v>
      </c>
      <c r="AD36" s="245">
        <v>0</v>
      </c>
      <c r="AE36" s="245">
        <v>0</v>
      </c>
      <c r="AF36" s="245"/>
      <c r="AG36" s="245"/>
      <c r="AH36" s="245"/>
      <c r="AI36" s="245"/>
      <c r="AJ36" s="245"/>
      <c r="AK36" s="245"/>
      <c r="AL36" s="245"/>
    </row>
    <row r="37" ht="16.35" customHeight="1" spans="1:38">
      <c r="A37" s="244" t="s">
        <v>390</v>
      </c>
      <c r="B37" s="245">
        <v>0</v>
      </c>
      <c r="C37" s="245">
        <v>0</v>
      </c>
      <c r="D37" s="245">
        <v>0</v>
      </c>
      <c r="E37" s="245">
        <v>0</v>
      </c>
      <c r="F37" s="245">
        <v>0</v>
      </c>
      <c r="G37" s="245">
        <v>0</v>
      </c>
      <c r="H37" s="245">
        <v>0</v>
      </c>
      <c r="I37" s="245">
        <v>0</v>
      </c>
      <c r="J37" s="245">
        <v>0</v>
      </c>
      <c r="K37" s="245">
        <v>0</v>
      </c>
      <c r="L37" s="245">
        <v>0</v>
      </c>
      <c r="M37" s="245">
        <v>0</v>
      </c>
      <c r="N37" s="245">
        <v>0</v>
      </c>
      <c r="O37" s="245">
        <v>0</v>
      </c>
      <c r="P37" s="245">
        <v>0</v>
      </c>
      <c r="Q37" s="245">
        <v>0</v>
      </c>
      <c r="R37" s="245">
        <v>0</v>
      </c>
      <c r="S37" s="245">
        <v>0</v>
      </c>
      <c r="T37" s="245">
        <v>0</v>
      </c>
      <c r="U37" s="245">
        <v>0</v>
      </c>
      <c r="V37" s="245">
        <v>0</v>
      </c>
      <c r="W37" s="245">
        <v>0</v>
      </c>
      <c r="X37" s="245">
        <v>0</v>
      </c>
      <c r="Y37" s="245">
        <v>0</v>
      </c>
      <c r="Z37" s="245">
        <v>0</v>
      </c>
      <c r="AA37" s="245">
        <v>0</v>
      </c>
      <c r="AB37" s="245">
        <v>0</v>
      </c>
      <c r="AC37" s="245">
        <v>0</v>
      </c>
      <c r="AD37" s="245">
        <v>0</v>
      </c>
      <c r="AE37" s="245">
        <v>0</v>
      </c>
      <c r="AF37" s="245"/>
      <c r="AG37" s="245"/>
      <c r="AH37" s="245"/>
      <c r="AI37" s="245"/>
      <c r="AJ37" s="245"/>
      <c r="AK37" s="245"/>
      <c r="AL37" s="245"/>
    </row>
    <row r="38" ht="16.35" customHeight="1" spans="1:38">
      <c r="A38" s="244" t="s">
        <v>391</v>
      </c>
      <c r="B38" s="245">
        <v>0</v>
      </c>
      <c r="C38" s="245">
        <v>0</v>
      </c>
      <c r="D38" s="245">
        <v>0</v>
      </c>
      <c r="E38" s="245">
        <v>0</v>
      </c>
      <c r="F38" s="245">
        <v>0</v>
      </c>
      <c r="G38" s="245">
        <v>0</v>
      </c>
      <c r="H38" s="245">
        <v>0</v>
      </c>
      <c r="I38" s="245">
        <v>0</v>
      </c>
      <c r="J38" s="245">
        <v>0</v>
      </c>
      <c r="K38" s="245">
        <v>0</v>
      </c>
      <c r="L38" s="245">
        <v>0</v>
      </c>
      <c r="M38" s="245">
        <v>0</v>
      </c>
      <c r="N38" s="245">
        <v>0</v>
      </c>
      <c r="O38" s="245">
        <v>0</v>
      </c>
      <c r="P38" s="245">
        <v>0</v>
      </c>
      <c r="Q38" s="245">
        <v>0</v>
      </c>
      <c r="R38" s="245">
        <v>0</v>
      </c>
      <c r="S38" s="245">
        <v>0</v>
      </c>
      <c r="T38" s="245">
        <v>0</v>
      </c>
      <c r="U38" s="245">
        <v>0</v>
      </c>
      <c r="V38" s="245">
        <v>0</v>
      </c>
      <c r="W38" s="245">
        <v>0</v>
      </c>
      <c r="X38" s="245">
        <v>0</v>
      </c>
      <c r="Y38" s="245">
        <v>0</v>
      </c>
      <c r="Z38" s="245">
        <v>0</v>
      </c>
      <c r="AA38" s="245">
        <v>0</v>
      </c>
      <c r="AB38" s="245">
        <v>0</v>
      </c>
      <c r="AC38" s="245">
        <v>0</v>
      </c>
      <c r="AD38" s="245">
        <v>0</v>
      </c>
      <c r="AE38" s="245">
        <v>0</v>
      </c>
      <c r="AF38" s="245"/>
      <c r="AG38" s="245"/>
      <c r="AH38" s="245"/>
      <c r="AI38" s="245"/>
      <c r="AJ38" s="245"/>
      <c r="AK38" s="245"/>
      <c r="AL38" s="245"/>
    </row>
    <row r="39" ht="16.35" customHeight="1" spans="1:38">
      <c r="A39" s="244" t="s">
        <v>392</v>
      </c>
      <c r="B39" s="245">
        <v>0</v>
      </c>
      <c r="C39" s="245">
        <v>0</v>
      </c>
      <c r="D39" s="245">
        <v>0</v>
      </c>
      <c r="E39" s="245">
        <v>0</v>
      </c>
      <c r="F39" s="245">
        <v>0</v>
      </c>
      <c r="G39" s="245">
        <v>0</v>
      </c>
      <c r="H39" s="245">
        <v>0</v>
      </c>
      <c r="I39" s="245">
        <v>0</v>
      </c>
      <c r="J39" s="245">
        <v>0</v>
      </c>
      <c r="K39" s="245">
        <v>0</v>
      </c>
      <c r="L39" s="245">
        <v>0</v>
      </c>
      <c r="M39" s="245">
        <v>0</v>
      </c>
      <c r="N39" s="245">
        <v>0</v>
      </c>
      <c r="O39" s="245">
        <v>0</v>
      </c>
      <c r="P39" s="245">
        <v>0</v>
      </c>
      <c r="Q39" s="245">
        <v>0</v>
      </c>
      <c r="R39" s="245">
        <v>0</v>
      </c>
      <c r="S39" s="245">
        <v>0</v>
      </c>
      <c r="T39" s="245">
        <v>0</v>
      </c>
      <c r="U39" s="245">
        <v>0</v>
      </c>
      <c r="V39" s="245">
        <v>0</v>
      </c>
      <c r="W39" s="245">
        <v>0</v>
      </c>
      <c r="X39" s="245">
        <v>0</v>
      </c>
      <c r="Y39" s="245">
        <v>0</v>
      </c>
      <c r="Z39" s="245">
        <v>0</v>
      </c>
      <c r="AA39" s="245">
        <v>0</v>
      </c>
      <c r="AB39" s="245">
        <v>0</v>
      </c>
      <c r="AC39" s="245">
        <v>0</v>
      </c>
      <c r="AD39" s="245">
        <v>0</v>
      </c>
      <c r="AE39" s="245">
        <v>0</v>
      </c>
      <c r="AF39" s="245"/>
      <c r="AG39" s="245"/>
      <c r="AH39" s="245"/>
      <c r="AI39" s="245"/>
      <c r="AJ39" s="245"/>
      <c r="AK39" s="245"/>
      <c r="AL39" s="245"/>
    </row>
    <row r="40" ht="16.35" customHeight="1" spans="1:38">
      <c r="A40" s="244" t="s">
        <v>393</v>
      </c>
      <c r="B40" s="245">
        <v>0</v>
      </c>
      <c r="C40" s="245">
        <v>0</v>
      </c>
      <c r="D40" s="245">
        <v>0</v>
      </c>
      <c r="E40" s="245">
        <v>0</v>
      </c>
      <c r="F40" s="245">
        <v>0</v>
      </c>
      <c r="G40" s="245">
        <v>0</v>
      </c>
      <c r="H40" s="245">
        <v>0</v>
      </c>
      <c r="I40" s="245">
        <v>0</v>
      </c>
      <c r="J40" s="245">
        <v>0</v>
      </c>
      <c r="K40" s="245">
        <v>0</v>
      </c>
      <c r="L40" s="245">
        <v>0</v>
      </c>
      <c r="M40" s="245">
        <v>0</v>
      </c>
      <c r="N40" s="245">
        <v>0</v>
      </c>
      <c r="O40" s="245">
        <v>0</v>
      </c>
      <c r="P40" s="245">
        <v>0</v>
      </c>
      <c r="Q40" s="245">
        <v>0</v>
      </c>
      <c r="R40" s="245">
        <v>0</v>
      </c>
      <c r="S40" s="245">
        <v>0</v>
      </c>
      <c r="T40" s="245">
        <v>0</v>
      </c>
      <c r="U40" s="245">
        <v>0</v>
      </c>
      <c r="V40" s="245">
        <v>0</v>
      </c>
      <c r="W40" s="245">
        <v>0</v>
      </c>
      <c r="X40" s="245">
        <v>0</v>
      </c>
      <c r="Y40" s="245">
        <v>0</v>
      </c>
      <c r="Z40" s="245">
        <v>0</v>
      </c>
      <c r="AA40" s="245">
        <v>0</v>
      </c>
      <c r="AB40" s="245">
        <v>0</v>
      </c>
      <c r="AC40" s="245">
        <v>0</v>
      </c>
      <c r="AD40" s="245">
        <v>0</v>
      </c>
      <c r="AE40" s="245">
        <v>0</v>
      </c>
      <c r="AF40" s="245"/>
      <c r="AG40" s="245"/>
      <c r="AH40" s="245"/>
      <c r="AI40" s="245"/>
      <c r="AJ40" s="245"/>
      <c r="AK40" s="245"/>
      <c r="AL40" s="245"/>
    </row>
    <row r="41" ht="16.35" customHeight="1" spans="1:38">
      <c r="A41" s="244" t="s">
        <v>394</v>
      </c>
      <c r="B41" s="245">
        <v>0</v>
      </c>
      <c r="C41" s="245">
        <v>0</v>
      </c>
      <c r="D41" s="245">
        <v>0</v>
      </c>
      <c r="E41" s="245">
        <v>0</v>
      </c>
      <c r="F41" s="245">
        <v>0</v>
      </c>
      <c r="G41" s="245">
        <v>0</v>
      </c>
      <c r="H41" s="245">
        <v>0</v>
      </c>
      <c r="I41" s="245">
        <v>0</v>
      </c>
      <c r="J41" s="245">
        <v>0</v>
      </c>
      <c r="K41" s="245">
        <v>0</v>
      </c>
      <c r="L41" s="245">
        <v>0</v>
      </c>
      <c r="M41" s="245">
        <v>0</v>
      </c>
      <c r="N41" s="245">
        <v>0</v>
      </c>
      <c r="O41" s="245">
        <v>0</v>
      </c>
      <c r="P41" s="245">
        <v>0</v>
      </c>
      <c r="Q41" s="245">
        <v>0</v>
      </c>
      <c r="R41" s="245">
        <v>0</v>
      </c>
      <c r="S41" s="245">
        <v>0</v>
      </c>
      <c r="T41" s="245">
        <v>0</v>
      </c>
      <c r="U41" s="245">
        <v>0</v>
      </c>
      <c r="V41" s="245">
        <v>0</v>
      </c>
      <c r="W41" s="245">
        <v>0</v>
      </c>
      <c r="X41" s="245">
        <v>0</v>
      </c>
      <c r="Y41" s="245">
        <v>0</v>
      </c>
      <c r="Z41" s="245">
        <v>0</v>
      </c>
      <c r="AA41" s="245">
        <v>0</v>
      </c>
      <c r="AB41" s="245">
        <v>0</v>
      </c>
      <c r="AC41" s="245">
        <v>0</v>
      </c>
      <c r="AD41" s="245">
        <v>0</v>
      </c>
      <c r="AE41" s="245">
        <v>0</v>
      </c>
      <c r="AF41" s="245"/>
      <c r="AG41" s="245"/>
      <c r="AH41" s="245"/>
      <c r="AI41" s="245"/>
      <c r="AJ41" s="245"/>
      <c r="AK41" s="245"/>
      <c r="AL41" s="245"/>
    </row>
    <row r="42" ht="16.35" customHeight="1" spans="1:38">
      <c r="A42" s="244" t="s">
        <v>395</v>
      </c>
      <c r="B42" s="245">
        <v>0</v>
      </c>
      <c r="C42" s="245">
        <v>0</v>
      </c>
      <c r="D42" s="245">
        <v>0</v>
      </c>
      <c r="E42" s="245">
        <v>0</v>
      </c>
      <c r="F42" s="245">
        <v>0</v>
      </c>
      <c r="G42" s="245">
        <v>0</v>
      </c>
      <c r="H42" s="245">
        <v>0</v>
      </c>
      <c r="I42" s="245">
        <v>0</v>
      </c>
      <c r="J42" s="245">
        <v>0</v>
      </c>
      <c r="K42" s="245">
        <v>0</v>
      </c>
      <c r="L42" s="245">
        <v>0</v>
      </c>
      <c r="M42" s="245">
        <v>0</v>
      </c>
      <c r="N42" s="245">
        <v>0</v>
      </c>
      <c r="O42" s="245">
        <v>0</v>
      </c>
      <c r="P42" s="245">
        <v>0</v>
      </c>
      <c r="Q42" s="245">
        <v>0</v>
      </c>
      <c r="R42" s="245">
        <v>0</v>
      </c>
      <c r="S42" s="245">
        <v>0</v>
      </c>
      <c r="T42" s="245">
        <v>0</v>
      </c>
      <c r="U42" s="245">
        <v>0</v>
      </c>
      <c r="V42" s="245">
        <v>0</v>
      </c>
      <c r="W42" s="245">
        <v>0</v>
      </c>
      <c r="X42" s="245">
        <v>0</v>
      </c>
      <c r="Y42" s="245">
        <v>0</v>
      </c>
      <c r="Z42" s="245">
        <v>0</v>
      </c>
      <c r="AA42" s="245">
        <v>0</v>
      </c>
      <c r="AB42" s="245">
        <v>0</v>
      </c>
      <c r="AC42" s="245">
        <v>0</v>
      </c>
      <c r="AD42" s="245">
        <v>0</v>
      </c>
      <c r="AE42" s="245">
        <v>0</v>
      </c>
      <c r="AF42" s="245"/>
      <c r="AG42" s="245"/>
      <c r="AH42" s="245"/>
      <c r="AI42" s="245"/>
      <c r="AJ42" s="245"/>
      <c r="AK42" s="245"/>
      <c r="AL42" s="245"/>
    </row>
    <row r="43" ht="16.35" customHeight="1" spans="1:38">
      <c r="A43" s="244" t="s">
        <v>396</v>
      </c>
      <c r="B43" s="245">
        <v>0</v>
      </c>
      <c r="C43" s="245">
        <v>0</v>
      </c>
      <c r="D43" s="245">
        <v>0</v>
      </c>
      <c r="E43" s="245">
        <v>0</v>
      </c>
      <c r="F43" s="245">
        <v>0</v>
      </c>
      <c r="G43" s="245">
        <v>0</v>
      </c>
      <c r="H43" s="245">
        <v>0</v>
      </c>
      <c r="I43" s="245">
        <v>0</v>
      </c>
      <c r="J43" s="245">
        <v>0</v>
      </c>
      <c r="K43" s="245">
        <v>0</v>
      </c>
      <c r="L43" s="245">
        <v>0</v>
      </c>
      <c r="M43" s="245">
        <v>0</v>
      </c>
      <c r="N43" s="245">
        <v>0</v>
      </c>
      <c r="O43" s="245">
        <v>0</v>
      </c>
      <c r="P43" s="245">
        <v>0</v>
      </c>
      <c r="Q43" s="245">
        <v>0</v>
      </c>
      <c r="R43" s="245">
        <v>0</v>
      </c>
      <c r="S43" s="245">
        <v>0</v>
      </c>
      <c r="T43" s="245">
        <v>0</v>
      </c>
      <c r="U43" s="245">
        <v>0</v>
      </c>
      <c r="V43" s="245">
        <v>0</v>
      </c>
      <c r="W43" s="245">
        <v>0</v>
      </c>
      <c r="X43" s="245">
        <v>0</v>
      </c>
      <c r="Y43" s="245">
        <v>0</v>
      </c>
      <c r="Z43" s="245">
        <v>0</v>
      </c>
      <c r="AA43" s="245">
        <v>0</v>
      </c>
      <c r="AB43" s="245">
        <v>0</v>
      </c>
      <c r="AC43" s="245">
        <v>0</v>
      </c>
      <c r="AD43" s="245">
        <v>0</v>
      </c>
      <c r="AE43" s="245">
        <v>0</v>
      </c>
      <c r="AF43" s="245"/>
      <c r="AG43" s="245"/>
      <c r="AH43" s="245"/>
      <c r="AI43" s="245"/>
      <c r="AJ43" s="245"/>
      <c r="AK43" s="245"/>
      <c r="AL43" s="245"/>
    </row>
    <row r="44" ht="16.35" customHeight="1" spans="1:38">
      <c r="A44" s="244" t="s">
        <v>397</v>
      </c>
      <c r="B44" s="245">
        <v>0</v>
      </c>
      <c r="C44" s="245">
        <v>0</v>
      </c>
      <c r="D44" s="245">
        <v>0</v>
      </c>
      <c r="E44" s="245">
        <v>0</v>
      </c>
      <c r="F44" s="245">
        <v>0</v>
      </c>
      <c r="G44" s="245">
        <v>0</v>
      </c>
      <c r="H44" s="245">
        <v>0</v>
      </c>
      <c r="I44" s="245">
        <v>0</v>
      </c>
      <c r="J44" s="245">
        <v>0</v>
      </c>
      <c r="K44" s="245">
        <v>0</v>
      </c>
      <c r="L44" s="245">
        <v>0</v>
      </c>
      <c r="M44" s="245">
        <v>0</v>
      </c>
      <c r="N44" s="245">
        <v>0</v>
      </c>
      <c r="O44" s="245">
        <v>0</v>
      </c>
      <c r="P44" s="245">
        <v>0</v>
      </c>
      <c r="Q44" s="245">
        <v>0</v>
      </c>
      <c r="R44" s="245">
        <v>0</v>
      </c>
      <c r="S44" s="245">
        <v>0</v>
      </c>
      <c r="T44" s="245">
        <v>0</v>
      </c>
      <c r="U44" s="245">
        <v>0</v>
      </c>
      <c r="V44" s="245">
        <v>0</v>
      </c>
      <c r="W44" s="245">
        <v>0</v>
      </c>
      <c r="X44" s="245">
        <v>0</v>
      </c>
      <c r="Y44" s="245">
        <v>0</v>
      </c>
      <c r="Z44" s="245">
        <v>0</v>
      </c>
      <c r="AA44" s="245">
        <v>0</v>
      </c>
      <c r="AB44" s="245">
        <v>0</v>
      </c>
      <c r="AC44" s="245">
        <v>0</v>
      </c>
      <c r="AD44" s="245">
        <v>0</v>
      </c>
      <c r="AE44" s="245">
        <v>0</v>
      </c>
      <c r="AF44" s="245"/>
      <c r="AG44" s="245"/>
      <c r="AH44" s="245"/>
      <c r="AI44" s="245"/>
      <c r="AJ44" s="245"/>
      <c r="AK44" s="245"/>
      <c r="AL44" s="245"/>
    </row>
    <row r="45" ht="16.35" customHeight="1" spans="1:38">
      <c r="A45" s="244" t="s">
        <v>398</v>
      </c>
      <c r="B45" s="245">
        <v>0</v>
      </c>
      <c r="C45" s="245">
        <v>0</v>
      </c>
      <c r="D45" s="245">
        <v>0</v>
      </c>
      <c r="E45" s="245">
        <v>0</v>
      </c>
      <c r="F45" s="245">
        <v>0</v>
      </c>
      <c r="G45" s="245">
        <v>0</v>
      </c>
      <c r="H45" s="245">
        <v>0</v>
      </c>
      <c r="I45" s="245">
        <v>0</v>
      </c>
      <c r="J45" s="245">
        <v>0</v>
      </c>
      <c r="K45" s="245">
        <v>0</v>
      </c>
      <c r="L45" s="245">
        <v>0</v>
      </c>
      <c r="M45" s="245">
        <v>0</v>
      </c>
      <c r="N45" s="245">
        <v>0</v>
      </c>
      <c r="O45" s="245">
        <v>0</v>
      </c>
      <c r="P45" s="245">
        <v>0</v>
      </c>
      <c r="Q45" s="245">
        <v>0</v>
      </c>
      <c r="R45" s="245">
        <v>0</v>
      </c>
      <c r="S45" s="245">
        <v>0</v>
      </c>
      <c r="T45" s="245">
        <v>0</v>
      </c>
      <c r="U45" s="245">
        <v>0</v>
      </c>
      <c r="V45" s="245">
        <v>0</v>
      </c>
      <c r="W45" s="245">
        <v>0</v>
      </c>
      <c r="X45" s="245">
        <v>0</v>
      </c>
      <c r="Y45" s="245">
        <v>0</v>
      </c>
      <c r="Z45" s="245">
        <v>0</v>
      </c>
      <c r="AA45" s="245">
        <v>0</v>
      </c>
      <c r="AB45" s="245">
        <v>0</v>
      </c>
      <c r="AC45" s="245">
        <v>0</v>
      </c>
      <c r="AD45" s="245">
        <v>0</v>
      </c>
      <c r="AE45" s="245">
        <v>0</v>
      </c>
      <c r="AF45" s="245"/>
      <c r="AG45" s="245"/>
      <c r="AH45" s="245"/>
      <c r="AI45" s="245"/>
      <c r="AJ45" s="245"/>
      <c r="AK45" s="245"/>
      <c r="AL45" s="245"/>
    </row>
    <row r="46" ht="16.35" customHeight="1" spans="1:38">
      <c r="A46" s="244" t="s">
        <v>399</v>
      </c>
      <c r="B46" s="245">
        <v>0</v>
      </c>
      <c r="C46" s="245">
        <v>0</v>
      </c>
      <c r="D46" s="245">
        <v>0</v>
      </c>
      <c r="E46" s="245">
        <v>0</v>
      </c>
      <c r="F46" s="245">
        <v>0</v>
      </c>
      <c r="G46" s="245">
        <v>0</v>
      </c>
      <c r="H46" s="245">
        <v>0</v>
      </c>
      <c r="I46" s="245">
        <v>0</v>
      </c>
      <c r="J46" s="245">
        <v>0</v>
      </c>
      <c r="K46" s="245">
        <v>0</v>
      </c>
      <c r="L46" s="245">
        <v>0</v>
      </c>
      <c r="M46" s="245">
        <v>0</v>
      </c>
      <c r="N46" s="245">
        <v>0</v>
      </c>
      <c r="O46" s="245">
        <v>0</v>
      </c>
      <c r="P46" s="245">
        <v>0</v>
      </c>
      <c r="Q46" s="245">
        <v>0</v>
      </c>
      <c r="R46" s="245">
        <v>0</v>
      </c>
      <c r="S46" s="245">
        <v>0</v>
      </c>
      <c r="T46" s="245">
        <v>0</v>
      </c>
      <c r="U46" s="245">
        <v>0</v>
      </c>
      <c r="V46" s="245">
        <v>0</v>
      </c>
      <c r="W46" s="245">
        <v>0</v>
      </c>
      <c r="X46" s="245">
        <v>0</v>
      </c>
      <c r="Y46" s="245">
        <v>0</v>
      </c>
      <c r="Z46" s="245">
        <v>0</v>
      </c>
      <c r="AA46" s="245">
        <v>0</v>
      </c>
      <c r="AB46" s="245">
        <v>0</v>
      </c>
      <c r="AC46" s="245">
        <v>0</v>
      </c>
      <c r="AD46" s="245">
        <v>0</v>
      </c>
      <c r="AE46" s="245">
        <v>0</v>
      </c>
      <c r="AF46" s="245"/>
      <c r="AG46" s="245"/>
      <c r="AH46" s="245"/>
      <c r="AI46" s="245"/>
      <c r="AJ46" s="245"/>
      <c r="AK46" s="245"/>
      <c r="AL46" s="245"/>
    </row>
    <row r="47" ht="16.35" customHeight="1" spans="1:38">
      <c r="A47" s="244" t="s">
        <v>400</v>
      </c>
      <c r="B47" s="245">
        <v>0</v>
      </c>
      <c r="C47" s="245">
        <v>0</v>
      </c>
      <c r="D47" s="245">
        <v>0</v>
      </c>
      <c r="E47" s="245">
        <v>0</v>
      </c>
      <c r="F47" s="245">
        <v>0</v>
      </c>
      <c r="G47" s="245">
        <v>0</v>
      </c>
      <c r="H47" s="245">
        <v>0</v>
      </c>
      <c r="I47" s="245">
        <v>0</v>
      </c>
      <c r="J47" s="245">
        <v>0</v>
      </c>
      <c r="K47" s="245">
        <v>0</v>
      </c>
      <c r="L47" s="245">
        <v>0</v>
      </c>
      <c r="M47" s="245">
        <v>0</v>
      </c>
      <c r="N47" s="245">
        <v>0</v>
      </c>
      <c r="O47" s="245">
        <v>0</v>
      </c>
      <c r="P47" s="245">
        <v>0</v>
      </c>
      <c r="Q47" s="245">
        <v>0</v>
      </c>
      <c r="R47" s="245">
        <v>0</v>
      </c>
      <c r="S47" s="245">
        <v>0</v>
      </c>
      <c r="T47" s="245">
        <v>0</v>
      </c>
      <c r="U47" s="245">
        <v>0</v>
      </c>
      <c r="V47" s="245">
        <v>0</v>
      </c>
      <c r="W47" s="245">
        <v>0</v>
      </c>
      <c r="X47" s="245">
        <v>0</v>
      </c>
      <c r="Y47" s="245">
        <v>0</v>
      </c>
      <c r="Z47" s="245">
        <v>0</v>
      </c>
      <c r="AA47" s="245">
        <v>0</v>
      </c>
      <c r="AB47" s="245">
        <v>0</v>
      </c>
      <c r="AC47" s="245">
        <v>0</v>
      </c>
      <c r="AD47" s="245">
        <v>0</v>
      </c>
      <c r="AE47" s="245">
        <v>0</v>
      </c>
      <c r="AF47" s="245"/>
      <c r="AG47" s="245"/>
      <c r="AH47" s="245"/>
      <c r="AI47" s="245"/>
      <c r="AJ47" s="245"/>
      <c r="AK47" s="245"/>
      <c r="AL47" s="245"/>
    </row>
    <row r="48" ht="16.35" customHeight="1" spans="1:38">
      <c r="A48" s="244" t="s">
        <v>401</v>
      </c>
      <c r="B48" s="245">
        <v>0</v>
      </c>
      <c r="C48" s="245">
        <v>0</v>
      </c>
      <c r="D48" s="245">
        <v>0</v>
      </c>
      <c r="E48" s="245">
        <v>0</v>
      </c>
      <c r="F48" s="245">
        <v>0</v>
      </c>
      <c r="G48" s="245">
        <v>0</v>
      </c>
      <c r="H48" s="245">
        <v>0</v>
      </c>
      <c r="I48" s="245">
        <v>0</v>
      </c>
      <c r="J48" s="245">
        <v>0</v>
      </c>
      <c r="K48" s="245">
        <v>0</v>
      </c>
      <c r="L48" s="245">
        <v>0</v>
      </c>
      <c r="M48" s="245">
        <v>0</v>
      </c>
      <c r="N48" s="245">
        <v>0</v>
      </c>
      <c r="O48" s="245">
        <v>0</v>
      </c>
      <c r="P48" s="245">
        <v>0</v>
      </c>
      <c r="Q48" s="245">
        <v>0</v>
      </c>
      <c r="R48" s="245">
        <v>0</v>
      </c>
      <c r="S48" s="245">
        <v>0</v>
      </c>
      <c r="T48" s="245">
        <v>0</v>
      </c>
      <c r="U48" s="245">
        <v>0</v>
      </c>
      <c r="V48" s="245">
        <v>0</v>
      </c>
      <c r="W48" s="245">
        <v>0</v>
      </c>
      <c r="X48" s="245">
        <v>0</v>
      </c>
      <c r="Y48" s="245">
        <v>0</v>
      </c>
      <c r="Z48" s="245">
        <v>0</v>
      </c>
      <c r="AA48" s="245">
        <v>0</v>
      </c>
      <c r="AB48" s="245">
        <v>0</v>
      </c>
      <c r="AC48" s="245">
        <v>0</v>
      </c>
      <c r="AD48" s="245">
        <v>0</v>
      </c>
      <c r="AE48" s="245">
        <v>0</v>
      </c>
      <c r="AF48" s="245"/>
      <c r="AG48" s="245"/>
      <c r="AH48" s="245"/>
      <c r="AI48" s="245"/>
      <c r="AJ48" s="245"/>
      <c r="AK48" s="245"/>
      <c r="AL48" s="245"/>
    </row>
    <row r="49" ht="16.35" customHeight="1" spans="1:38">
      <c r="A49" s="244" t="s">
        <v>402</v>
      </c>
      <c r="B49" s="245">
        <v>0</v>
      </c>
      <c r="C49" s="245">
        <v>0</v>
      </c>
      <c r="D49" s="245">
        <v>0</v>
      </c>
      <c r="E49" s="245">
        <v>0</v>
      </c>
      <c r="F49" s="245">
        <v>0</v>
      </c>
      <c r="G49" s="245">
        <v>0</v>
      </c>
      <c r="H49" s="245">
        <v>0</v>
      </c>
      <c r="I49" s="245">
        <v>0</v>
      </c>
      <c r="J49" s="245">
        <v>0</v>
      </c>
      <c r="K49" s="245">
        <v>0</v>
      </c>
      <c r="L49" s="245">
        <v>0</v>
      </c>
      <c r="M49" s="245">
        <v>0</v>
      </c>
      <c r="N49" s="245">
        <v>0</v>
      </c>
      <c r="O49" s="245">
        <v>0</v>
      </c>
      <c r="P49" s="245">
        <v>0</v>
      </c>
      <c r="Q49" s="245">
        <v>0</v>
      </c>
      <c r="R49" s="245">
        <v>0</v>
      </c>
      <c r="S49" s="245">
        <v>0</v>
      </c>
      <c r="T49" s="245">
        <v>0</v>
      </c>
      <c r="U49" s="245">
        <v>0</v>
      </c>
      <c r="V49" s="245">
        <v>0</v>
      </c>
      <c r="W49" s="245">
        <v>0</v>
      </c>
      <c r="X49" s="245">
        <v>0</v>
      </c>
      <c r="Y49" s="245">
        <v>0</v>
      </c>
      <c r="Z49" s="245">
        <v>0</v>
      </c>
      <c r="AA49" s="245">
        <v>0</v>
      </c>
      <c r="AB49" s="245">
        <v>0</v>
      </c>
      <c r="AC49" s="245">
        <v>0</v>
      </c>
      <c r="AD49" s="245">
        <v>0</v>
      </c>
      <c r="AE49" s="245">
        <v>0</v>
      </c>
      <c r="AF49" s="245"/>
      <c r="AG49" s="245"/>
      <c r="AH49" s="245"/>
      <c r="AI49" s="245"/>
      <c r="AJ49" s="245"/>
      <c r="AK49" s="245"/>
      <c r="AL49" s="245"/>
    </row>
    <row r="50" ht="16.35" customHeight="1" spans="1:38">
      <c r="A50" s="244" t="s">
        <v>403</v>
      </c>
      <c r="B50" s="245">
        <v>0</v>
      </c>
      <c r="C50" s="245">
        <v>0</v>
      </c>
      <c r="D50" s="245">
        <v>0</v>
      </c>
      <c r="E50" s="245">
        <v>0</v>
      </c>
      <c r="F50" s="245">
        <v>0</v>
      </c>
      <c r="G50" s="245">
        <v>0</v>
      </c>
      <c r="H50" s="245">
        <v>0</v>
      </c>
      <c r="I50" s="245">
        <v>0</v>
      </c>
      <c r="J50" s="245">
        <v>0</v>
      </c>
      <c r="K50" s="245">
        <v>0</v>
      </c>
      <c r="L50" s="245">
        <v>0</v>
      </c>
      <c r="M50" s="245">
        <v>0</v>
      </c>
      <c r="N50" s="245">
        <v>0</v>
      </c>
      <c r="O50" s="245">
        <v>0</v>
      </c>
      <c r="P50" s="245">
        <v>0</v>
      </c>
      <c r="Q50" s="245">
        <v>0</v>
      </c>
      <c r="R50" s="245">
        <v>0</v>
      </c>
      <c r="S50" s="245">
        <v>0</v>
      </c>
      <c r="T50" s="245">
        <v>0</v>
      </c>
      <c r="U50" s="245">
        <v>0</v>
      </c>
      <c r="V50" s="245">
        <v>0</v>
      </c>
      <c r="W50" s="245">
        <v>0</v>
      </c>
      <c r="X50" s="245">
        <v>0</v>
      </c>
      <c r="Y50" s="245">
        <v>0</v>
      </c>
      <c r="Z50" s="245">
        <v>0</v>
      </c>
      <c r="AA50" s="245">
        <v>0</v>
      </c>
      <c r="AB50" s="245">
        <v>0</v>
      </c>
      <c r="AC50" s="245">
        <v>0</v>
      </c>
      <c r="AD50" s="245">
        <v>0</v>
      </c>
      <c r="AE50" s="245">
        <v>0</v>
      </c>
      <c r="AF50" s="245"/>
      <c r="AG50" s="245"/>
      <c r="AH50" s="245"/>
      <c r="AI50" s="245"/>
      <c r="AJ50" s="245"/>
      <c r="AK50" s="245"/>
      <c r="AL50" s="245"/>
    </row>
    <row r="51" ht="16.35" customHeight="1" spans="1:38">
      <c r="A51" s="244" t="s">
        <v>404</v>
      </c>
      <c r="B51" s="245">
        <v>0</v>
      </c>
      <c r="C51" s="245">
        <v>0</v>
      </c>
      <c r="D51" s="245">
        <v>0</v>
      </c>
      <c r="E51" s="245">
        <v>0</v>
      </c>
      <c r="F51" s="245">
        <v>0</v>
      </c>
      <c r="G51" s="245">
        <v>0</v>
      </c>
      <c r="H51" s="245">
        <v>0</v>
      </c>
      <c r="I51" s="245">
        <v>0</v>
      </c>
      <c r="J51" s="245">
        <v>0</v>
      </c>
      <c r="K51" s="245">
        <v>0</v>
      </c>
      <c r="L51" s="245">
        <v>0</v>
      </c>
      <c r="M51" s="245">
        <v>0</v>
      </c>
      <c r="N51" s="245">
        <v>0</v>
      </c>
      <c r="O51" s="245">
        <v>0</v>
      </c>
      <c r="P51" s="245">
        <v>0</v>
      </c>
      <c r="Q51" s="245">
        <v>0</v>
      </c>
      <c r="R51" s="245">
        <v>0</v>
      </c>
      <c r="S51" s="245">
        <v>0</v>
      </c>
      <c r="T51" s="245">
        <v>0</v>
      </c>
      <c r="U51" s="245">
        <v>0</v>
      </c>
      <c r="V51" s="245">
        <v>0</v>
      </c>
      <c r="W51" s="245">
        <v>0</v>
      </c>
      <c r="X51" s="245">
        <v>0</v>
      </c>
      <c r="Y51" s="245">
        <v>0</v>
      </c>
      <c r="Z51" s="245">
        <v>0</v>
      </c>
      <c r="AA51" s="245">
        <v>0</v>
      </c>
      <c r="AB51" s="245">
        <v>0</v>
      </c>
      <c r="AC51" s="245">
        <v>0</v>
      </c>
      <c r="AD51" s="245">
        <v>0</v>
      </c>
      <c r="AE51" s="245">
        <v>0</v>
      </c>
      <c r="AF51" s="245"/>
      <c r="AG51" s="245"/>
      <c r="AH51" s="245"/>
      <c r="AI51" s="245"/>
      <c r="AJ51" s="245"/>
      <c r="AK51" s="245"/>
      <c r="AL51" s="245"/>
    </row>
    <row r="52" ht="16.35" customHeight="1" spans="1:38">
      <c r="A52" s="244" t="s">
        <v>405</v>
      </c>
      <c r="B52" s="245">
        <v>0</v>
      </c>
      <c r="C52" s="245">
        <v>0</v>
      </c>
      <c r="D52" s="245">
        <v>0</v>
      </c>
      <c r="E52" s="245">
        <v>0</v>
      </c>
      <c r="F52" s="245">
        <v>0</v>
      </c>
      <c r="G52" s="245">
        <v>0</v>
      </c>
      <c r="H52" s="245">
        <v>0</v>
      </c>
      <c r="I52" s="245">
        <v>0</v>
      </c>
      <c r="J52" s="245">
        <v>0</v>
      </c>
      <c r="K52" s="245">
        <v>0</v>
      </c>
      <c r="L52" s="245">
        <v>0</v>
      </c>
      <c r="M52" s="245">
        <v>0</v>
      </c>
      <c r="N52" s="245">
        <v>0</v>
      </c>
      <c r="O52" s="245">
        <v>0</v>
      </c>
      <c r="P52" s="245">
        <v>0</v>
      </c>
      <c r="Q52" s="245">
        <v>0</v>
      </c>
      <c r="R52" s="245">
        <v>0</v>
      </c>
      <c r="S52" s="245">
        <v>0</v>
      </c>
      <c r="T52" s="245">
        <v>0</v>
      </c>
      <c r="U52" s="245">
        <v>0</v>
      </c>
      <c r="V52" s="245">
        <v>0</v>
      </c>
      <c r="W52" s="245">
        <v>0</v>
      </c>
      <c r="X52" s="245">
        <v>0</v>
      </c>
      <c r="Y52" s="245">
        <v>0</v>
      </c>
      <c r="Z52" s="245">
        <v>0</v>
      </c>
      <c r="AA52" s="245">
        <v>0</v>
      </c>
      <c r="AB52" s="245">
        <v>0</v>
      </c>
      <c r="AC52" s="245">
        <v>0</v>
      </c>
      <c r="AD52" s="245">
        <v>0</v>
      </c>
      <c r="AE52" s="245">
        <v>0</v>
      </c>
      <c r="AF52" s="245"/>
      <c r="AG52" s="245"/>
      <c r="AH52" s="245"/>
      <c r="AI52" s="245"/>
      <c r="AJ52" s="245"/>
      <c r="AK52" s="245"/>
      <c r="AL52" s="245"/>
    </row>
    <row r="53" ht="16.35" customHeight="1" spans="1:38">
      <c r="A53" s="244" t="s">
        <v>406</v>
      </c>
      <c r="B53" s="245">
        <v>0</v>
      </c>
      <c r="C53" s="245">
        <v>0</v>
      </c>
      <c r="D53" s="245">
        <v>0</v>
      </c>
      <c r="E53" s="245">
        <v>0</v>
      </c>
      <c r="F53" s="245">
        <v>0</v>
      </c>
      <c r="G53" s="245">
        <v>0</v>
      </c>
      <c r="H53" s="245">
        <v>0</v>
      </c>
      <c r="I53" s="245">
        <v>0</v>
      </c>
      <c r="J53" s="245">
        <v>0</v>
      </c>
      <c r="K53" s="245">
        <v>0</v>
      </c>
      <c r="L53" s="245">
        <v>0</v>
      </c>
      <c r="M53" s="245">
        <v>0</v>
      </c>
      <c r="N53" s="245">
        <v>0</v>
      </c>
      <c r="O53" s="245">
        <v>0</v>
      </c>
      <c r="P53" s="245">
        <v>0</v>
      </c>
      <c r="Q53" s="245">
        <v>0</v>
      </c>
      <c r="R53" s="245">
        <v>0</v>
      </c>
      <c r="S53" s="245">
        <v>0</v>
      </c>
      <c r="T53" s="245">
        <v>0</v>
      </c>
      <c r="U53" s="245">
        <v>0</v>
      </c>
      <c r="V53" s="245">
        <v>0</v>
      </c>
      <c r="W53" s="245">
        <v>0</v>
      </c>
      <c r="X53" s="245">
        <v>0</v>
      </c>
      <c r="Y53" s="245">
        <v>0</v>
      </c>
      <c r="Z53" s="245">
        <v>0</v>
      </c>
      <c r="AA53" s="245">
        <v>0</v>
      </c>
      <c r="AB53" s="245">
        <v>0</v>
      </c>
      <c r="AC53" s="245">
        <v>0</v>
      </c>
      <c r="AD53" s="245">
        <v>0</v>
      </c>
      <c r="AE53" s="245">
        <v>0</v>
      </c>
      <c r="AF53" s="245"/>
      <c r="AG53" s="245"/>
      <c r="AH53" s="245"/>
      <c r="AI53" s="245"/>
      <c r="AJ53" s="245"/>
      <c r="AK53" s="245"/>
      <c r="AL53" s="245"/>
    </row>
    <row r="54" ht="16.35" customHeight="1" spans="1:38">
      <c r="A54" s="244" t="s">
        <v>407</v>
      </c>
      <c r="B54" s="245">
        <v>0</v>
      </c>
      <c r="C54" s="245">
        <v>0</v>
      </c>
      <c r="D54" s="245">
        <v>0</v>
      </c>
      <c r="E54" s="245">
        <v>0</v>
      </c>
      <c r="F54" s="245">
        <v>0</v>
      </c>
      <c r="G54" s="245">
        <v>0</v>
      </c>
      <c r="H54" s="245">
        <v>0</v>
      </c>
      <c r="I54" s="245">
        <v>0</v>
      </c>
      <c r="J54" s="245">
        <v>0</v>
      </c>
      <c r="K54" s="245">
        <v>0</v>
      </c>
      <c r="L54" s="245">
        <v>0</v>
      </c>
      <c r="M54" s="245">
        <v>0</v>
      </c>
      <c r="N54" s="245">
        <v>0</v>
      </c>
      <c r="O54" s="245">
        <v>0</v>
      </c>
      <c r="P54" s="245">
        <v>0</v>
      </c>
      <c r="Q54" s="245">
        <v>0</v>
      </c>
      <c r="R54" s="245">
        <v>0</v>
      </c>
      <c r="S54" s="245">
        <v>0</v>
      </c>
      <c r="T54" s="245">
        <v>0</v>
      </c>
      <c r="U54" s="245">
        <v>0</v>
      </c>
      <c r="V54" s="245">
        <v>0</v>
      </c>
      <c r="W54" s="245">
        <v>0</v>
      </c>
      <c r="X54" s="245">
        <v>0</v>
      </c>
      <c r="Y54" s="245">
        <v>0</v>
      </c>
      <c r="Z54" s="245">
        <v>0</v>
      </c>
      <c r="AA54" s="245">
        <v>0</v>
      </c>
      <c r="AB54" s="245">
        <v>0</v>
      </c>
      <c r="AC54" s="245">
        <v>0</v>
      </c>
      <c r="AD54" s="245">
        <v>0</v>
      </c>
      <c r="AE54" s="245">
        <v>0</v>
      </c>
      <c r="AF54" s="245"/>
      <c r="AG54" s="245"/>
      <c r="AH54" s="245"/>
      <c r="AI54" s="245"/>
      <c r="AJ54" s="245"/>
      <c r="AK54" s="245"/>
      <c r="AL54" s="245"/>
    </row>
    <row r="55" ht="16.35" customHeight="1" spans="1:38">
      <c r="A55" s="244" t="s">
        <v>408</v>
      </c>
      <c r="B55" s="245">
        <v>57076763.51</v>
      </c>
      <c r="C55" s="245">
        <v>0</v>
      </c>
      <c r="D55" s="245">
        <v>0</v>
      </c>
      <c r="E55" s="245">
        <v>14880555.95</v>
      </c>
      <c r="F55" s="245">
        <v>29578664.02</v>
      </c>
      <c r="G55" s="245">
        <v>9056293.51</v>
      </c>
      <c r="H55" s="245">
        <v>3120256.8</v>
      </c>
      <c r="I55" s="245">
        <v>2611927</v>
      </c>
      <c r="J55" s="245">
        <v>0</v>
      </c>
      <c r="K55" s="245">
        <v>101052708.82</v>
      </c>
      <c r="L55" s="245">
        <v>1696659.54</v>
      </c>
      <c r="M55" s="245">
        <v>1391878.1</v>
      </c>
      <c r="N55" s="245">
        <v>1729358.29</v>
      </c>
      <c r="O55" s="245">
        <v>4454782.81</v>
      </c>
      <c r="P55" s="245">
        <v>2559013.34</v>
      </c>
      <c r="Q55" s="245">
        <v>2149754.6</v>
      </c>
      <c r="R55" s="245">
        <v>899109.27</v>
      </c>
      <c r="S55" s="245">
        <v>4483759.45</v>
      </c>
      <c r="T55" s="245">
        <v>7626040.41</v>
      </c>
      <c r="U55" s="245">
        <v>8709647.3</v>
      </c>
      <c r="V55" s="245">
        <v>3744024.52</v>
      </c>
      <c r="W55" s="245">
        <v>1520888.4</v>
      </c>
      <c r="X55" s="245">
        <v>2264009.01</v>
      </c>
      <c r="Y55" s="245">
        <v>1230294.93</v>
      </c>
      <c r="Z55" s="245">
        <v>0</v>
      </c>
      <c r="AA55" s="245">
        <v>1890063.19</v>
      </c>
      <c r="AB55" s="245">
        <v>2742249.37</v>
      </c>
      <c r="AC55" s="245">
        <v>2731587.63</v>
      </c>
      <c r="AD55" s="245">
        <v>1692393.32</v>
      </c>
      <c r="AE55" s="245">
        <v>6003875.37</v>
      </c>
      <c r="AF55" s="245"/>
      <c r="AG55" s="245"/>
      <c r="AH55" s="245"/>
      <c r="AI55" s="245"/>
      <c r="AJ55" s="245"/>
      <c r="AK55" s="245"/>
      <c r="AL55" s="245"/>
    </row>
    <row r="56" ht="16.35" customHeight="1" spans="1:38">
      <c r="A56" s="244" t="s">
        <v>409</v>
      </c>
      <c r="B56" s="245">
        <v>1308767.15</v>
      </c>
      <c r="C56" s="245">
        <v>0</v>
      </c>
      <c r="D56" s="245">
        <v>0</v>
      </c>
      <c r="E56" s="245">
        <v>37453.57</v>
      </c>
      <c r="F56" s="245">
        <v>523731.89</v>
      </c>
      <c r="G56" s="245">
        <v>174721.2</v>
      </c>
      <c r="H56" s="245">
        <v>18598.13</v>
      </c>
      <c r="I56" s="245">
        <v>14989.84</v>
      </c>
      <c r="J56" s="245">
        <v>0</v>
      </c>
      <c r="K56" s="245">
        <v>1734806.56</v>
      </c>
      <c r="L56" s="245">
        <v>4040</v>
      </c>
      <c r="M56" s="245">
        <v>5608.39</v>
      </c>
      <c r="N56" s="245">
        <v>2607.77</v>
      </c>
      <c r="O56" s="245">
        <v>15610</v>
      </c>
      <c r="P56" s="245">
        <v>-878.78</v>
      </c>
      <c r="Q56" s="245">
        <v>6615</v>
      </c>
      <c r="R56" s="245">
        <v>3851.19</v>
      </c>
      <c r="S56" s="245">
        <v>169033.12</v>
      </c>
      <c r="T56" s="245">
        <v>215248.64</v>
      </c>
      <c r="U56" s="245">
        <v>61672</v>
      </c>
      <c r="V56" s="245">
        <v>39639.09</v>
      </c>
      <c r="W56" s="245">
        <v>30181.85</v>
      </c>
      <c r="X56" s="245">
        <v>6399.25</v>
      </c>
      <c r="Y56" s="245">
        <v>1557.94</v>
      </c>
      <c r="Z56" s="245">
        <v>0</v>
      </c>
      <c r="AA56" s="245">
        <v>9732.88</v>
      </c>
      <c r="AB56" s="245">
        <v>88124.8</v>
      </c>
      <c r="AC56" s="245">
        <v>71882.27</v>
      </c>
      <c r="AD56" s="245">
        <v>4981.25</v>
      </c>
      <c r="AE56" s="245">
        <v>119521.86</v>
      </c>
      <c r="AF56" s="245"/>
      <c r="AG56" s="245"/>
      <c r="AH56" s="245"/>
      <c r="AI56" s="245"/>
      <c r="AJ56" s="245"/>
      <c r="AK56" s="245"/>
      <c r="AL56" s="245"/>
    </row>
    <row r="57" ht="16.35" customHeight="1" spans="1:38">
      <c r="A57" s="244" t="s">
        <v>410</v>
      </c>
      <c r="B57" s="245">
        <v>2687522.87</v>
      </c>
      <c r="C57" s="245">
        <v>0</v>
      </c>
      <c r="D57" s="245">
        <v>0</v>
      </c>
      <c r="E57" s="245">
        <v>297595.41</v>
      </c>
      <c r="F57" s="245">
        <v>1263868.77</v>
      </c>
      <c r="G57" s="245">
        <v>258176.28</v>
      </c>
      <c r="H57" s="245">
        <v>63573.2</v>
      </c>
      <c r="I57" s="245">
        <v>53536.12</v>
      </c>
      <c r="J57" s="245">
        <v>0</v>
      </c>
      <c r="K57" s="245">
        <v>3053339.08</v>
      </c>
      <c r="L57" s="245">
        <v>33933.22</v>
      </c>
      <c r="M57" s="245">
        <v>27837.56</v>
      </c>
      <c r="N57" s="245">
        <v>34587.2</v>
      </c>
      <c r="O57" s="245">
        <v>89095.65</v>
      </c>
      <c r="P57" s="245">
        <v>51164.5</v>
      </c>
      <c r="Q57" s="245">
        <v>42995.09</v>
      </c>
      <c r="R57" s="245">
        <v>17982.19</v>
      </c>
      <c r="S57" s="245">
        <v>89675.17</v>
      </c>
      <c r="T57" s="245">
        <v>617148.41</v>
      </c>
      <c r="U57" s="245">
        <v>211177.41</v>
      </c>
      <c r="V57" s="245">
        <v>139458.51</v>
      </c>
      <c r="W57" s="245">
        <v>33207.47</v>
      </c>
      <c r="X57" s="245">
        <v>104585.77</v>
      </c>
      <c r="Y57" s="245">
        <v>68616.03</v>
      </c>
      <c r="Z57" s="245">
        <v>0</v>
      </c>
      <c r="AA57" s="245">
        <v>41676.32</v>
      </c>
      <c r="AB57" s="245">
        <v>78968.95</v>
      </c>
      <c r="AC57" s="245">
        <v>72179.55</v>
      </c>
      <c r="AD57" s="245">
        <v>65351.46</v>
      </c>
      <c r="AE57" s="245">
        <v>125085.55</v>
      </c>
      <c r="AF57" s="245"/>
      <c r="AG57" s="245"/>
      <c r="AH57" s="245"/>
      <c r="AI57" s="245"/>
      <c r="AJ57" s="245"/>
      <c r="AK57" s="245"/>
      <c r="AL57" s="245"/>
    </row>
    <row r="58" ht="16.35" customHeight="1" spans="1:38">
      <c r="A58" s="244" t="s">
        <v>411</v>
      </c>
      <c r="B58" s="245">
        <v>2266589</v>
      </c>
      <c r="C58" s="245">
        <v>0</v>
      </c>
      <c r="D58" s="245">
        <v>0</v>
      </c>
      <c r="E58" s="245">
        <v>251608.47</v>
      </c>
      <c r="F58" s="245">
        <v>940935.88</v>
      </c>
      <c r="G58" s="245">
        <v>193632.2</v>
      </c>
      <c r="H58" s="245">
        <v>47632.34</v>
      </c>
      <c r="I58" s="245">
        <v>40152.09</v>
      </c>
      <c r="J58" s="245">
        <v>0</v>
      </c>
      <c r="K58" s="245">
        <v>2018117.28</v>
      </c>
      <c r="L58" s="245">
        <v>25449.89</v>
      </c>
      <c r="M58" s="245">
        <v>27991.99</v>
      </c>
      <c r="N58" s="245">
        <v>33102.42</v>
      </c>
      <c r="O58" s="245">
        <v>66821.74</v>
      </c>
      <c r="P58" s="245">
        <v>38373.37</v>
      </c>
      <c r="Q58" s="245">
        <v>32246.32</v>
      </c>
      <c r="R58" s="245">
        <v>27622.74</v>
      </c>
      <c r="S58" s="245">
        <v>67256.39</v>
      </c>
      <c r="T58" s="245">
        <v>455895.31</v>
      </c>
      <c r="U58" s="245">
        <v>158383.06</v>
      </c>
      <c r="V58" s="245">
        <v>104593.89</v>
      </c>
      <c r="W58" s="245">
        <v>24905.6</v>
      </c>
      <c r="X58" s="245">
        <v>78439.61</v>
      </c>
      <c r="Y58" s="245">
        <v>51462.02</v>
      </c>
      <c r="Z58" s="245">
        <v>0</v>
      </c>
      <c r="AA58" s="245">
        <v>31257.23</v>
      </c>
      <c r="AB58" s="245">
        <v>59226.72</v>
      </c>
      <c r="AC58" s="245">
        <v>54134.66</v>
      </c>
      <c r="AD58" s="245">
        <v>49013.59</v>
      </c>
      <c r="AE58" s="245">
        <v>93739.13</v>
      </c>
      <c r="AF58" s="245"/>
      <c r="AG58" s="245"/>
      <c r="AH58" s="245"/>
      <c r="AI58" s="245"/>
      <c r="AJ58" s="245"/>
      <c r="AK58" s="245"/>
      <c r="AL58" s="245"/>
    </row>
    <row r="59" ht="16.35" customHeight="1" spans="1:38">
      <c r="A59" s="244" t="s">
        <v>412</v>
      </c>
      <c r="B59" s="245">
        <v>12716344.57</v>
      </c>
      <c r="C59" s="245">
        <v>0</v>
      </c>
      <c r="D59" s="245">
        <v>0</v>
      </c>
      <c r="E59" s="245">
        <v>3681240.67</v>
      </c>
      <c r="F59" s="245">
        <v>7772907.49</v>
      </c>
      <c r="G59" s="245">
        <v>2376719.65</v>
      </c>
      <c r="H59" s="245">
        <v>456925.7</v>
      </c>
      <c r="I59" s="245">
        <v>608364.6</v>
      </c>
      <c r="J59" s="245">
        <v>0</v>
      </c>
      <c r="K59" s="245">
        <v>32192740.1</v>
      </c>
      <c r="L59" s="245">
        <v>511486.18</v>
      </c>
      <c r="M59" s="245">
        <v>321519.97</v>
      </c>
      <c r="N59" s="245">
        <v>505387.67</v>
      </c>
      <c r="O59" s="245">
        <v>922461.54</v>
      </c>
      <c r="P59" s="245">
        <v>632482.01</v>
      </c>
      <c r="Q59" s="245">
        <v>541536.52</v>
      </c>
      <c r="R59" s="245">
        <v>246366.78</v>
      </c>
      <c r="S59" s="245">
        <v>1145266.88</v>
      </c>
      <c r="T59" s="245">
        <v>2164904.11</v>
      </c>
      <c r="U59" s="245">
        <v>1767912.45</v>
      </c>
      <c r="V59" s="245">
        <v>1092312.2</v>
      </c>
      <c r="W59" s="245">
        <v>397128.89</v>
      </c>
      <c r="X59" s="245">
        <v>776919.89</v>
      </c>
      <c r="Y59" s="245">
        <v>428463.07</v>
      </c>
      <c r="Z59" s="245">
        <v>0</v>
      </c>
      <c r="AA59" s="245">
        <v>440451.8</v>
      </c>
      <c r="AB59" s="245">
        <v>785515.42</v>
      </c>
      <c r="AC59" s="245">
        <v>753743.56</v>
      </c>
      <c r="AD59" s="245">
        <v>397008.87</v>
      </c>
      <c r="AE59" s="245">
        <v>1721418.18</v>
      </c>
      <c r="AF59" s="245"/>
      <c r="AG59" s="245"/>
      <c r="AH59" s="245"/>
      <c r="AI59" s="245"/>
      <c r="AJ59" s="245"/>
      <c r="AK59" s="245"/>
      <c r="AL59" s="245"/>
    </row>
    <row r="60" ht="16.35" customHeight="1" spans="1:38">
      <c r="A60" s="244" t="s">
        <v>413</v>
      </c>
      <c r="B60" s="245">
        <v>225000</v>
      </c>
      <c r="C60" s="245">
        <v>0</v>
      </c>
      <c r="D60" s="245">
        <v>0</v>
      </c>
      <c r="E60" s="245">
        <v>0</v>
      </c>
      <c r="F60" s="245">
        <v>0</v>
      </c>
      <c r="G60" s="245">
        <v>0</v>
      </c>
      <c r="H60" s="245">
        <v>0</v>
      </c>
      <c r="I60" s="245">
        <v>0</v>
      </c>
      <c r="J60" s="245">
        <v>0</v>
      </c>
      <c r="K60" s="245">
        <v>300000</v>
      </c>
      <c r="L60" s="245">
        <v>0</v>
      </c>
      <c r="M60" s="245">
        <v>0</v>
      </c>
      <c r="N60" s="245">
        <v>0</v>
      </c>
      <c r="O60" s="245">
        <v>0</v>
      </c>
      <c r="P60" s="245">
        <v>0</v>
      </c>
      <c r="Q60" s="245">
        <v>0</v>
      </c>
      <c r="R60" s="245">
        <v>0</v>
      </c>
      <c r="S60" s="245">
        <v>0</v>
      </c>
      <c r="T60" s="245">
        <v>0</v>
      </c>
      <c r="U60" s="245">
        <v>0</v>
      </c>
      <c r="V60" s="245">
        <v>0</v>
      </c>
      <c r="W60" s="245">
        <v>0</v>
      </c>
      <c r="X60" s="245">
        <v>0</v>
      </c>
      <c r="Y60" s="245">
        <v>0</v>
      </c>
      <c r="Z60" s="245">
        <v>0</v>
      </c>
      <c r="AA60" s="245">
        <v>0</v>
      </c>
      <c r="AB60" s="245">
        <v>0</v>
      </c>
      <c r="AC60" s="245">
        <v>0</v>
      </c>
      <c r="AD60" s="245">
        <v>0</v>
      </c>
      <c r="AE60" s="245">
        <v>0</v>
      </c>
      <c r="AF60" s="245"/>
      <c r="AG60" s="245"/>
      <c r="AH60" s="245"/>
      <c r="AI60" s="245"/>
      <c r="AJ60" s="245"/>
      <c r="AK60" s="245"/>
      <c r="AL60" s="245"/>
    </row>
    <row r="61" ht="16.35" customHeight="1" spans="1:38">
      <c r="A61" s="244" t="s">
        <v>414</v>
      </c>
      <c r="B61" s="245">
        <v>163492.53</v>
      </c>
      <c r="C61" s="245">
        <v>0</v>
      </c>
      <c r="D61" s="245">
        <v>0</v>
      </c>
      <c r="E61" s="245">
        <v>29231.96</v>
      </c>
      <c r="F61" s="245">
        <v>55536.4</v>
      </c>
      <c r="G61" s="245">
        <v>12141.06</v>
      </c>
      <c r="H61" s="245">
        <v>6503.99</v>
      </c>
      <c r="I61" s="245">
        <v>1747.86</v>
      </c>
      <c r="J61" s="245">
        <v>0</v>
      </c>
      <c r="K61" s="245">
        <v>481175.8</v>
      </c>
      <c r="L61" s="245">
        <v>32382.96</v>
      </c>
      <c r="M61" s="245">
        <v>0</v>
      </c>
      <c r="N61" s="245">
        <v>0</v>
      </c>
      <c r="O61" s="245">
        <v>-1575.5</v>
      </c>
      <c r="P61" s="245">
        <v>-1575.5</v>
      </c>
      <c r="Q61" s="245">
        <v>0</v>
      </c>
      <c r="R61" s="245">
        <v>0</v>
      </c>
      <c r="S61" s="245">
        <v>2251.58</v>
      </c>
      <c r="T61" s="245">
        <v>1793.74</v>
      </c>
      <c r="U61" s="245">
        <v>32536.19</v>
      </c>
      <c r="V61" s="245">
        <v>6528.36</v>
      </c>
      <c r="W61" s="245">
        <v>0</v>
      </c>
      <c r="X61" s="245">
        <v>12426.53</v>
      </c>
      <c r="Y61" s="245">
        <v>0</v>
      </c>
      <c r="Z61" s="245">
        <v>0</v>
      </c>
      <c r="AA61" s="245">
        <v>1793.74</v>
      </c>
      <c r="AB61" s="245">
        <v>3827.08</v>
      </c>
      <c r="AC61" s="245">
        <v>3818.95</v>
      </c>
      <c r="AD61" s="245">
        <v>2701.29</v>
      </c>
      <c r="AE61" s="245">
        <v>21569.67</v>
      </c>
      <c r="AF61" s="245"/>
      <c r="AG61" s="245"/>
      <c r="AH61" s="245"/>
      <c r="AI61" s="245"/>
      <c r="AJ61" s="245"/>
      <c r="AK61" s="245"/>
      <c r="AL61" s="245"/>
    </row>
    <row r="62" ht="16.35" customHeight="1" spans="1:38">
      <c r="A62" s="244" t="s">
        <v>415</v>
      </c>
      <c r="B62" s="245">
        <v>653211.98</v>
      </c>
      <c r="C62" s="245">
        <v>0</v>
      </c>
      <c r="D62" s="245">
        <v>0</v>
      </c>
      <c r="E62" s="245">
        <v>0</v>
      </c>
      <c r="F62" s="245">
        <v>23893.11</v>
      </c>
      <c r="G62" s="245">
        <v>166589.65</v>
      </c>
      <c r="H62" s="245">
        <v>55232.41</v>
      </c>
      <c r="I62" s="245">
        <v>41387.59</v>
      </c>
      <c r="J62" s="245">
        <v>0</v>
      </c>
      <c r="K62" s="245">
        <v>2149876.54</v>
      </c>
      <c r="L62" s="245">
        <v>0</v>
      </c>
      <c r="M62" s="245">
        <v>0</v>
      </c>
      <c r="N62" s="245">
        <v>0</v>
      </c>
      <c r="O62" s="245">
        <v>0</v>
      </c>
      <c r="P62" s="245">
        <v>0</v>
      </c>
      <c r="Q62" s="245">
        <v>0</v>
      </c>
      <c r="R62" s="245">
        <v>0</v>
      </c>
      <c r="S62" s="245">
        <v>0</v>
      </c>
      <c r="T62" s="245">
        <v>1680</v>
      </c>
      <c r="U62" s="245">
        <v>18264.14</v>
      </c>
      <c r="V62" s="245">
        <v>0</v>
      </c>
      <c r="W62" s="245">
        <v>3948.97</v>
      </c>
      <c r="X62" s="245">
        <v>0</v>
      </c>
      <c r="Y62" s="245">
        <v>0</v>
      </c>
      <c r="Z62" s="245">
        <v>0</v>
      </c>
      <c r="AA62" s="245">
        <v>33749.65</v>
      </c>
      <c r="AB62" s="245">
        <v>53980</v>
      </c>
      <c r="AC62" s="245">
        <v>42760</v>
      </c>
      <c r="AD62" s="245">
        <v>36100</v>
      </c>
      <c r="AE62" s="245">
        <v>250400</v>
      </c>
      <c r="AF62" s="245"/>
      <c r="AG62" s="245"/>
      <c r="AH62" s="245"/>
      <c r="AI62" s="245"/>
      <c r="AJ62" s="245"/>
      <c r="AK62" s="245"/>
      <c r="AL62" s="245"/>
    </row>
    <row r="63" ht="16.35" customHeight="1" spans="1:38">
      <c r="A63" s="244" t="s">
        <v>416</v>
      </c>
      <c r="B63" s="245">
        <v>1580476.57</v>
      </c>
      <c r="C63" s="245">
        <v>0</v>
      </c>
      <c r="D63" s="245">
        <v>0</v>
      </c>
      <c r="E63" s="245">
        <v>548910</v>
      </c>
      <c r="F63" s="245">
        <v>78160.9</v>
      </c>
      <c r="G63" s="245">
        <v>0</v>
      </c>
      <c r="H63" s="245">
        <v>0</v>
      </c>
      <c r="I63" s="245">
        <v>0</v>
      </c>
      <c r="J63" s="245">
        <v>0</v>
      </c>
      <c r="K63" s="245">
        <v>2117487.95</v>
      </c>
      <c r="L63" s="245">
        <v>548910</v>
      </c>
      <c r="M63" s="245">
        <v>0</v>
      </c>
      <c r="N63" s="245">
        <v>0</v>
      </c>
      <c r="O63" s="245">
        <v>0</v>
      </c>
      <c r="P63" s="245">
        <v>0</v>
      </c>
      <c r="Q63" s="245">
        <v>0</v>
      </c>
      <c r="R63" s="245">
        <v>0</v>
      </c>
      <c r="S63" s="245">
        <v>63242.79</v>
      </c>
      <c r="T63" s="245">
        <v>1730.08</v>
      </c>
      <c r="U63" s="245">
        <v>2807.55</v>
      </c>
      <c r="V63" s="245">
        <v>0</v>
      </c>
      <c r="W63" s="245">
        <v>0</v>
      </c>
      <c r="X63" s="245">
        <v>7497.01</v>
      </c>
      <c r="Y63" s="245">
        <v>2883.47</v>
      </c>
      <c r="Z63" s="245">
        <v>0</v>
      </c>
      <c r="AA63" s="245">
        <v>0</v>
      </c>
      <c r="AB63" s="245">
        <v>0</v>
      </c>
      <c r="AC63" s="245">
        <v>0</v>
      </c>
      <c r="AD63" s="245">
        <v>0</v>
      </c>
      <c r="AE63" s="245">
        <v>2109030.18</v>
      </c>
      <c r="AF63" s="245"/>
      <c r="AG63" s="245"/>
      <c r="AH63" s="245"/>
      <c r="AI63" s="245"/>
      <c r="AJ63" s="245"/>
      <c r="AK63" s="245"/>
      <c r="AL63" s="245"/>
    </row>
    <row r="64" ht="16.35" customHeight="1" spans="1:38">
      <c r="A64" s="244" t="s">
        <v>417</v>
      </c>
      <c r="B64" s="245">
        <v>96603472.35</v>
      </c>
      <c r="C64" s="245">
        <v>0</v>
      </c>
      <c r="D64" s="245">
        <v>0</v>
      </c>
      <c r="E64" s="245">
        <v>0</v>
      </c>
      <c r="F64" s="245">
        <v>471320</v>
      </c>
      <c r="G64" s="245">
        <v>0</v>
      </c>
      <c r="H64" s="245">
        <v>0</v>
      </c>
      <c r="I64" s="245">
        <v>0</v>
      </c>
      <c r="J64" s="245">
        <v>0</v>
      </c>
      <c r="K64" s="245">
        <v>0</v>
      </c>
      <c r="L64" s="245">
        <v>0</v>
      </c>
      <c r="M64" s="245">
        <v>0</v>
      </c>
      <c r="N64" s="245">
        <v>0</v>
      </c>
      <c r="O64" s="245">
        <v>0</v>
      </c>
      <c r="P64" s="245">
        <v>0</v>
      </c>
      <c r="Q64" s="245">
        <v>0</v>
      </c>
      <c r="R64" s="245">
        <v>0</v>
      </c>
      <c r="S64" s="245">
        <v>0</v>
      </c>
      <c r="T64" s="245">
        <v>0</v>
      </c>
      <c r="U64" s="245">
        <v>471320</v>
      </c>
      <c r="V64" s="245">
        <v>0</v>
      </c>
      <c r="W64" s="245">
        <v>0</v>
      </c>
      <c r="X64" s="245">
        <v>0</v>
      </c>
      <c r="Y64" s="245">
        <v>0</v>
      </c>
      <c r="Z64" s="245">
        <v>0</v>
      </c>
      <c r="AA64" s="245">
        <v>0</v>
      </c>
      <c r="AB64" s="245">
        <v>0</v>
      </c>
      <c r="AC64" s="245">
        <v>0</v>
      </c>
      <c r="AD64" s="245">
        <v>0</v>
      </c>
      <c r="AE64" s="245">
        <v>0</v>
      </c>
      <c r="AF64" s="245"/>
      <c r="AG64" s="245"/>
      <c r="AH64" s="245"/>
      <c r="AI64" s="245"/>
      <c r="AJ64" s="245"/>
      <c r="AK64" s="245"/>
      <c r="AL64" s="245"/>
    </row>
    <row r="65" ht="16.35" customHeight="1" spans="1:38">
      <c r="A65" s="244" t="s">
        <v>418</v>
      </c>
      <c r="B65" s="245">
        <v>175281640.53</v>
      </c>
      <c r="C65" s="245">
        <v>0</v>
      </c>
      <c r="D65" s="245">
        <v>0</v>
      </c>
      <c r="E65" s="245">
        <v>19726596.03</v>
      </c>
      <c r="F65" s="245">
        <v>40709018.46</v>
      </c>
      <c r="G65" s="245">
        <v>12238273.55</v>
      </c>
      <c r="H65" s="245">
        <v>3768722.57</v>
      </c>
      <c r="I65" s="245">
        <v>3372105.1</v>
      </c>
      <c r="J65" s="245">
        <v>0</v>
      </c>
      <c r="K65" s="245">
        <v>145100252.13</v>
      </c>
      <c r="L65" s="245">
        <v>2852861.79</v>
      </c>
      <c r="M65" s="245">
        <v>1774836.01</v>
      </c>
      <c r="N65" s="245">
        <v>2305043.35</v>
      </c>
      <c r="O65" s="245">
        <v>5547196.24</v>
      </c>
      <c r="P65" s="245">
        <v>3278578.94</v>
      </c>
      <c r="Q65" s="245">
        <v>2773147.53</v>
      </c>
      <c r="R65" s="245">
        <v>1194932.17</v>
      </c>
      <c r="S65" s="245">
        <v>6020485.38</v>
      </c>
      <c r="T65" s="245">
        <v>11084440.7</v>
      </c>
      <c r="U65" s="245">
        <v>11433720.1</v>
      </c>
      <c r="V65" s="245">
        <v>5126556.57</v>
      </c>
      <c r="W65" s="245">
        <v>2010261.18</v>
      </c>
      <c r="X65" s="245">
        <v>3250277.07</v>
      </c>
      <c r="Y65" s="245">
        <v>1783277.46</v>
      </c>
      <c r="Z65" s="245">
        <v>0</v>
      </c>
      <c r="AA65" s="245">
        <v>2448724.81</v>
      </c>
      <c r="AB65" s="245">
        <v>3811892.34</v>
      </c>
      <c r="AC65" s="245">
        <v>3730106.62</v>
      </c>
      <c r="AD65" s="245">
        <v>2247549.78</v>
      </c>
      <c r="AE65" s="245">
        <v>10444639.94</v>
      </c>
      <c r="AF65" s="245"/>
      <c r="AG65" s="245"/>
      <c r="AH65" s="245"/>
      <c r="AI65" s="245"/>
      <c r="AJ65" s="245"/>
      <c r="AK65" s="245"/>
      <c r="AL65" s="245"/>
    </row>
    <row r="66" ht="16.35" customHeight="1" spans="1:38">
      <c r="A66" s="244" t="s">
        <v>419</v>
      </c>
      <c r="B66" s="245">
        <v>0</v>
      </c>
      <c r="C66" s="245">
        <v>0</v>
      </c>
      <c r="D66" s="245">
        <v>0</v>
      </c>
      <c r="E66" s="245">
        <v>0</v>
      </c>
      <c r="F66" s="245">
        <v>32153802.04</v>
      </c>
      <c r="G66" s="245">
        <v>2883304.46</v>
      </c>
      <c r="H66" s="245">
        <v>0</v>
      </c>
      <c r="I66" s="245">
        <v>23491.14</v>
      </c>
      <c r="J66" s="245">
        <v>0</v>
      </c>
      <c r="K66" s="245">
        <v>23233207.14</v>
      </c>
      <c r="L66" s="245">
        <v>0</v>
      </c>
      <c r="M66" s="245">
        <v>0</v>
      </c>
      <c r="N66" s="245">
        <v>0</v>
      </c>
      <c r="O66" s="245">
        <v>0</v>
      </c>
      <c r="P66" s="245">
        <v>0</v>
      </c>
      <c r="Q66" s="245">
        <v>0</v>
      </c>
      <c r="R66" s="245">
        <v>0</v>
      </c>
      <c r="S66" s="245">
        <v>0</v>
      </c>
      <c r="T66" s="245">
        <v>23229700</v>
      </c>
      <c r="U66" s="245">
        <v>1359639.15</v>
      </c>
      <c r="V66" s="245">
        <v>2239912</v>
      </c>
      <c r="W66" s="245">
        <v>158746</v>
      </c>
      <c r="X66" s="245">
        <v>2965298.64</v>
      </c>
      <c r="Y66" s="245">
        <v>2200506.25</v>
      </c>
      <c r="Z66" s="245">
        <v>0</v>
      </c>
      <c r="AA66" s="245">
        <v>160002.74</v>
      </c>
      <c r="AB66" s="245">
        <v>1152218.49</v>
      </c>
      <c r="AC66" s="245">
        <v>834630.14</v>
      </c>
      <c r="AD66" s="245">
        <v>736453.09</v>
      </c>
      <c r="AE66" s="245">
        <v>0</v>
      </c>
      <c r="AF66" s="245"/>
      <c r="AG66" s="245"/>
      <c r="AH66" s="245"/>
      <c r="AI66" s="245"/>
      <c r="AJ66" s="245"/>
      <c r="AK66" s="245"/>
      <c r="AL66" s="245"/>
    </row>
    <row r="67" ht="16.35" customHeight="1" spans="1:38">
      <c r="A67" s="244" t="s">
        <v>420</v>
      </c>
      <c r="B67" s="245">
        <v>0</v>
      </c>
      <c r="C67" s="245">
        <v>0</v>
      </c>
      <c r="D67" s="245">
        <v>0</v>
      </c>
      <c r="E67" s="245">
        <v>138582.15</v>
      </c>
      <c r="F67" s="245">
        <v>1976486.32</v>
      </c>
      <c r="G67" s="245">
        <v>802626.07</v>
      </c>
      <c r="H67" s="245">
        <v>0</v>
      </c>
      <c r="I67" s="245">
        <v>48962.26</v>
      </c>
      <c r="J67" s="245">
        <v>0</v>
      </c>
      <c r="K67" s="245">
        <v>58138842.14</v>
      </c>
      <c r="L67" s="245">
        <v>0</v>
      </c>
      <c r="M67" s="245">
        <v>0</v>
      </c>
      <c r="N67" s="245">
        <v>0</v>
      </c>
      <c r="O67" s="245">
        <v>0</v>
      </c>
      <c r="P67" s="245">
        <v>0</v>
      </c>
      <c r="Q67" s="245">
        <v>0</v>
      </c>
      <c r="R67" s="245">
        <v>138582.15</v>
      </c>
      <c r="S67" s="245">
        <v>0</v>
      </c>
      <c r="T67" s="245">
        <v>551329.88</v>
      </c>
      <c r="U67" s="245">
        <v>22500</v>
      </c>
      <c r="V67" s="245">
        <v>1402656.44</v>
      </c>
      <c r="W67" s="245">
        <v>0</v>
      </c>
      <c r="X67" s="245">
        <v>0</v>
      </c>
      <c r="Y67" s="245">
        <v>0</v>
      </c>
      <c r="Z67" s="245">
        <v>0</v>
      </c>
      <c r="AA67" s="245">
        <v>0</v>
      </c>
      <c r="AB67" s="245">
        <v>0</v>
      </c>
      <c r="AC67" s="245">
        <v>0</v>
      </c>
      <c r="AD67" s="245">
        <v>802626.07</v>
      </c>
      <c r="AE67" s="245">
        <v>0</v>
      </c>
      <c r="AF67" s="245"/>
      <c r="AG67" s="245"/>
      <c r="AH67" s="245"/>
      <c r="AI67" s="245"/>
      <c r="AJ67" s="245"/>
      <c r="AK67" s="245"/>
      <c r="AL67" s="245"/>
    </row>
    <row r="68" ht="16.35" customHeight="1" spans="1:38">
      <c r="A68" s="244" t="s">
        <v>421</v>
      </c>
      <c r="B68" s="245">
        <v>-3336082.95</v>
      </c>
      <c r="C68" s="245">
        <v>47596.85</v>
      </c>
      <c r="D68" s="245">
        <v>0</v>
      </c>
      <c r="E68" s="245">
        <v>390125.97</v>
      </c>
      <c r="F68" s="245">
        <v>2074509.81</v>
      </c>
      <c r="G68" s="245">
        <v>-5849571.14</v>
      </c>
      <c r="H68" s="245">
        <v>17.48</v>
      </c>
      <c r="I68" s="245">
        <v>1282.41</v>
      </c>
      <c r="J68" s="245">
        <v>0</v>
      </c>
      <c r="K68" s="245">
        <v>11793260.94</v>
      </c>
      <c r="L68" s="245">
        <v>2388.92</v>
      </c>
      <c r="M68" s="245">
        <v>1965436.81</v>
      </c>
      <c r="N68" s="245">
        <v>1199970.06</v>
      </c>
      <c r="O68" s="245">
        <v>-1313892.39</v>
      </c>
      <c r="P68" s="245">
        <v>-87256.33</v>
      </c>
      <c r="Q68" s="245">
        <v>-1406074.09</v>
      </c>
      <c r="R68" s="245">
        <v>29552.99</v>
      </c>
      <c r="S68" s="245">
        <v>0</v>
      </c>
      <c r="T68" s="245">
        <v>1525584.01</v>
      </c>
      <c r="U68" s="245">
        <v>103259.18</v>
      </c>
      <c r="V68" s="245">
        <v>200309.11</v>
      </c>
      <c r="W68" s="245">
        <v>18797.35</v>
      </c>
      <c r="X68" s="245">
        <v>130140.15</v>
      </c>
      <c r="Y68" s="245">
        <v>96420.01</v>
      </c>
      <c r="Z68" s="245">
        <v>0</v>
      </c>
      <c r="AA68" s="245">
        <v>-52872.38</v>
      </c>
      <c r="AB68" s="245">
        <v>149288.42</v>
      </c>
      <c r="AC68" s="245">
        <v>-6683767.75</v>
      </c>
      <c r="AD68" s="245">
        <v>737780.57</v>
      </c>
      <c r="AE68" s="245">
        <v>0</v>
      </c>
      <c r="AF68" s="245"/>
      <c r="AG68" s="245"/>
      <c r="AH68" s="245"/>
      <c r="AI68" s="245"/>
      <c r="AJ68" s="245"/>
      <c r="AK68" s="245"/>
      <c r="AL68" s="245"/>
    </row>
    <row r="69" ht="16.35" customHeight="1" spans="1:38">
      <c r="A69" s="244" t="s">
        <v>422</v>
      </c>
      <c r="B69" s="245">
        <v>-487270.11</v>
      </c>
      <c r="C69" s="245">
        <v>0</v>
      </c>
      <c r="D69" s="245">
        <v>0</v>
      </c>
      <c r="E69" s="245">
        <v>53713.64</v>
      </c>
      <c r="F69" s="245">
        <v>0</v>
      </c>
      <c r="G69" s="245">
        <v>0</v>
      </c>
      <c r="H69" s="245">
        <v>0</v>
      </c>
      <c r="I69" s="245">
        <v>0</v>
      </c>
      <c r="J69" s="245">
        <v>0</v>
      </c>
      <c r="K69" s="245">
        <v>433556.47</v>
      </c>
      <c r="L69" s="245">
        <v>53713.64</v>
      </c>
      <c r="M69" s="245">
        <v>0</v>
      </c>
      <c r="N69" s="245">
        <v>0</v>
      </c>
      <c r="O69" s="245">
        <v>0</v>
      </c>
      <c r="P69" s="245">
        <v>0</v>
      </c>
      <c r="Q69" s="245">
        <v>0</v>
      </c>
      <c r="R69" s="245">
        <v>0</v>
      </c>
      <c r="S69" s="245">
        <v>0</v>
      </c>
      <c r="T69" s="245">
        <v>0</v>
      </c>
      <c r="U69" s="245">
        <v>0</v>
      </c>
      <c r="V69" s="245">
        <v>0</v>
      </c>
      <c r="W69" s="245">
        <v>0</v>
      </c>
      <c r="X69" s="245">
        <v>0</v>
      </c>
      <c r="Y69" s="245">
        <v>0</v>
      </c>
      <c r="Z69" s="245">
        <v>0</v>
      </c>
      <c r="AA69" s="245">
        <v>0</v>
      </c>
      <c r="AB69" s="245">
        <v>0</v>
      </c>
      <c r="AC69" s="245">
        <v>0</v>
      </c>
      <c r="AD69" s="245">
        <v>0</v>
      </c>
      <c r="AE69" s="245">
        <v>0</v>
      </c>
      <c r="AF69" s="245"/>
      <c r="AG69" s="245"/>
      <c r="AH69" s="245"/>
      <c r="AI69" s="245"/>
      <c r="AJ69" s="245"/>
      <c r="AK69" s="245"/>
      <c r="AL69" s="245"/>
    </row>
    <row r="70" ht="16.35" customHeight="1" spans="1:38">
      <c r="A70" s="244" t="s">
        <v>423</v>
      </c>
      <c r="B70" s="245">
        <v>0</v>
      </c>
      <c r="C70" s="245">
        <v>0</v>
      </c>
      <c r="D70" s="245">
        <v>0</v>
      </c>
      <c r="E70" s="245">
        <v>288923.56</v>
      </c>
      <c r="F70" s="245">
        <v>0</v>
      </c>
      <c r="G70" s="245">
        <v>728127.51</v>
      </c>
      <c r="H70" s="245">
        <v>0</v>
      </c>
      <c r="I70" s="245">
        <v>30443.3</v>
      </c>
      <c r="J70" s="245">
        <v>0</v>
      </c>
      <c r="K70" s="245">
        <v>13101605.18</v>
      </c>
      <c r="L70" s="245">
        <v>0</v>
      </c>
      <c r="M70" s="245">
        <v>0</v>
      </c>
      <c r="N70" s="245">
        <v>0</v>
      </c>
      <c r="O70" s="245">
        <v>151127.41</v>
      </c>
      <c r="P70" s="245">
        <v>73673.21</v>
      </c>
      <c r="Q70" s="245">
        <v>64122.94</v>
      </c>
      <c r="R70" s="245">
        <v>0</v>
      </c>
      <c r="S70" s="245">
        <v>0</v>
      </c>
      <c r="T70" s="245">
        <v>0</v>
      </c>
      <c r="U70" s="245">
        <v>0</v>
      </c>
      <c r="V70" s="245">
        <v>0</v>
      </c>
      <c r="W70" s="245">
        <v>0</v>
      </c>
      <c r="X70" s="245">
        <v>0</v>
      </c>
      <c r="Y70" s="245">
        <v>0</v>
      </c>
      <c r="Z70" s="245">
        <v>0</v>
      </c>
      <c r="AA70" s="245">
        <v>58800.72</v>
      </c>
      <c r="AB70" s="245">
        <v>669326.79</v>
      </c>
      <c r="AC70" s="245">
        <v>0</v>
      </c>
      <c r="AD70" s="245">
        <v>0</v>
      </c>
      <c r="AE70" s="245">
        <v>0</v>
      </c>
      <c r="AF70" s="245"/>
      <c r="AG70" s="245"/>
      <c r="AH70" s="245"/>
      <c r="AI70" s="245"/>
      <c r="AJ70" s="245"/>
      <c r="AK70" s="245"/>
      <c r="AL70" s="245"/>
    </row>
    <row r="71" ht="16.35" customHeight="1" spans="1:38">
      <c r="A71" s="244" t="s">
        <v>424</v>
      </c>
      <c r="B71" s="245">
        <v>-3823353.06</v>
      </c>
      <c r="C71" s="245">
        <v>47596.85</v>
      </c>
      <c r="D71" s="245">
        <v>0</v>
      </c>
      <c r="E71" s="245">
        <v>871345.32</v>
      </c>
      <c r="F71" s="245">
        <v>36204798.17</v>
      </c>
      <c r="G71" s="245">
        <v>-1435513.1</v>
      </c>
      <c r="H71" s="245">
        <v>17.48</v>
      </c>
      <c r="I71" s="245">
        <v>104179.11</v>
      </c>
      <c r="J71" s="245">
        <v>0</v>
      </c>
      <c r="K71" s="245">
        <v>106700471.87</v>
      </c>
      <c r="L71" s="245">
        <v>56102.56</v>
      </c>
      <c r="M71" s="245">
        <v>1965436.81</v>
      </c>
      <c r="N71" s="245">
        <v>1199970.06</v>
      </c>
      <c r="O71" s="245">
        <v>-1162764.98</v>
      </c>
      <c r="P71" s="245">
        <v>-13583.12</v>
      </c>
      <c r="Q71" s="245">
        <v>-1341951.15</v>
      </c>
      <c r="R71" s="245">
        <v>168135.14</v>
      </c>
      <c r="S71" s="245">
        <v>0</v>
      </c>
      <c r="T71" s="245">
        <v>25306613.89</v>
      </c>
      <c r="U71" s="245">
        <v>1485398.33</v>
      </c>
      <c r="V71" s="245">
        <v>3842877.55</v>
      </c>
      <c r="W71" s="245">
        <v>177543.35</v>
      </c>
      <c r="X71" s="245">
        <v>3095438.79</v>
      </c>
      <c r="Y71" s="245">
        <v>2296926.26</v>
      </c>
      <c r="Z71" s="245">
        <v>0</v>
      </c>
      <c r="AA71" s="245">
        <v>165931.08</v>
      </c>
      <c r="AB71" s="245">
        <v>1970833.7</v>
      </c>
      <c r="AC71" s="245">
        <v>-5849137.61</v>
      </c>
      <c r="AD71" s="245">
        <v>2276859.73</v>
      </c>
      <c r="AE71" s="245">
        <v>0</v>
      </c>
      <c r="AF71" s="245"/>
      <c r="AG71" s="245"/>
      <c r="AH71" s="245"/>
      <c r="AI71" s="245"/>
      <c r="AJ71" s="245"/>
      <c r="AK71" s="245"/>
      <c r="AL71" s="245"/>
    </row>
    <row r="72" ht="16.35" customHeight="1" spans="1:38">
      <c r="A72" s="244" t="s">
        <v>425</v>
      </c>
      <c r="B72" s="245">
        <v>1535658.03</v>
      </c>
      <c r="C72" s="245">
        <v>0</v>
      </c>
      <c r="D72" s="245">
        <v>0</v>
      </c>
      <c r="E72" s="245">
        <v>600295.67</v>
      </c>
      <c r="F72" s="245">
        <v>5526476.32</v>
      </c>
      <c r="G72" s="245">
        <v>751212.54</v>
      </c>
      <c r="H72" s="245">
        <v>187376.16</v>
      </c>
      <c r="I72" s="245">
        <v>234938.05</v>
      </c>
      <c r="J72" s="245">
        <v>0</v>
      </c>
      <c r="K72" s="245">
        <v>8839467.09</v>
      </c>
      <c r="L72" s="245">
        <v>126070.43</v>
      </c>
      <c r="M72" s="245">
        <v>69325.01</v>
      </c>
      <c r="N72" s="245">
        <v>102273.36</v>
      </c>
      <c r="O72" s="245">
        <v>68970.05</v>
      </c>
      <c r="P72" s="245">
        <v>42401.52</v>
      </c>
      <c r="Q72" s="245">
        <v>65062.75</v>
      </c>
      <c r="R72" s="245">
        <v>126192.55</v>
      </c>
      <c r="S72" s="245">
        <v>367395.97</v>
      </c>
      <c r="T72" s="245">
        <v>3061065.21</v>
      </c>
      <c r="U72" s="245">
        <v>489122.5</v>
      </c>
      <c r="V72" s="245">
        <v>627519.81</v>
      </c>
      <c r="W72" s="245">
        <v>319456.97</v>
      </c>
      <c r="X72" s="245">
        <v>552554.16</v>
      </c>
      <c r="Y72" s="245">
        <v>109361.7</v>
      </c>
      <c r="Z72" s="245">
        <v>0</v>
      </c>
      <c r="AA72" s="245">
        <v>79675.01</v>
      </c>
      <c r="AB72" s="245">
        <v>393991.26</v>
      </c>
      <c r="AC72" s="245">
        <v>167681.85</v>
      </c>
      <c r="AD72" s="245">
        <v>109864.42</v>
      </c>
      <c r="AE72" s="245">
        <v>143927.82</v>
      </c>
      <c r="AF72" s="245"/>
      <c r="AG72" s="245"/>
      <c r="AH72" s="245"/>
      <c r="AI72" s="245"/>
      <c r="AJ72" s="245"/>
      <c r="AK72" s="245"/>
      <c r="AL72" s="245"/>
    </row>
    <row r="73" ht="16.35" customHeight="1" spans="1:38">
      <c r="A73" s="244" t="s">
        <v>426</v>
      </c>
      <c r="B73" s="245">
        <v>1822975.88</v>
      </c>
      <c r="C73" s="245">
        <v>0</v>
      </c>
      <c r="D73" s="245">
        <v>0</v>
      </c>
      <c r="E73" s="245">
        <v>782529.47</v>
      </c>
      <c r="F73" s="245">
        <v>6647442.14</v>
      </c>
      <c r="G73" s="245">
        <v>359456.89</v>
      </c>
      <c r="H73" s="245">
        <v>49705.35</v>
      </c>
      <c r="I73" s="245">
        <v>57551.24</v>
      </c>
      <c r="J73" s="245">
        <v>0</v>
      </c>
      <c r="K73" s="245">
        <v>1732573.98</v>
      </c>
      <c r="L73" s="245">
        <v>60829.67</v>
      </c>
      <c r="M73" s="245">
        <v>161087.36</v>
      </c>
      <c r="N73" s="245">
        <v>111216.86</v>
      </c>
      <c r="O73" s="245">
        <v>103171.82</v>
      </c>
      <c r="P73" s="245">
        <v>44753.85</v>
      </c>
      <c r="Q73" s="245">
        <v>154599.37</v>
      </c>
      <c r="R73" s="245">
        <v>146870.54</v>
      </c>
      <c r="S73" s="245">
        <v>422165.28</v>
      </c>
      <c r="T73" s="245">
        <v>2617219.84</v>
      </c>
      <c r="U73" s="245">
        <v>880675.96</v>
      </c>
      <c r="V73" s="245">
        <v>791767.48</v>
      </c>
      <c r="W73" s="245">
        <v>476246.68</v>
      </c>
      <c r="X73" s="245">
        <v>1231469.02</v>
      </c>
      <c r="Y73" s="245">
        <v>227897.88</v>
      </c>
      <c r="Z73" s="245">
        <v>0</v>
      </c>
      <c r="AA73" s="245">
        <v>81553.43</v>
      </c>
      <c r="AB73" s="245">
        <v>115340.44</v>
      </c>
      <c r="AC73" s="245">
        <v>74234.84</v>
      </c>
      <c r="AD73" s="245">
        <v>88328.18</v>
      </c>
      <c r="AE73" s="245">
        <v>30794.97</v>
      </c>
      <c r="AF73" s="245"/>
      <c r="AG73" s="245"/>
      <c r="AH73" s="245"/>
      <c r="AI73" s="245"/>
      <c r="AJ73" s="245"/>
      <c r="AK73" s="245"/>
      <c r="AL73" s="245"/>
    </row>
    <row r="74" ht="16.35" customHeight="1" spans="1:38">
      <c r="A74" s="244" t="s">
        <v>427</v>
      </c>
      <c r="B74" s="245">
        <v>672689.04</v>
      </c>
      <c r="C74" s="245">
        <v>0</v>
      </c>
      <c r="D74" s="245">
        <v>0</v>
      </c>
      <c r="E74" s="245">
        <v>102462.99</v>
      </c>
      <c r="F74" s="245">
        <v>166168.07</v>
      </c>
      <c r="G74" s="245">
        <v>64698.42</v>
      </c>
      <c r="H74" s="245">
        <v>14495.37</v>
      </c>
      <c r="I74" s="245">
        <v>13564.65</v>
      </c>
      <c r="J74" s="245">
        <v>0</v>
      </c>
      <c r="K74" s="245">
        <v>1107224.53</v>
      </c>
      <c r="L74" s="245">
        <v>20515.51</v>
      </c>
      <c r="M74" s="245">
        <v>9057.67</v>
      </c>
      <c r="N74" s="245">
        <v>15617.79</v>
      </c>
      <c r="O74" s="245">
        <v>18103.31</v>
      </c>
      <c r="P74" s="245">
        <v>15505.83</v>
      </c>
      <c r="Q74" s="245">
        <v>13945.08</v>
      </c>
      <c r="R74" s="245">
        <v>9717.8</v>
      </c>
      <c r="S74" s="245">
        <v>23781.55</v>
      </c>
      <c r="T74" s="245">
        <v>52828.77</v>
      </c>
      <c r="U74" s="245">
        <v>13407.33</v>
      </c>
      <c r="V74" s="245">
        <v>9202.46</v>
      </c>
      <c r="W74" s="245">
        <v>33946.84</v>
      </c>
      <c r="X74" s="245">
        <v>25188.34</v>
      </c>
      <c r="Y74" s="245">
        <v>7812.78</v>
      </c>
      <c r="Z74" s="245">
        <v>0</v>
      </c>
      <c r="AA74" s="245">
        <v>15515.2</v>
      </c>
      <c r="AB74" s="245">
        <v>29913.33</v>
      </c>
      <c r="AC74" s="245">
        <v>4854.7</v>
      </c>
      <c r="AD74" s="245">
        <v>14415.19</v>
      </c>
      <c r="AE74" s="245">
        <v>31298.64</v>
      </c>
      <c r="AF74" s="245"/>
      <c r="AG74" s="245"/>
      <c r="AH74" s="245"/>
      <c r="AI74" s="245"/>
      <c r="AJ74" s="245"/>
      <c r="AK74" s="245"/>
      <c r="AL74" s="245"/>
    </row>
    <row r="75" ht="16.35" customHeight="1" spans="1:38">
      <c r="A75" s="244" t="s">
        <v>428</v>
      </c>
      <c r="B75" s="245">
        <v>231116.68</v>
      </c>
      <c r="C75" s="245">
        <v>0</v>
      </c>
      <c r="D75" s="245">
        <v>0</v>
      </c>
      <c r="E75" s="245">
        <v>16863.53</v>
      </c>
      <c r="F75" s="245">
        <v>57305.66</v>
      </c>
      <c r="G75" s="245">
        <v>24558.64</v>
      </c>
      <c r="H75" s="245">
        <v>6548.72</v>
      </c>
      <c r="I75" s="245">
        <v>5582.78</v>
      </c>
      <c r="J75" s="245">
        <v>0</v>
      </c>
      <c r="K75" s="245">
        <v>554573.93</v>
      </c>
      <c r="L75" s="245">
        <v>-369.04</v>
      </c>
      <c r="M75" s="245">
        <v>4348.35</v>
      </c>
      <c r="N75" s="245">
        <v>3516.15</v>
      </c>
      <c r="O75" s="245">
        <v>2317.33</v>
      </c>
      <c r="P75" s="245">
        <v>1435.79</v>
      </c>
      <c r="Q75" s="245">
        <v>1217.71</v>
      </c>
      <c r="R75" s="245">
        <v>4397.24</v>
      </c>
      <c r="S75" s="245">
        <v>10218.4</v>
      </c>
      <c r="T75" s="245">
        <v>35160.14</v>
      </c>
      <c r="U75" s="245">
        <v>2854.38</v>
      </c>
      <c r="V75" s="245">
        <v>5612.76</v>
      </c>
      <c r="W75" s="245">
        <v>2658.25</v>
      </c>
      <c r="X75" s="245">
        <v>550.86</v>
      </c>
      <c r="Y75" s="245">
        <v>250.87</v>
      </c>
      <c r="Z75" s="245">
        <v>0</v>
      </c>
      <c r="AA75" s="245">
        <v>2256.23</v>
      </c>
      <c r="AB75" s="245">
        <v>19810.63</v>
      </c>
      <c r="AC75" s="245">
        <v>577.66</v>
      </c>
      <c r="AD75" s="245">
        <v>1914.12</v>
      </c>
      <c r="AE75" s="245">
        <v>9901.3</v>
      </c>
      <c r="AF75" s="245"/>
      <c r="AG75" s="245"/>
      <c r="AH75" s="245"/>
      <c r="AI75" s="245"/>
      <c r="AJ75" s="245"/>
      <c r="AK75" s="245"/>
      <c r="AL75" s="245"/>
    </row>
    <row r="76" ht="16.35" customHeight="1" spans="1:38">
      <c r="A76" s="244" t="s">
        <v>429</v>
      </c>
      <c r="B76" s="245">
        <v>1455375.21</v>
      </c>
      <c r="C76" s="245">
        <v>0</v>
      </c>
      <c r="D76" s="245">
        <v>0</v>
      </c>
      <c r="E76" s="245">
        <v>0</v>
      </c>
      <c r="F76" s="245">
        <v>5055</v>
      </c>
      <c r="G76" s="245">
        <v>367</v>
      </c>
      <c r="H76" s="245">
        <v>0</v>
      </c>
      <c r="I76" s="245">
        <v>0</v>
      </c>
      <c r="J76" s="245">
        <v>0</v>
      </c>
      <c r="K76" s="245">
        <v>2273565.46</v>
      </c>
      <c r="L76" s="245">
        <v>0</v>
      </c>
      <c r="M76" s="245">
        <v>0</v>
      </c>
      <c r="N76" s="245">
        <v>0</v>
      </c>
      <c r="O76" s="245">
        <v>0</v>
      </c>
      <c r="P76" s="245">
        <v>0</v>
      </c>
      <c r="Q76" s="245">
        <v>0</v>
      </c>
      <c r="R76" s="245">
        <v>0</v>
      </c>
      <c r="S76" s="245">
        <v>0</v>
      </c>
      <c r="T76" s="245">
        <v>0</v>
      </c>
      <c r="U76" s="245">
        <v>0</v>
      </c>
      <c r="V76" s="245">
        <v>5055</v>
      </c>
      <c r="W76" s="245">
        <v>0</v>
      </c>
      <c r="X76" s="245">
        <v>0</v>
      </c>
      <c r="Y76" s="245">
        <v>0</v>
      </c>
      <c r="Z76" s="245">
        <v>0</v>
      </c>
      <c r="AA76" s="245">
        <v>0</v>
      </c>
      <c r="AB76" s="245">
        <v>367</v>
      </c>
      <c r="AC76" s="245">
        <v>0</v>
      </c>
      <c r="AD76" s="245">
        <v>0</v>
      </c>
      <c r="AE76" s="245">
        <v>10010.84</v>
      </c>
      <c r="AF76" s="245"/>
      <c r="AG76" s="245"/>
      <c r="AH76" s="245"/>
      <c r="AI76" s="245"/>
      <c r="AJ76" s="245"/>
      <c r="AK76" s="245"/>
      <c r="AL76" s="245"/>
    </row>
    <row r="77" ht="16.35" customHeight="1" spans="1:38">
      <c r="A77" s="244" t="s">
        <v>430</v>
      </c>
      <c r="B77" s="245">
        <v>489456.8</v>
      </c>
      <c r="C77" s="245">
        <v>0</v>
      </c>
      <c r="D77" s="245">
        <v>0</v>
      </c>
      <c r="E77" s="245">
        <v>589881.77</v>
      </c>
      <c r="F77" s="245">
        <v>229356.14</v>
      </c>
      <c r="G77" s="245">
        <v>257773.39</v>
      </c>
      <c r="H77" s="245">
        <v>264083.59</v>
      </c>
      <c r="I77" s="245">
        <v>0</v>
      </c>
      <c r="J77" s="245">
        <v>0</v>
      </c>
      <c r="K77" s="245">
        <v>1492955.21</v>
      </c>
      <c r="L77" s="245">
        <v>6873.12</v>
      </c>
      <c r="M77" s="245">
        <v>118994.86</v>
      </c>
      <c r="N77" s="245">
        <v>117047.2</v>
      </c>
      <c r="O77" s="245">
        <v>224146.64</v>
      </c>
      <c r="P77" s="245">
        <v>58202.4</v>
      </c>
      <c r="Q77" s="245">
        <v>50871.31</v>
      </c>
      <c r="R77" s="245">
        <v>13746.24</v>
      </c>
      <c r="S77" s="245">
        <v>33222.84</v>
      </c>
      <c r="T77" s="245">
        <v>76071.36</v>
      </c>
      <c r="U77" s="245">
        <v>35170.5</v>
      </c>
      <c r="V77" s="245">
        <v>48804.12</v>
      </c>
      <c r="W77" s="245">
        <v>18559.08</v>
      </c>
      <c r="X77" s="245">
        <v>6873.12</v>
      </c>
      <c r="Y77" s="245">
        <v>10655.12</v>
      </c>
      <c r="Z77" s="245">
        <v>0</v>
      </c>
      <c r="AA77" s="245">
        <v>66134.24</v>
      </c>
      <c r="AB77" s="245">
        <v>120155.39</v>
      </c>
      <c r="AC77" s="245">
        <v>37118.16</v>
      </c>
      <c r="AD77" s="245">
        <v>34365.6</v>
      </c>
      <c r="AE77" s="245">
        <v>22454.4</v>
      </c>
      <c r="AF77" s="245"/>
      <c r="AG77" s="245"/>
      <c r="AH77" s="245"/>
      <c r="AI77" s="245"/>
      <c r="AJ77" s="245"/>
      <c r="AK77" s="245"/>
      <c r="AL77" s="245"/>
    </row>
    <row r="78" ht="16.35" customHeight="1" spans="1:38">
      <c r="A78" s="244" t="s">
        <v>431</v>
      </c>
      <c r="B78" s="245">
        <v>78648.87</v>
      </c>
      <c r="C78" s="245">
        <v>0</v>
      </c>
      <c r="D78" s="245">
        <v>0</v>
      </c>
      <c r="E78" s="245">
        <v>10566.04</v>
      </c>
      <c r="F78" s="245">
        <v>54534.92</v>
      </c>
      <c r="G78" s="245">
        <v>0</v>
      </c>
      <c r="H78" s="245">
        <v>13421.53</v>
      </c>
      <c r="I78" s="245">
        <v>7424.33</v>
      </c>
      <c r="J78" s="245">
        <v>0</v>
      </c>
      <c r="K78" s="245">
        <v>643221.77</v>
      </c>
      <c r="L78" s="245">
        <v>0</v>
      </c>
      <c r="M78" s="245">
        <v>0</v>
      </c>
      <c r="N78" s="245">
        <v>5283.02</v>
      </c>
      <c r="O78" s="245">
        <v>0</v>
      </c>
      <c r="P78" s="245">
        <v>0</v>
      </c>
      <c r="Q78" s="245">
        <v>0</v>
      </c>
      <c r="R78" s="245">
        <v>5283.02</v>
      </c>
      <c r="S78" s="245">
        <v>-10603.09</v>
      </c>
      <c r="T78" s="245">
        <v>39082.81</v>
      </c>
      <c r="U78" s="245">
        <v>0</v>
      </c>
      <c r="V78" s="245">
        <v>23449.68</v>
      </c>
      <c r="W78" s="245">
        <v>2605.52</v>
      </c>
      <c r="X78" s="245">
        <v>0</v>
      </c>
      <c r="Y78" s="245">
        <v>0</v>
      </c>
      <c r="Z78" s="245">
        <v>0</v>
      </c>
      <c r="AA78" s="245">
        <v>0</v>
      </c>
      <c r="AB78" s="245">
        <v>0</v>
      </c>
      <c r="AC78" s="245">
        <v>0</v>
      </c>
      <c r="AD78" s="245">
        <v>0</v>
      </c>
      <c r="AE78" s="245">
        <v>19670.01</v>
      </c>
      <c r="AF78" s="245"/>
      <c r="AG78" s="245"/>
      <c r="AH78" s="245"/>
      <c r="AI78" s="245"/>
      <c r="AJ78" s="245"/>
      <c r="AK78" s="245"/>
      <c r="AL78" s="245"/>
    </row>
    <row r="79" ht="16.35" customHeight="1" spans="1:38">
      <c r="A79" s="244" t="s">
        <v>432</v>
      </c>
      <c r="B79" s="245">
        <v>102262.96</v>
      </c>
      <c r="C79" s="245">
        <v>0</v>
      </c>
      <c r="D79" s="245">
        <v>0</v>
      </c>
      <c r="E79" s="245">
        <v>9779</v>
      </c>
      <c r="F79" s="245">
        <v>195630.52</v>
      </c>
      <c r="G79" s="245">
        <v>13396.32</v>
      </c>
      <c r="H79" s="245">
        <v>500.85</v>
      </c>
      <c r="I79" s="245">
        <v>2503.88</v>
      </c>
      <c r="J79" s="245">
        <v>0</v>
      </c>
      <c r="K79" s="245">
        <v>209851.57</v>
      </c>
      <c r="L79" s="245">
        <v>6050.84</v>
      </c>
      <c r="M79" s="245">
        <v>900</v>
      </c>
      <c r="N79" s="245">
        <v>1020</v>
      </c>
      <c r="O79" s="245">
        <v>1020</v>
      </c>
      <c r="P79" s="245">
        <v>120</v>
      </c>
      <c r="Q79" s="245">
        <v>248.16</v>
      </c>
      <c r="R79" s="245">
        <v>420</v>
      </c>
      <c r="S79" s="245">
        <v>18620.98</v>
      </c>
      <c r="T79" s="245">
        <v>126723.98</v>
      </c>
      <c r="U79" s="245">
        <v>19146.42</v>
      </c>
      <c r="V79" s="245">
        <v>7123.4</v>
      </c>
      <c r="W79" s="245">
        <v>6324.12</v>
      </c>
      <c r="X79" s="245">
        <v>14183.9</v>
      </c>
      <c r="Y79" s="245">
        <v>3507.72</v>
      </c>
      <c r="Z79" s="245">
        <v>0</v>
      </c>
      <c r="AA79" s="245">
        <v>840.19</v>
      </c>
      <c r="AB79" s="245">
        <v>10654.87</v>
      </c>
      <c r="AC79" s="245">
        <v>1541.26</v>
      </c>
      <c r="AD79" s="245">
        <v>360</v>
      </c>
      <c r="AE79" s="245">
        <v>31.07</v>
      </c>
      <c r="AF79" s="245"/>
      <c r="AG79" s="245"/>
      <c r="AH79" s="245"/>
      <c r="AI79" s="245"/>
      <c r="AJ79" s="245"/>
      <c r="AK79" s="245"/>
      <c r="AL79" s="245"/>
    </row>
    <row r="80" ht="16.35" customHeight="1" spans="1:38">
      <c r="A80" s="244" t="s">
        <v>433</v>
      </c>
      <c r="B80" s="245">
        <v>13375.47</v>
      </c>
      <c r="C80" s="245">
        <v>0</v>
      </c>
      <c r="D80" s="245">
        <v>0</v>
      </c>
      <c r="E80" s="245">
        <v>3835.28</v>
      </c>
      <c r="F80" s="245">
        <v>1585.7</v>
      </c>
      <c r="G80" s="245">
        <v>887.15</v>
      </c>
      <c r="H80" s="245">
        <v>0</v>
      </c>
      <c r="I80" s="245">
        <v>0</v>
      </c>
      <c r="J80" s="245">
        <v>0</v>
      </c>
      <c r="K80" s="245">
        <v>111968.78</v>
      </c>
      <c r="L80" s="245">
        <v>132.4</v>
      </c>
      <c r="M80" s="245">
        <v>1093.08</v>
      </c>
      <c r="N80" s="245">
        <v>555.8</v>
      </c>
      <c r="O80" s="245">
        <v>796.8</v>
      </c>
      <c r="P80" s="245">
        <v>0</v>
      </c>
      <c r="Q80" s="245">
        <v>1257.2</v>
      </c>
      <c r="R80" s="245">
        <v>0</v>
      </c>
      <c r="S80" s="245">
        <v>0</v>
      </c>
      <c r="T80" s="245">
        <v>1317.7</v>
      </c>
      <c r="U80" s="245">
        <v>0</v>
      </c>
      <c r="V80" s="245">
        <v>268</v>
      </c>
      <c r="W80" s="245">
        <v>0</v>
      </c>
      <c r="X80" s="245">
        <v>0</v>
      </c>
      <c r="Y80" s="245">
        <v>0</v>
      </c>
      <c r="Z80" s="245">
        <v>0</v>
      </c>
      <c r="AA80" s="245">
        <v>0</v>
      </c>
      <c r="AB80" s="245">
        <v>0</v>
      </c>
      <c r="AC80" s="245">
        <v>887.15</v>
      </c>
      <c r="AD80" s="245">
        <v>0</v>
      </c>
      <c r="AE80" s="245">
        <v>158.4</v>
      </c>
      <c r="AF80" s="245"/>
      <c r="AG80" s="245"/>
      <c r="AH80" s="245"/>
      <c r="AI80" s="245"/>
      <c r="AJ80" s="245"/>
      <c r="AK80" s="245"/>
      <c r="AL80" s="245"/>
    </row>
    <row r="81" ht="16.35" customHeight="1" spans="1:38">
      <c r="A81" s="244" t="s">
        <v>434</v>
      </c>
      <c r="B81" s="245">
        <v>31209</v>
      </c>
      <c r="C81" s="245">
        <v>0</v>
      </c>
      <c r="D81" s="245">
        <v>0</v>
      </c>
      <c r="E81" s="245">
        <v>4076.21</v>
      </c>
      <c r="F81" s="245">
        <v>41044.59</v>
      </c>
      <c r="G81" s="245">
        <v>3699.27</v>
      </c>
      <c r="H81" s="245">
        <v>2096.31</v>
      </c>
      <c r="I81" s="245">
        <v>2017.59</v>
      </c>
      <c r="J81" s="245">
        <v>0</v>
      </c>
      <c r="K81" s="245">
        <v>12016.7</v>
      </c>
      <c r="L81" s="245">
        <v>1084.3</v>
      </c>
      <c r="M81" s="245">
        <v>140.31</v>
      </c>
      <c r="N81" s="245">
        <v>1015.78</v>
      </c>
      <c r="O81" s="245">
        <v>0</v>
      </c>
      <c r="P81" s="245">
        <v>1268.8</v>
      </c>
      <c r="Q81" s="245">
        <v>305.5</v>
      </c>
      <c r="R81" s="245">
        <v>261.52</v>
      </c>
      <c r="S81" s="245">
        <v>1424.94</v>
      </c>
      <c r="T81" s="245">
        <v>8147.52</v>
      </c>
      <c r="U81" s="245">
        <v>3835.39</v>
      </c>
      <c r="V81" s="245">
        <v>8510.39</v>
      </c>
      <c r="W81" s="245">
        <v>12101.24</v>
      </c>
      <c r="X81" s="245">
        <v>5948.91</v>
      </c>
      <c r="Y81" s="245">
        <v>1076.2</v>
      </c>
      <c r="Z81" s="245">
        <v>0</v>
      </c>
      <c r="AA81" s="245">
        <v>1684.45</v>
      </c>
      <c r="AB81" s="245">
        <v>175.24</v>
      </c>
      <c r="AC81" s="245">
        <v>1395.18</v>
      </c>
      <c r="AD81" s="245">
        <v>444.4</v>
      </c>
      <c r="AE81" s="245">
        <v>4094</v>
      </c>
      <c r="AF81" s="245"/>
      <c r="AG81" s="245"/>
      <c r="AH81" s="245"/>
      <c r="AI81" s="245"/>
      <c r="AJ81" s="245"/>
      <c r="AK81" s="245"/>
      <c r="AL81" s="245"/>
    </row>
    <row r="82" ht="16.35" customHeight="1" spans="1:38">
      <c r="A82" s="244" t="s">
        <v>435</v>
      </c>
      <c r="B82" s="245">
        <v>521293.78</v>
      </c>
      <c r="C82" s="245">
        <v>0</v>
      </c>
      <c r="D82" s="245">
        <v>0</v>
      </c>
      <c r="E82" s="245">
        <v>128649.72</v>
      </c>
      <c r="F82" s="245">
        <v>0</v>
      </c>
      <c r="G82" s="245">
        <v>0</v>
      </c>
      <c r="H82" s="245">
        <v>51038.77</v>
      </c>
      <c r="I82" s="245">
        <v>0</v>
      </c>
      <c r="J82" s="245">
        <v>0</v>
      </c>
      <c r="K82" s="245">
        <v>382217.21</v>
      </c>
      <c r="L82" s="245">
        <v>128649.72</v>
      </c>
      <c r="M82" s="245">
        <v>0</v>
      </c>
      <c r="N82" s="245">
        <v>0</v>
      </c>
      <c r="O82" s="245">
        <v>0</v>
      </c>
      <c r="P82" s="245">
        <v>0</v>
      </c>
      <c r="Q82" s="245">
        <v>0</v>
      </c>
      <c r="R82" s="245">
        <v>0</v>
      </c>
      <c r="S82" s="245">
        <v>0</v>
      </c>
      <c r="T82" s="245">
        <v>0</v>
      </c>
      <c r="U82" s="245">
        <v>0</v>
      </c>
      <c r="V82" s="245">
        <v>0</v>
      </c>
      <c r="W82" s="245">
        <v>0</v>
      </c>
      <c r="X82" s="245">
        <v>0</v>
      </c>
      <c r="Y82" s="245">
        <v>0</v>
      </c>
      <c r="Z82" s="245">
        <v>0</v>
      </c>
      <c r="AA82" s="245">
        <v>0</v>
      </c>
      <c r="AB82" s="245">
        <v>0</v>
      </c>
      <c r="AC82" s="245">
        <v>0</v>
      </c>
      <c r="AD82" s="245">
        <v>0</v>
      </c>
      <c r="AE82" s="245">
        <v>0</v>
      </c>
      <c r="AF82" s="245"/>
      <c r="AG82" s="245"/>
      <c r="AH82" s="245"/>
      <c r="AI82" s="245"/>
      <c r="AJ82" s="245"/>
      <c r="AK82" s="245"/>
      <c r="AL82" s="245"/>
    </row>
    <row r="83" ht="16.35" customHeight="1" spans="1:38">
      <c r="A83" s="244" t="s">
        <v>436</v>
      </c>
      <c r="B83" s="245">
        <v>0</v>
      </c>
      <c r="C83" s="245">
        <v>0</v>
      </c>
      <c r="D83" s="245">
        <v>0</v>
      </c>
      <c r="E83" s="245">
        <v>0</v>
      </c>
      <c r="F83" s="245">
        <v>0</v>
      </c>
      <c r="G83" s="245">
        <v>0</v>
      </c>
      <c r="H83" s="245">
        <v>0</v>
      </c>
      <c r="I83" s="245">
        <v>0</v>
      </c>
      <c r="J83" s="245">
        <v>0</v>
      </c>
      <c r="K83" s="245">
        <v>6952435.98</v>
      </c>
      <c r="L83" s="245">
        <v>0</v>
      </c>
      <c r="M83" s="245">
        <v>0</v>
      </c>
      <c r="N83" s="245">
        <v>0</v>
      </c>
      <c r="O83" s="245">
        <v>0</v>
      </c>
      <c r="P83" s="245">
        <v>0</v>
      </c>
      <c r="Q83" s="245">
        <v>0</v>
      </c>
      <c r="R83" s="245">
        <v>0</v>
      </c>
      <c r="S83" s="245">
        <v>0</v>
      </c>
      <c r="T83" s="245">
        <v>0</v>
      </c>
      <c r="U83" s="245">
        <v>0</v>
      </c>
      <c r="V83" s="245">
        <v>0</v>
      </c>
      <c r="W83" s="245">
        <v>0</v>
      </c>
      <c r="X83" s="245">
        <v>0</v>
      </c>
      <c r="Y83" s="245">
        <v>0</v>
      </c>
      <c r="Z83" s="245">
        <v>0</v>
      </c>
      <c r="AA83" s="245">
        <v>0</v>
      </c>
      <c r="AB83" s="245">
        <v>0</v>
      </c>
      <c r="AC83" s="245">
        <v>0</v>
      </c>
      <c r="AD83" s="245">
        <v>0</v>
      </c>
      <c r="AE83" s="245">
        <v>0</v>
      </c>
      <c r="AF83" s="245"/>
      <c r="AG83" s="245"/>
      <c r="AH83" s="245"/>
      <c r="AI83" s="245"/>
      <c r="AJ83" s="245"/>
      <c r="AK83" s="245"/>
      <c r="AL83" s="245"/>
    </row>
    <row r="84" ht="16.35" customHeight="1" spans="1:38">
      <c r="A84" s="244" t="s">
        <v>437</v>
      </c>
      <c r="B84" s="245">
        <v>0</v>
      </c>
      <c r="C84" s="245">
        <v>0</v>
      </c>
      <c r="D84" s="245">
        <v>0</v>
      </c>
      <c r="E84" s="245">
        <v>0</v>
      </c>
      <c r="F84" s="245">
        <v>0</v>
      </c>
      <c r="G84" s="245">
        <v>0</v>
      </c>
      <c r="H84" s="245">
        <v>0</v>
      </c>
      <c r="I84" s="245">
        <v>0</v>
      </c>
      <c r="J84" s="245">
        <v>0</v>
      </c>
      <c r="K84" s="245">
        <v>13541.2</v>
      </c>
      <c r="L84" s="245">
        <v>0</v>
      </c>
      <c r="M84" s="245">
        <v>0</v>
      </c>
      <c r="N84" s="245">
        <v>0</v>
      </c>
      <c r="O84" s="245">
        <v>0</v>
      </c>
      <c r="P84" s="245">
        <v>0</v>
      </c>
      <c r="Q84" s="245">
        <v>0</v>
      </c>
      <c r="R84" s="245">
        <v>0</v>
      </c>
      <c r="S84" s="245">
        <v>0</v>
      </c>
      <c r="T84" s="245">
        <v>0</v>
      </c>
      <c r="U84" s="245">
        <v>0</v>
      </c>
      <c r="V84" s="245">
        <v>0</v>
      </c>
      <c r="W84" s="245">
        <v>0</v>
      </c>
      <c r="X84" s="245">
        <v>0</v>
      </c>
      <c r="Y84" s="245">
        <v>0</v>
      </c>
      <c r="Z84" s="245">
        <v>0</v>
      </c>
      <c r="AA84" s="245">
        <v>0</v>
      </c>
      <c r="AB84" s="245">
        <v>0</v>
      </c>
      <c r="AC84" s="245">
        <v>0</v>
      </c>
      <c r="AD84" s="245">
        <v>0</v>
      </c>
      <c r="AE84" s="245">
        <v>13541.2</v>
      </c>
      <c r="AF84" s="245"/>
      <c r="AG84" s="245"/>
      <c r="AH84" s="245"/>
      <c r="AI84" s="245"/>
      <c r="AJ84" s="245"/>
      <c r="AK84" s="245"/>
      <c r="AL84" s="245"/>
    </row>
    <row r="85" ht="16.35" customHeight="1" spans="1:38">
      <c r="A85" s="244" t="s">
        <v>438</v>
      </c>
      <c r="B85" s="245">
        <v>6954061.72</v>
      </c>
      <c r="C85" s="245">
        <v>0</v>
      </c>
      <c r="D85" s="245">
        <v>0</v>
      </c>
      <c r="E85" s="245">
        <v>2248939.68</v>
      </c>
      <c r="F85" s="245">
        <v>12924599.06</v>
      </c>
      <c r="G85" s="245">
        <v>1476049.62</v>
      </c>
      <c r="H85" s="245">
        <v>589266.65</v>
      </c>
      <c r="I85" s="245">
        <v>323582.52</v>
      </c>
      <c r="J85" s="245">
        <v>0</v>
      </c>
      <c r="K85" s="245">
        <v>24325613.41</v>
      </c>
      <c r="L85" s="245">
        <v>349836.95</v>
      </c>
      <c r="M85" s="245">
        <v>364946.64</v>
      </c>
      <c r="N85" s="245">
        <v>357545.96</v>
      </c>
      <c r="O85" s="245">
        <v>418525.95</v>
      </c>
      <c r="P85" s="245">
        <v>163688.19</v>
      </c>
      <c r="Q85" s="245">
        <v>287507.08</v>
      </c>
      <c r="R85" s="245">
        <v>306888.91</v>
      </c>
      <c r="S85" s="245">
        <v>866226.87</v>
      </c>
      <c r="T85" s="245">
        <v>6017617.33</v>
      </c>
      <c r="U85" s="245">
        <v>1444212.48</v>
      </c>
      <c r="V85" s="245">
        <v>1527313.1</v>
      </c>
      <c r="W85" s="245">
        <v>871898.7</v>
      </c>
      <c r="X85" s="245">
        <v>1836768.31</v>
      </c>
      <c r="Y85" s="245">
        <v>360562.27</v>
      </c>
      <c r="Z85" s="245">
        <v>0</v>
      </c>
      <c r="AA85" s="245">
        <v>247658.75</v>
      </c>
      <c r="AB85" s="245">
        <v>690408.16</v>
      </c>
      <c r="AC85" s="245">
        <v>288290.8</v>
      </c>
      <c r="AD85" s="245">
        <v>249691.91</v>
      </c>
      <c r="AE85" s="245">
        <v>285882.65</v>
      </c>
      <c r="AF85" s="245"/>
      <c r="AG85" s="245"/>
      <c r="AH85" s="245"/>
      <c r="AI85" s="245"/>
      <c r="AJ85" s="245"/>
      <c r="AK85" s="245"/>
      <c r="AL85" s="245"/>
    </row>
    <row r="86" ht="16.35" customHeight="1" spans="1:38">
      <c r="A86" s="244" t="s">
        <v>439</v>
      </c>
      <c r="B86" s="245">
        <v>999011.74</v>
      </c>
      <c r="C86" s="245">
        <v>0</v>
      </c>
      <c r="D86" s="245">
        <v>0</v>
      </c>
      <c r="E86" s="245">
        <v>91506.23</v>
      </c>
      <c r="F86" s="245">
        <v>74089.9</v>
      </c>
      <c r="G86" s="245">
        <v>25969.28</v>
      </c>
      <c r="H86" s="245">
        <v>20657.69</v>
      </c>
      <c r="I86" s="245">
        <v>10946.55</v>
      </c>
      <c r="J86" s="245">
        <v>0</v>
      </c>
      <c r="K86" s="245">
        <v>2587447.44</v>
      </c>
      <c r="L86" s="245">
        <v>13598.39</v>
      </c>
      <c r="M86" s="245">
        <v>12984.64</v>
      </c>
      <c r="N86" s="245">
        <v>12984.64</v>
      </c>
      <c r="O86" s="245">
        <v>12984.64</v>
      </c>
      <c r="P86" s="245">
        <v>12984.64</v>
      </c>
      <c r="Q86" s="245">
        <v>12984.64</v>
      </c>
      <c r="R86" s="245">
        <v>12984.64</v>
      </c>
      <c r="S86" s="245">
        <v>557.82</v>
      </c>
      <c r="T86" s="245">
        <v>42650.08</v>
      </c>
      <c r="U86" s="245">
        <v>27962.55</v>
      </c>
      <c r="V86" s="245">
        <v>0</v>
      </c>
      <c r="W86" s="245">
        <v>0</v>
      </c>
      <c r="X86" s="245">
        <v>1803.87</v>
      </c>
      <c r="Y86" s="245">
        <v>1115.58</v>
      </c>
      <c r="Z86" s="245">
        <v>0</v>
      </c>
      <c r="AA86" s="245">
        <v>12984.64</v>
      </c>
      <c r="AB86" s="245">
        <v>0</v>
      </c>
      <c r="AC86" s="245">
        <v>0</v>
      </c>
      <c r="AD86" s="245">
        <v>12984.64</v>
      </c>
      <c r="AE86" s="245">
        <v>65917.01</v>
      </c>
      <c r="AF86" s="245"/>
      <c r="AG86" s="245"/>
      <c r="AH86" s="245"/>
      <c r="AI86" s="245"/>
      <c r="AJ86" s="245"/>
      <c r="AK86" s="245"/>
      <c r="AL86" s="245"/>
    </row>
    <row r="87" ht="16.35" customHeight="1" spans="1:38">
      <c r="A87" s="244" t="s">
        <v>440</v>
      </c>
      <c r="B87" s="245">
        <v>922896.79</v>
      </c>
      <c r="C87" s="245">
        <v>0</v>
      </c>
      <c r="D87" s="245">
        <v>0</v>
      </c>
      <c r="E87" s="245">
        <v>452988.91</v>
      </c>
      <c r="F87" s="245">
        <v>285552.01</v>
      </c>
      <c r="G87" s="245">
        <v>155772.58</v>
      </c>
      <c r="H87" s="245">
        <v>31713.86</v>
      </c>
      <c r="I87" s="245">
        <v>22405.15</v>
      </c>
      <c r="J87" s="245">
        <v>0</v>
      </c>
      <c r="K87" s="245">
        <v>2047855.1</v>
      </c>
      <c r="L87" s="245">
        <v>301569.27</v>
      </c>
      <c r="M87" s="245">
        <v>19330.45</v>
      </c>
      <c r="N87" s="245">
        <v>29993.55</v>
      </c>
      <c r="O87" s="245">
        <v>35411.82</v>
      </c>
      <c r="P87" s="245">
        <v>22870.51</v>
      </c>
      <c r="Q87" s="245">
        <v>19479.73</v>
      </c>
      <c r="R87" s="245">
        <v>24333.58</v>
      </c>
      <c r="S87" s="245">
        <v>48674.71</v>
      </c>
      <c r="T87" s="245">
        <v>82274.41</v>
      </c>
      <c r="U87" s="245">
        <v>48125.97</v>
      </c>
      <c r="V87" s="245">
        <v>50811.23</v>
      </c>
      <c r="W87" s="245">
        <v>17537.43</v>
      </c>
      <c r="X87" s="245">
        <v>26522.53</v>
      </c>
      <c r="Y87" s="245">
        <v>11605.73</v>
      </c>
      <c r="Z87" s="245">
        <v>0</v>
      </c>
      <c r="AA87" s="245">
        <v>31374.14</v>
      </c>
      <c r="AB87" s="245">
        <v>75225.42</v>
      </c>
      <c r="AC87" s="245">
        <v>21508.28</v>
      </c>
      <c r="AD87" s="245">
        <v>27664.74</v>
      </c>
      <c r="AE87" s="245">
        <v>181516.37</v>
      </c>
      <c r="AF87" s="245"/>
      <c r="AG87" s="245"/>
      <c r="AH87" s="245"/>
      <c r="AI87" s="245"/>
      <c r="AJ87" s="245"/>
      <c r="AK87" s="245"/>
      <c r="AL87" s="245"/>
    </row>
    <row r="88" ht="16.35" customHeight="1" spans="1:38">
      <c r="A88" s="244" t="s">
        <v>441</v>
      </c>
      <c r="B88" s="245">
        <v>1328553.74</v>
      </c>
      <c r="C88" s="245">
        <v>0</v>
      </c>
      <c r="D88" s="245">
        <v>0</v>
      </c>
      <c r="E88" s="245">
        <v>0</v>
      </c>
      <c r="F88" s="245">
        <v>349056.6</v>
      </c>
      <c r="G88" s="245">
        <v>0</v>
      </c>
      <c r="H88" s="245">
        <v>0</v>
      </c>
      <c r="I88" s="245">
        <v>0</v>
      </c>
      <c r="J88" s="245">
        <v>0</v>
      </c>
      <c r="K88" s="245">
        <v>16657.7</v>
      </c>
      <c r="L88" s="245">
        <v>0</v>
      </c>
      <c r="M88" s="245">
        <v>0</v>
      </c>
      <c r="N88" s="245">
        <v>0</v>
      </c>
      <c r="O88" s="245">
        <v>0</v>
      </c>
      <c r="P88" s="245">
        <v>0</v>
      </c>
      <c r="Q88" s="245">
        <v>0</v>
      </c>
      <c r="R88" s="245">
        <v>0</v>
      </c>
      <c r="S88" s="245">
        <v>0</v>
      </c>
      <c r="T88" s="245">
        <v>349056.6</v>
      </c>
      <c r="U88" s="245">
        <v>0</v>
      </c>
      <c r="V88" s="245">
        <v>0</v>
      </c>
      <c r="W88" s="245">
        <v>0</v>
      </c>
      <c r="X88" s="245">
        <v>0</v>
      </c>
      <c r="Y88" s="245">
        <v>0</v>
      </c>
      <c r="Z88" s="245">
        <v>0</v>
      </c>
      <c r="AA88" s="245">
        <v>0</v>
      </c>
      <c r="AB88" s="245">
        <v>0</v>
      </c>
      <c r="AC88" s="245">
        <v>0</v>
      </c>
      <c r="AD88" s="245">
        <v>0</v>
      </c>
      <c r="AE88" s="245">
        <v>0</v>
      </c>
      <c r="AF88" s="245"/>
      <c r="AG88" s="245"/>
      <c r="AH88" s="245"/>
      <c r="AI88" s="245"/>
      <c r="AJ88" s="245"/>
      <c r="AK88" s="245"/>
      <c r="AL88" s="245"/>
    </row>
    <row r="89" ht="16.35" customHeight="1" spans="1:38">
      <c r="A89" s="244" t="s">
        <v>442</v>
      </c>
      <c r="B89" s="245">
        <v>420407.4</v>
      </c>
      <c r="C89" s="245">
        <v>0</v>
      </c>
      <c r="D89" s="245">
        <v>0</v>
      </c>
      <c r="E89" s="245">
        <v>22301.36</v>
      </c>
      <c r="F89" s="245">
        <v>0</v>
      </c>
      <c r="G89" s="245">
        <v>6634.92</v>
      </c>
      <c r="H89" s="245">
        <v>10987.89</v>
      </c>
      <c r="I89" s="245">
        <v>0</v>
      </c>
      <c r="J89" s="245">
        <v>0</v>
      </c>
      <c r="K89" s="245">
        <v>1836403.76</v>
      </c>
      <c r="L89" s="245">
        <v>3317.46</v>
      </c>
      <c r="M89" s="245">
        <v>3317.46</v>
      </c>
      <c r="N89" s="245">
        <v>3317.46</v>
      </c>
      <c r="O89" s="245">
        <v>2372.16</v>
      </c>
      <c r="P89" s="245">
        <v>3317.46</v>
      </c>
      <c r="Q89" s="245">
        <v>3341.9</v>
      </c>
      <c r="R89" s="245">
        <v>3317.46</v>
      </c>
      <c r="S89" s="245">
        <v>0</v>
      </c>
      <c r="T89" s="245">
        <v>0</v>
      </c>
      <c r="U89" s="245">
        <v>0</v>
      </c>
      <c r="V89" s="245">
        <v>0</v>
      </c>
      <c r="W89" s="245">
        <v>0</v>
      </c>
      <c r="X89" s="245">
        <v>0</v>
      </c>
      <c r="Y89" s="245">
        <v>0</v>
      </c>
      <c r="Z89" s="245">
        <v>0</v>
      </c>
      <c r="AA89" s="245">
        <v>3317.46</v>
      </c>
      <c r="AB89" s="245">
        <v>0</v>
      </c>
      <c r="AC89" s="245">
        <v>0</v>
      </c>
      <c r="AD89" s="245">
        <v>3317.46</v>
      </c>
      <c r="AE89" s="245">
        <v>33989.43</v>
      </c>
      <c r="AF89" s="245"/>
      <c r="AG89" s="245"/>
      <c r="AH89" s="245"/>
      <c r="AI89" s="245"/>
      <c r="AJ89" s="245"/>
      <c r="AK89" s="245"/>
      <c r="AL89" s="245"/>
    </row>
    <row r="90" ht="16.35" customHeight="1" spans="1:38">
      <c r="A90" s="244" t="s">
        <v>443</v>
      </c>
      <c r="B90" s="245">
        <v>202797</v>
      </c>
      <c r="C90" s="245">
        <v>0</v>
      </c>
      <c r="D90" s="245">
        <v>0</v>
      </c>
      <c r="E90" s="245">
        <v>0</v>
      </c>
      <c r="F90" s="245">
        <v>0</v>
      </c>
      <c r="G90" s="245">
        <v>0</v>
      </c>
      <c r="H90" s="245">
        <v>0</v>
      </c>
      <c r="I90" s="245">
        <v>0</v>
      </c>
      <c r="J90" s="245">
        <v>0</v>
      </c>
      <c r="K90" s="245">
        <v>0</v>
      </c>
      <c r="L90" s="245">
        <v>0</v>
      </c>
      <c r="M90" s="245">
        <v>0</v>
      </c>
      <c r="N90" s="245">
        <v>0</v>
      </c>
      <c r="O90" s="245">
        <v>0</v>
      </c>
      <c r="P90" s="245">
        <v>0</v>
      </c>
      <c r="Q90" s="245">
        <v>0</v>
      </c>
      <c r="R90" s="245">
        <v>0</v>
      </c>
      <c r="S90" s="245">
        <v>0</v>
      </c>
      <c r="T90" s="245">
        <v>0</v>
      </c>
      <c r="U90" s="245">
        <v>0</v>
      </c>
      <c r="V90" s="245">
        <v>0</v>
      </c>
      <c r="W90" s="245">
        <v>0</v>
      </c>
      <c r="X90" s="245">
        <v>0</v>
      </c>
      <c r="Y90" s="245">
        <v>0</v>
      </c>
      <c r="Z90" s="245">
        <v>0</v>
      </c>
      <c r="AA90" s="245">
        <v>0</v>
      </c>
      <c r="AB90" s="245">
        <v>0</v>
      </c>
      <c r="AC90" s="245">
        <v>0</v>
      </c>
      <c r="AD90" s="245">
        <v>0</v>
      </c>
      <c r="AE90" s="245">
        <v>0</v>
      </c>
      <c r="AF90" s="245"/>
      <c r="AG90" s="245"/>
      <c r="AH90" s="245"/>
      <c r="AI90" s="245"/>
      <c r="AJ90" s="245"/>
      <c r="AK90" s="245"/>
      <c r="AL90" s="245"/>
    </row>
    <row r="91" ht="16.35" customHeight="1" spans="1:38">
      <c r="A91" s="244" t="s">
        <v>444</v>
      </c>
      <c r="B91" s="245">
        <v>203916.37</v>
      </c>
      <c r="C91" s="245">
        <v>0</v>
      </c>
      <c r="D91" s="245">
        <v>0</v>
      </c>
      <c r="E91" s="245">
        <v>8425.81</v>
      </c>
      <c r="F91" s="245">
        <v>1520</v>
      </c>
      <c r="G91" s="245">
        <v>0</v>
      </c>
      <c r="H91" s="245">
        <v>568.8</v>
      </c>
      <c r="I91" s="245">
        <v>0</v>
      </c>
      <c r="J91" s="245">
        <v>0</v>
      </c>
      <c r="K91" s="245">
        <v>276672.56</v>
      </c>
      <c r="L91" s="245">
        <v>0</v>
      </c>
      <c r="M91" s="245">
        <v>3168.72</v>
      </c>
      <c r="N91" s="245">
        <v>3168.72</v>
      </c>
      <c r="O91" s="245">
        <v>0</v>
      </c>
      <c r="P91" s="245">
        <v>50</v>
      </c>
      <c r="Q91" s="245">
        <v>0</v>
      </c>
      <c r="R91" s="245">
        <v>2038.37</v>
      </c>
      <c r="S91" s="245">
        <v>0</v>
      </c>
      <c r="T91" s="245">
        <v>0</v>
      </c>
      <c r="U91" s="245">
        <v>0</v>
      </c>
      <c r="V91" s="245">
        <v>1040</v>
      </c>
      <c r="W91" s="245">
        <v>480</v>
      </c>
      <c r="X91" s="245">
        <v>0</v>
      </c>
      <c r="Y91" s="245">
        <v>0</v>
      </c>
      <c r="Z91" s="245">
        <v>0</v>
      </c>
      <c r="AA91" s="245">
        <v>0</v>
      </c>
      <c r="AB91" s="245">
        <v>0</v>
      </c>
      <c r="AC91" s="245">
        <v>0</v>
      </c>
      <c r="AD91" s="245">
        <v>0</v>
      </c>
      <c r="AE91" s="245">
        <v>8000</v>
      </c>
      <c r="AF91" s="245"/>
      <c r="AG91" s="245"/>
      <c r="AH91" s="245"/>
      <c r="AI91" s="245"/>
      <c r="AJ91" s="245"/>
      <c r="AK91" s="245"/>
      <c r="AL91" s="245"/>
    </row>
    <row r="92" ht="16.35" customHeight="1" spans="1:38">
      <c r="A92" s="244" t="s">
        <v>445</v>
      </c>
      <c r="B92" s="245">
        <v>620000</v>
      </c>
      <c r="C92" s="245">
        <v>0</v>
      </c>
      <c r="D92" s="245">
        <v>0</v>
      </c>
      <c r="E92" s="245">
        <v>58000</v>
      </c>
      <c r="F92" s="245">
        <v>0</v>
      </c>
      <c r="G92" s="245">
        <v>0</v>
      </c>
      <c r="H92" s="245">
        <v>20000</v>
      </c>
      <c r="I92" s="245">
        <v>8000</v>
      </c>
      <c r="J92" s="245">
        <v>0</v>
      </c>
      <c r="K92" s="245">
        <v>570500</v>
      </c>
      <c r="L92" s="245">
        <v>8000</v>
      </c>
      <c r="M92" s="245">
        <v>0</v>
      </c>
      <c r="N92" s="245">
        <v>50000</v>
      </c>
      <c r="O92" s="245">
        <v>0</v>
      </c>
      <c r="P92" s="245">
        <v>0</v>
      </c>
      <c r="Q92" s="245">
        <v>0</v>
      </c>
      <c r="R92" s="245">
        <v>0</v>
      </c>
      <c r="S92" s="245">
        <v>0</v>
      </c>
      <c r="T92" s="245">
        <v>0</v>
      </c>
      <c r="U92" s="245">
        <v>0</v>
      </c>
      <c r="V92" s="245">
        <v>0</v>
      </c>
      <c r="W92" s="245">
        <v>0</v>
      </c>
      <c r="X92" s="245">
        <v>0</v>
      </c>
      <c r="Y92" s="245">
        <v>0</v>
      </c>
      <c r="Z92" s="245">
        <v>0</v>
      </c>
      <c r="AA92" s="245">
        <v>0</v>
      </c>
      <c r="AB92" s="245">
        <v>0</v>
      </c>
      <c r="AC92" s="245">
        <v>0</v>
      </c>
      <c r="AD92" s="245">
        <v>0</v>
      </c>
      <c r="AE92" s="245">
        <v>0</v>
      </c>
      <c r="AF92" s="245"/>
      <c r="AG92" s="245"/>
      <c r="AH92" s="245"/>
      <c r="AI92" s="245"/>
      <c r="AJ92" s="245"/>
      <c r="AK92" s="245"/>
      <c r="AL92" s="245"/>
    </row>
    <row r="93" ht="16.35" customHeight="1" spans="1:38">
      <c r="A93" s="244" t="s">
        <v>446</v>
      </c>
      <c r="B93" s="245">
        <v>468676.31</v>
      </c>
      <c r="C93" s="245">
        <v>0</v>
      </c>
      <c r="D93" s="245">
        <v>0</v>
      </c>
      <c r="E93" s="245">
        <v>783630.09</v>
      </c>
      <c r="F93" s="245">
        <v>115130.97</v>
      </c>
      <c r="G93" s="245">
        <v>47169.81</v>
      </c>
      <c r="H93" s="245">
        <v>0</v>
      </c>
      <c r="I93" s="245">
        <v>0</v>
      </c>
      <c r="J93" s="245">
        <v>0</v>
      </c>
      <c r="K93" s="245">
        <v>283267.15</v>
      </c>
      <c r="L93" s="245">
        <v>0</v>
      </c>
      <c r="M93" s="245">
        <v>0</v>
      </c>
      <c r="N93" s="245">
        <v>701822.68</v>
      </c>
      <c r="O93" s="245">
        <v>0</v>
      </c>
      <c r="P93" s="245">
        <v>0</v>
      </c>
      <c r="Q93" s="245">
        <v>81807.41</v>
      </c>
      <c r="R93" s="245">
        <v>0</v>
      </c>
      <c r="S93" s="245">
        <v>0</v>
      </c>
      <c r="T93" s="245">
        <v>115130.97</v>
      </c>
      <c r="U93" s="245">
        <v>0</v>
      </c>
      <c r="V93" s="245">
        <v>0</v>
      </c>
      <c r="W93" s="245">
        <v>0</v>
      </c>
      <c r="X93" s="245">
        <v>0</v>
      </c>
      <c r="Y93" s="245">
        <v>0</v>
      </c>
      <c r="Z93" s="245">
        <v>0</v>
      </c>
      <c r="AA93" s="245">
        <v>0</v>
      </c>
      <c r="AB93" s="245">
        <v>47169.81</v>
      </c>
      <c r="AC93" s="245">
        <v>0</v>
      </c>
      <c r="AD93" s="245">
        <v>0</v>
      </c>
      <c r="AE93" s="245">
        <v>0</v>
      </c>
      <c r="AF93" s="245"/>
      <c r="AG93" s="245"/>
      <c r="AH93" s="245"/>
      <c r="AI93" s="245"/>
      <c r="AJ93" s="245"/>
      <c r="AK93" s="245"/>
      <c r="AL93" s="245"/>
    </row>
    <row r="94" ht="16.35" customHeight="1" spans="1:38">
      <c r="A94" s="244" t="s">
        <v>447</v>
      </c>
      <c r="B94" s="245">
        <v>0</v>
      </c>
      <c r="C94" s="245">
        <v>0</v>
      </c>
      <c r="D94" s="245">
        <v>0</v>
      </c>
      <c r="E94" s="245">
        <v>0</v>
      </c>
      <c r="F94" s="245">
        <v>0</v>
      </c>
      <c r="G94" s="245">
        <v>0</v>
      </c>
      <c r="H94" s="245">
        <v>0</v>
      </c>
      <c r="I94" s="245">
        <v>0</v>
      </c>
      <c r="J94" s="245">
        <v>0</v>
      </c>
      <c r="K94" s="245">
        <v>0</v>
      </c>
      <c r="L94" s="245">
        <v>0</v>
      </c>
      <c r="M94" s="245">
        <v>0</v>
      </c>
      <c r="N94" s="245">
        <v>0</v>
      </c>
      <c r="O94" s="245">
        <v>0</v>
      </c>
      <c r="P94" s="245">
        <v>0</v>
      </c>
      <c r="Q94" s="245">
        <v>0</v>
      </c>
      <c r="R94" s="245">
        <v>0</v>
      </c>
      <c r="S94" s="245">
        <v>0</v>
      </c>
      <c r="T94" s="245">
        <v>0</v>
      </c>
      <c r="U94" s="245">
        <v>0</v>
      </c>
      <c r="V94" s="245">
        <v>0</v>
      </c>
      <c r="W94" s="245">
        <v>0</v>
      </c>
      <c r="X94" s="245">
        <v>0</v>
      </c>
      <c r="Y94" s="245">
        <v>0</v>
      </c>
      <c r="Z94" s="245">
        <v>0</v>
      </c>
      <c r="AA94" s="245">
        <v>0</v>
      </c>
      <c r="AB94" s="245">
        <v>0</v>
      </c>
      <c r="AC94" s="245">
        <v>0</v>
      </c>
      <c r="AD94" s="245">
        <v>0</v>
      </c>
      <c r="AE94" s="245">
        <v>0</v>
      </c>
      <c r="AF94" s="245"/>
      <c r="AG94" s="245"/>
      <c r="AH94" s="245"/>
      <c r="AI94" s="245"/>
      <c r="AJ94" s="245"/>
      <c r="AK94" s="245"/>
      <c r="AL94" s="245"/>
    </row>
    <row r="95" ht="16.35" customHeight="1" spans="1:38">
      <c r="A95" s="244" t="s">
        <v>448</v>
      </c>
      <c r="B95" s="245">
        <v>6418411.63</v>
      </c>
      <c r="C95" s="245">
        <v>0</v>
      </c>
      <c r="D95" s="245">
        <v>0</v>
      </c>
      <c r="E95" s="245">
        <v>407272.31</v>
      </c>
      <c r="F95" s="245">
        <v>0</v>
      </c>
      <c r="G95" s="245">
        <v>112086.19</v>
      </c>
      <c r="H95" s="245">
        <v>0</v>
      </c>
      <c r="I95" s="245">
        <v>60836.26</v>
      </c>
      <c r="J95" s="245">
        <v>0</v>
      </c>
      <c r="K95" s="245">
        <v>8943895</v>
      </c>
      <c r="L95" s="245">
        <v>196338.35</v>
      </c>
      <c r="M95" s="245">
        <v>29563.85</v>
      </c>
      <c r="N95" s="245">
        <v>32523.85</v>
      </c>
      <c r="O95" s="245">
        <v>19875.29</v>
      </c>
      <c r="P95" s="245">
        <v>109095.68</v>
      </c>
      <c r="Q95" s="245">
        <v>0</v>
      </c>
      <c r="R95" s="245">
        <v>19875.29</v>
      </c>
      <c r="S95" s="245">
        <v>0</v>
      </c>
      <c r="T95" s="245">
        <v>0</v>
      </c>
      <c r="U95" s="245">
        <v>0</v>
      </c>
      <c r="V95" s="245">
        <v>0</v>
      </c>
      <c r="W95" s="245">
        <v>0</v>
      </c>
      <c r="X95" s="245">
        <v>0</v>
      </c>
      <c r="Y95" s="245">
        <v>0</v>
      </c>
      <c r="Z95" s="245">
        <v>0</v>
      </c>
      <c r="AA95" s="245">
        <v>72335.61</v>
      </c>
      <c r="AB95" s="245">
        <v>0</v>
      </c>
      <c r="AC95" s="245">
        <v>19875.29</v>
      </c>
      <c r="AD95" s="245">
        <v>19875.29</v>
      </c>
      <c r="AE95" s="245">
        <v>0</v>
      </c>
      <c r="AF95" s="245"/>
      <c r="AG95" s="245"/>
      <c r="AH95" s="245"/>
      <c r="AI95" s="245"/>
      <c r="AJ95" s="245"/>
      <c r="AK95" s="245"/>
      <c r="AL95" s="245"/>
    </row>
    <row r="96" ht="16.35" customHeight="1" spans="1:38">
      <c r="A96" s="244" t="s">
        <v>449</v>
      </c>
      <c r="B96" s="245">
        <v>1217815.6</v>
      </c>
      <c r="C96" s="245">
        <v>0</v>
      </c>
      <c r="D96" s="245">
        <v>0</v>
      </c>
      <c r="E96" s="245">
        <v>319242.91</v>
      </c>
      <c r="F96" s="245">
        <v>2886.79</v>
      </c>
      <c r="G96" s="245">
        <v>390149.32</v>
      </c>
      <c r="H96" s="245">
        <v>4654.56</v>
      </c>
      <c r="I96" s="245">
        <v>0</v>
      </c>
      <c r="J96" s="245">
        <v>0</v>
      </c>
      <c r="K96" s="245">
        <v>3585162.51</v>
      </c>
      <c r="L96" s="245">
        <v>25</v>
      </c>
      <c r="M96" s="245">
        <v>91146.16</v>
      </c>
      <c r="N96" s="245">
        <v>91146.16</v>
      </c>
      <c r="O96" s="245">
        <v>30751.67</v>
      </c>
      <c r="P96" s="245">
        <v>29630.43</v>
      </c>
      <c r="Q96" s="245">
        <v>43605.95</v>
      </c>
      <c r="R96" s="245">
        <v>32937.54</v>
      </c>
      <c r="S96" s="245">
        <v>2000</v>
      </c>
      <c r="T96" s="245">
        <v>0</v>
      </c>
      <c r="U96" s="245">
        <v>0</v>
      </c>
      <c r="V96" s="245">
        <v>886.79</v>
      </c>
      <c r="W96" s="245">
        <v>0</v>
      </c>
      <c r="X96" s="245">
        <v>0</v>
      </c>
      <c r="Y96" s="245">
        <v>0</v>
      </c>
      <c r="Z96" s="245">
        <v>0</v>
      </c>
      <c r="AA96" s="245">
        <v>261979.88</v>
      </c>
      <c r="AB96" s="245">
        <v>0</v>
      </c>
      <c r="AC96" s="245">
        <v>61248.28</v>
      </c>
      <c r="AD96" s="245">
        <v>66921.16</v>
      </c>
      <c r="AE96" s="245">
        <v>943.4</v>
      </c>
      <c r="AF96" s="245"/>
      <c r="AG96" s="245"/>
      <c r="AH96" s="245"/>
      <c r="AI96" s="245"/>
      <c r="AJ96" s="245"/>
      <c r="AK96" s="245"/>
      <c r="AL96" s="245"/>
    </row>
    <row r="97" ht="16.35" customHeight="1" spans="1:38">
      <c r="A97" s="244" t="s">
        <v>450</v>
      </c>
      <c r="B97" s="245">
        <v>2926884.91</v>
      </c>
      <c r="C97" s="245">
        <v>0</v>
      </c>
      <c r="D97" s="245">
        <v>0</v>
      </c>
      <c r="E97" s="245">
        <v>12146159.69</v>
      </c>
      <c r="F97" s="245">
        <v>2108347.87</v>
      </c>
      <c r="G97" s="245">
        <v>1272091.35</v>
      </c>
      <c r="H97" s="245">
        <v>78578</v>
      </c>
      <c r="I97" s="245">
        <v>881276.81</v>
      </c>
      <c r="J97" s="245">
        <v>0</v>
      </c>
      <c r="K97" s="245">
        <v>28734728.2</v>
      </c>
      <c r="L97" s="245">
        <v>8068677.57</v>
      </c>
      <c r="M97" s="245">
        <v>760946.5</v>
      </c>
      <c r="N97" s="245">
        <v>760946.5</v>
      </c>
      <c r="O97" s="245">
        <v>1017782.16</v>
      </c>
      <c r="P97" s="245">
        <v>547835.63</v>
      </c>
      <c r="Q97" s="245">
        <v>547835.63</v>
      </c>
      <c r="R97" s="245">
        <v>442135.7</v>
      </c>
      <c r="S97" s="245">
        <v>191257.75</v>
      </c>
      <c r="T97" s="245">
        <v>646505.79</v>
      </c>
      <c r="U97" s="245">
        <v>269565.89</v>
      </c>
      <c r="V97" s="245">
        <v>0</v>
      </c>
      <c r="W97" s="245">
        <v>0</v>
      </c>
      <c r="X97" s="245">
        <v>618502.92</v>
      </c>
      <c r="Y97" s="245">
        <v>382515.52</v>
      </c>
      <c r="Z97" s="245">
        <v>0</v>
      </c>
      <c r="AA97" s="245">
        <v>608670.15</v>
      </c>
      <c r="AB97" s="245">
        <v>0</v>
      </c>
      <c r="AC97" s="245">
        <v>0</v>
      </c>
      <c r="AD97" s="245">
        <v>663421.2</v>
      </c>
      <c r="AE97" s="245">
        <v>427023.07</v>
      </c>
      <c r="AF97" s="245"/>
      <c r="AG97" s="245"/>
      <c r="AH97" s="245"/>
      <c r="AI97" s="245"/>
      <c r="AJ97" s="245"/>
      <c r="AK97" s="245"/>
      <c r="AL97" s="245"/>
    </row>
    <row r="98" ht="16.35" customHeight="1" spans="1:38">
      <c r="A98" s="244" t="s">
        <v>451</v>
      </c>
      <c r="B98" s="245">
        <v>11938019.4</v>
      </c>
      <c r="C98" s="245">
        <v>0</v>
      </c>
      <c r="D98" s="245">
        <v>0</v>
      </c>
      <c r="E98" s="245">
        <v>692964.97</v>
      </c>
      <c r="F98" s="245">
        <v>0</v>
      </c>
      <c r="G98" s="245">
        <v>28274.68</v>
      </c>
      <c r="H98" s="245">
        <v>209039.52</v>
      </c>
      <c r="I98" s="245">
        <v>26627.82</v>
      </c>
      <c r="J98" s="245">
        <v>0</v>
      </c>
      <c r="K98" s="245">
        <v>3733817.27</v>
      </c>
      <c r="L98" s="245">
        <v>511769.03</v>
      </c>
      <c r="M98" s="245">
        <v>33801.54</v>
      </c>
      <c r="N98" s="245">
        <v>26047.26</v>
      </c>
      <c r="O98" s="245">
        <v>56565.13</v>
      </c>
      <c r="P98" s="245">
        <v>23381.35</v>
      </c>
      <c r="Q98" s="245">
        <v>10677.43</v>
      </c>
      <c r="R98" s="245">
        <v>30723.23</v>
      </c>
      <c r="S98" s="245">
        <v>0</v>
      </c>
      <c r="T98" s="245">
        <v>0</v>
      </c>
      <c r="U98" s="245">
        <v>0</v>
      </c>
      <c r="V98" s="245">
        <v>0</v>
      </c>
      <c r="W98" s="245">
        <v>0</v>
      </c>
      <c r="X98" s="245">
        <v>0</v>
      </c>
      <c r="Y98" s="245">
        <v>0</v>
      </c>
      <c r="Z98" s="245">
        <v>0</v>
      </c>
      <c r="AA98" s="245">
        <v>14755.78</v>
      </c>
      <c r="AB98" s="245">
        <v>0</v>
      </c>
      <c r="AC98" s="245">
        <v>0</v>
      </c>
      <c r="AD98" s="245">
        <v>13518.9</v>
      </c>
      <c r="AE98" s="245">
        <v>0</v>
      </c>
      <c r="AF98" s="245"/>
      <c r="AG98" s="245"/>
      <c r="AH98" s="245"/>
      <c r="AI98" s="245"/>
      <c r="AJ98" s="245"/>
      <c r="AK98" s="245"/>
      <c r="AL98" s="245"/>
    </row>
    <row r="99" ht="16.35" customHeight="1" spans="1:38">
      <c r="A99" s="244" t="s">
        <v>452</v>
      </c>
      <c r="B99" s="245">
        <v>12481756.96</v>
      </c>
      <c r="C99" s="245">
        <v>0</v>
      </c>
      <c r="D99" s="245">
        <v>0</v>
      </c>
      <c r="E99" s="245">
        <v>133942.92</v>
      </c>
      <c r="F99" s="245">
        <v>0</v>
      </c>
      <c r="G99" s="245">
        <v>0</v>
      </c>
      <c r="H99" s="245">
        <v>0</v>
      </c>
      <c r="I99" s="245">
        <v>0</v>
      </c>
      <c r="J99" s="245">
        <v>0</v>
      </c>
      <c r="K99" s="245">
        <v>584858.4</v>
      </c>
      <c r="L99" s="245">
        <v>0</v>
      </c>
      <c r="M99" s="245">
        <v>133942.92</v>
      </c>
      <c r="N99" s="245">
        <v>0</v>
      </c>
      <c r="O99" s="245">
        <v>0</v>
      </c>
      <c r="P99" s="245">
        <v>0</v>
      </c>
      <c r="Q99" s="245">
        <v>0</v>
      </c>
      <c r="R99" s="245">
        <v>0</v>
      </c>
      <c r="S99" s="245">
        <v>0</v>
      </c>
      <c r="T99" s="245">
        <v>0</v>
      </c>
      <c r="U99" s="245">
        <v>0</v>
      </c>
      <c r="V99" s="245">
        <v>0</v>
      </c>
      <c r="W99" s="245">
        <v>0</v>
      </c>
      <c r="X99" s="245">
        <v>0</v>
      </c>
      <c r="Y99" s="245">
        <v>0</v>
      </c>
      <c r="Z99" s="245">
        <v>0</v>
      </c>
      <c r="AA99" s="245">
        <v>0</v>
      </c>
      <c r="AB99" s="245">
        <v>0</v>
      </c>
      <c r="AC99" s="245">
        <v>0</v>
      </c>
      <c r="AD99" s="245">
        <v>0</v>
      </c>
      <c r="AE99" s="245">
        <v>7547.28</v>
      </c>
      <c r="AF99" s="245"/>
      <c r="AG99" s="245"/>
      <c r="AH99" s="245"/>
      <c r="AI99" s="245"/>
      <c r="AJ99" s="245"/>
      <c r="AK99" s="245"/>
      <c r="AL99" s="245"/>
    </row>
    <row r="100" ht="16.35" customHeight="1" spans="1:38">
      <c r="A100" s="244" t="s">
        <v>453</v>
      </c>
      <c r="B100" s="245">
        <v>2340364.07</v>
      </c>
      <c r="C100" s="245">
        <v>0</v>
      </c>
      <c r="D100" s="245">
        <v>0</v>
      </c>
      <c r="E100" s="245">
        <v>1789696.79</v>
      </c>
      <c r="F100" s="245">
        <v>43697.8</v>
      </c>
      <c r="G100" s="245">
        <v>268066.45</v>
      </c>
      <c r="H100" s="245">
        <v>1834.56</v>
      </c>
      <c r="I100" s="245">
        <v>98374.77</v>
      </c>
      <c r="J100" s="245">
        <v>0</v>
      </c>
      <c r="K100" s="245">
        <v>5119937.75</v>
      </c>
      <c r="L100" s="245">
        <v>1019289.91</v>
      </c>
      <c r="M100" s="245">
        <v>137588.83</v>
      </c>
      <c r="N100" s="245">
        <v>138821.68</v>
      </c>
      <c r="O100" s="245">
        <v>163206.82</v>
      </c>
      <c r="P100" s="245">
        <v>114001.04</v>
      </c>
      <c r="Q100" s="245">
        <v>114001.04</v>
      </c>
      <c r="R100" s="245">
        <v>102787.47</v>
      </c>
      <c r="S100" s="245">
        <v>3254.24</v>
      </c>
      <c r="T100" s="245">
        <v>7635.4</v>
      </c>
      <c r="U100" s="245">
        <v>17005.24</v>
      </c>
      <c r="V100" s="245">
        <v>0</v>
      </c>
      <c r="W100" s="245">
        <v>0</v>
      </c>
      <c r="X100" s="245">
        <v>8396.76</v>
      </c>
      <c r="Y100" s="245">
        <v>7406.16</v>
      </c>
      <c r="Z100" s="245">
        <v>0</v>
      </c>
      <c r="AA100" s="245">
        <v>126201.74</v>
      </c>
      <c r="AB100" s="245">
        <v>12334.2</v>
      </c>
      <c r="AC100" s="245">
        <v>0</v>
      </c>
      <c r="AD100" s="245">
        <v>129530.51</v>
      </c>
      <c r="AE100" s="245">
        <v>0</v>
      </c>
      <c r="AF100" s="245"/>
      <c r="AG100" s="245"/>
      <c r="AH100" s="245"/>
      <c r="AI100" s="245"/>
      <c r="AJ100" s="245"/>
      <c r="AK100" s="245"/>
      <c r="AL100" s="245"/>
    </row>
    <row r="101" ht="16.35" customHeight="1" spans="1:38">
      <c r="A101" s="244" t="s">
        <v>454</v>
      </c>
      <c r="B101" s="245">
        <v>129716.99</v>
      </c>
      <c r="C101" s="245">
        <v>0</v>
      </c>
      <c r="D101" s="245">
        <v>0</v>
      </c>
      <c r="E101" s="245">
        <v>293962.06</v>
      </c>
      <c r="F101" s="245">
        <v>0</v>
      </c>
      <c r="G101" s="245">
        <v>377.36</v>
      </c>
      <c r="H101" s="245">
        <v>9849.06</v>
      </c>
      <c r="I101" s="245">
        <v>0</v>
      </c>
      <c r="J101" s="245">
        <v>0</v>
      </c>
      <c r="K101" s="245">
        <v>165686.34</v>
      </c>
      <c r="L101" s="245">
        <v>0</v>
      </c>
      <c r="M101" s="245">
        <v>0</v>
      </c>
      <c r="N101" s="245">
        <v>0</v>
      </c>
      <c r="O101" s="245">
        <v>0</v>
      </c>
      <c r="P101" s="245">
        <v>293962.06</v>
      </c>
      <c r="Q101" s="245">
        <v>0</v>
      </c>
      <c r="R101" s="245">
        <v>0</v>
      </c>
      <c r="S101" s="245">
        <v>0</v>
      </c>
      <c r="T101" s="245">
        <v>0</v>
      </c>
      <c r="U101" s="245">
        <v>0</v>
      </c>
      <c r="V101" s="245">
        <v>0</v>
      </c>
      <c r="W101" s="245">
        <v>0</v>
      </c>
      <c r="X101" s="245">
        <v>0</v>
      </c>
      <c r="Y101" s="245">
        <v>0</v>
      </c>
      <c r="Z101" s="245">
        <v>0</v>
      </c>
      <c r="AA101" s="245">
        <v>0</v>
      </c>
      <c r="AB101" s="245">
        <v>0</v>
      </c>
      <c r="AC101" s="245">
        <v>0</v>
      </c>
      <c r="AD101" s="245">
        <v>377.36</v>
      </c>
      <c r="AE101" s="245">
        <v>0</v>
      </c>
      <c r="AF101" s="245"/>
      <c r="AG101" s="245"/>
      <c r="AH101" s="245"/>
      <c r="AI101" s="245"/>
      <c r="AJ101" s="245"/>
      <c r="AK101" s="245"/>
      <c r="AL101" s="245"/>
    </row>
    <row r="102" ht="16.35" customHeight="1" spans="1:38">
      <c r="A102" s="244" t="s">
        <v>455</v>
      </c>
      <c r="B102" s="245">
        <v>42619228.91</v>
      </c>
      <c r="C102" s="245">
        <v>0</v>
      </c>
      <c r="D102" s="245">
        <v>0</v>
      </c>
      <c r="E102" s="245">
        <v>17200094.05</v>
      </c>
      <c r="F102" s="245">
        <v>2980281.94</v>
      </c>
      <c r="G102" s="245">
        <v>2306591.94</v>
      </c>
      <c r="H102" s="245">
        <v>387883.94</v>
      </c>
      <c r="I102" s="245">
        <v>1108467.36</v>
      </c>
      <c r="J102" s="245">
        <v>0</v>
      </c>
      <c r="K102" s="245">
        <v>58486889.18</v>
      </c>
      <c r="L102" s="245">
        <v>10122584.98</v>
      </c>
      <c r="M102" s="245">
        <v>1225791.07</v>
      </c>
      <c r="N102" s="245">
        <v>1850772.5</v>
      </c>
      <c r="O102" s="245">
        <v>1338949.69</v>
      </c>
      <c r="P102" s="245">
        <v>1157128.8</v>
      </c>
      <c r="Q102" s="245">
        <v>833733.73</v>
      </c>
      <c r="R102" s="245">
        <v>671133.28</v>
      </c>
      <c r="S102" s="245">
        <v>245744.52</v>
      </c>
      <c r="T102" s="245">
        <v>1243253.25</v>
      </c>
      <c r="U102" s="245">
        <v>362659.65</v>
      </c>
      <c r="V102" s="245">
        <v>52738.02</v>
      </c>
      <c r="W102" s="245">
        <v>18017.43</v>
      </c>
      <c r="X102" s="245">
        <v>655226.08</v>
      </c>
      <c r="Y102" s="245">
        <v>402642.99</v>
      </c>
      <c r="Z102" s="245">
        <v>0</v>
      </c>
      <c r="AA102" s="245">
        <v>1131619.4</v>
      </c>
      <c r="AB102" s="245">
        <v>134729.43</v>
      </c>
      <c r="AC102" s="245">
        <v>102631.85</v>
      </c>
      <c r="AD102" s="245">
        <v>937611.26</v>
      </c>
      <c r="AE102" s="245">
        <v>724936.56</v>
      </c>
      <c r="AF102" s="245"/>
      <c r="AG102" s="245"/>
      <c r="AH102" s="245"/>
      <c r="AI102" s="245"/>
      <c r="AJ102" s="245"/>
      <c r="AK102" s="245"/>
      <c r="AL102" s="245"/>
    </row>
    <row r="103" ht="16.35" customHeight="1" spans="1:38">
      <c r="A103" s="244" t="s">
        <v>456</v>
      </c>
      <c r="B103" s="245">
        <v>221031578.1</v>
      </c>
      <c r="C103" s="245">
        <v>47596.85</v>
      </c>
      <c r="D103" s="245">
        <v>0</v>
      </c>
      <c r="E103" s="245">
        <v>40046975.08</v>
      </c>
      <c r="F103" s="245">
        <v>92818697.63</v>
      </c>
      <c r="G103" s="245">
        <v>14585402.01</v>
      </c>
      <c r="H103" s="245">
        <v>4745890.64</v>
      </c>
      <c r="I103" s="245">
        <v>4908334.09</v>
      </c>
      <c r="J103" s="245">
        <v>0</v>
      </c>
      <c r="K103" s="245">
        <v>334613226.59</v>
      </c>
      <c r="L103" s="245">
        <v>13381386.28</v>
      </c>
      <c r="M103" s="245">
        <v>5331010.53</v>
      </c>
      <c r="N103" s="245">
        <v>5713331.87</v>
      </c>
      <c r="O103" s="245">
        <v>6141906.9</v>
      </c>
      <c r="P103" s="245">
        <v>4585812.81</v>
      </c>
      <c r="Q103" s="245">
        <v>2552437.19</v>
      </c>
      <c r="R103" s="245">
        <v>2341089.5</v>
      </c>
      <c r="S103" s="245">
        <v>7132456.77</v>
      </c>
      <c r="T103" s="245">
        <v>43651925.17</v>
      </c>
      <c r="U103" s="245">
        <v>14725990.56</v>
      </c>
      <c r="V103" s="245">
        <v>10549485.24</v>
      </c>
      <c r="W103" s="245">
        <v>3077720.66</v>
      </c>
      <c r="X103" s="245">
        <v>8837710.25</v>
      </c>
      <c r="Y103" s="245">
        <v>4843408.98</v>
      </c>
      <c r="Z103" s="245">
        <v>0</v>
      </c>
      <c r="AA103" s="245">
        <v>3993934.04</v>
      </c>
      <c r="AB103" s="245">
        <v>6607863.63</v>
      </c>
      <c r="AC103" s="245">
        <v>-1728108.34</v>
      </c>
      <c r="AD103" s="245">
        <v>5711712.68</v>
      </c>
      <c r="AE103" s="245">
        <v>11455459.15</v>
      </c>
      <c r="AF103" s="245"/>
      <c r="AG103" s="245"/>
      <c r="AH103" s="245"/>
      <c r="AI103" s="245"/>
      <c r="AJ103" s="245"/>
      <c r="AK103" s="245"/>
      <c r="AL103" s="245"/>
    </row>
    <row r="104" ht="16.35" customHeight="1" spans="1:38">
      <c r="A104" s="244" t="s">
        <v>457</v>
      </c>
      <c r="B104" s="245">
        <v>0</v>
      </c>
      <c r="C104" s="245">
        <v>0</v>
      </c>
      <c r="D104" s="245">
        <v>0</v>
      </c>
      <c r="E104" s="245">
        <v>1187988.73</v>
      </c>
      <c r="F104" s="245">
        <v>0</v>
      </c>
      <c r="G104" s="245">
        <v>231527.57</v>
      </c>
      <c r="H104" s="245">
        <v>0</v>
      </c>
      <c r="I104" s="245">
        <v>0</v>
      </c>
      <c r="J104" s="245">
        <v>0</v>
      </c>
      <c r="K104" s="246">
        <v>0</v>
      </c>
      <c r="L104" s="245">
        <v>-168101.33</v>
      </c>
      <c r="M104" s="245">
        <v>878963.63</v>
      </c>
      <c r="N104" s="245">
        <v>2547.74</v>
      </c>
      <c r="O104" s="245">
        <v>0</v>
      </c>
      <c r="P104" s="245">
        <v>0</v>
      </c>
      <c r="Q104" s="245">
        <v>0</v>
      </c>
      <c r="R104" s="245">
        <v>474578.69</v>
      </c>
      <c r="S104" s="245">
        <v>0</v>
      </c>
      <c r="T104" s="245">
        <v>0</v>
      </c>
      <c r="U104" s="245">
        <v>0</v>
      </c>
      <c r="V104" s="245">
        <v>0</v>
      </c>
      <c r="W104" s="245">
        <v>0</v>
      </c>
      <c r="X104" s="245">
        <v>0</v>
      </c>
      <c r="Y104" s="245">
        <v>0</v>
      </c>
      <c r="Z104" s="245">
        <v>0</v>
      </c>
      <c r="AA104" s="245">
        <v>0</v>
      </c>
      <c r="AB104" s="245">
        <v>0</v>
      </c>
      <c r="AC104" s="245">
        <v>0</v>
      </c>
      <c r="AD104" s="245">
        <v>231527.57</v>
      </c>
      <c r="AE104" s="245">
        <v>0</v>
      </c>
      <c r="AF104" s="245"/>
      <c r="AG104" s="245"/>
      <c r="AH104" s="245"/>
      <c r="AI104" s="245"/>
      <c r="AJ104" s="245"/>
      <c r="AK104" s="245"/>
      <c r="AL104" s="245"/>
    </row>
    <row r="105" ht="16.35" customHeight="1" spans="1:38">
      <c r="A105" s="244" t="s">
        <v>458</v>
      </c>
      <c r="B105" s="245">
        <v>0</v>
      </c>
      <c r="C105" s="245">
        <v>0</v>
      </c>
      <c r="D105" s="245">
        <v>0</v>
      </c>
      <c r="E105" s="245">
        <v>0</v>
      </c>
      <c r="F105" s="245">
        <v>0</v>
      </c>
      <c r="G105" s="245">
        <v>0</v>
      </c>
      <c r="H105" s="245">
        <v>0</v>
      </c>
      <c r="I105" s="245">
        <v>0</v>
      </c>
      <c r="J105" s="245">
        <v>0</v>
      </c>
      <c r="K105" s="245">
        <v>0</v>
      </c>
      <c r="L105" s="245">
        <v>0</v>
      </c>
      <c r="M105" s="245">
        <v>0</v>
      </c>
      <c r="N105" s="245">
        <v>0</v>
      </c>
      <c r="O105" s="245">
        <v>0</v>
      </c>
      <c r="P105" s="245">
        <v>0</v>
      </c>
      <c r="Q105" s="245">
        <v>0</v>
      </c>
      <c r="R105" s="245">
        <v>0</v>
      </c>
      <c r="S105" s="245">
        <v>0</v>
      </c>
      <c r="T105" s="245">
        <v>0</v>
      </c>
      <c r="U105" s="245">
        <v>0</v>
      </c>
      <c r="V105" s="245">
        <v>0</v>
      </c>
      <c r="W105" s="245">
        <v>0</v>
      </c>
      <c r="X105" s="245">
        <v>0</v>
      </c>
      <c r="Y105" s="245">
        <v>0</v>
      </c>
      <c r="Z105" s="245">
        <v>0</v>
      </c>
      <c r="AA105" s="245">
        <v>0</v>
      </c>
      <c r="AB105" s="245">
        <v>0</v>
      </c>
      <c r="AC105" s="245">
        <v>0</v>
      </c>
      <c r="AD105" s="245">
        <v>0</v>
      </c>
      <c r="AE105" s="245">
        <v>0</v>
      </c>
      <c r="AF105" s="245"/>
      <c r="AG105" s="245"/>
      <c r="AH105" s="245"/>
      <c r="AI105" s="245"/>
      <c r="AJ105" s="245"/>
      <c r="AK105" s="245"/>
      <c r="AL105" s="245"/>
    </row>
    <row r="106" ht="16.35" customHeight="1" spans="1:38">
      <c r="A106" s="244" t="s">
        <v>459</v>
      </c>
      <c r="B106" s="245">
        <v>0</v>
      </c>
      <c r="C106" s="245">
        <v>0</v>
      </c>
      <c r="D106" s="245">
        <v>0</v>
      </c>
      <c r="E106" s="245">
        <v>0</v>
      </c>
      <c r="F106" s="245">
        <v>0</v>
      </c>
      <c r="G106" s="245">
        <v>0</v>
      </c>
      <c r="H106" s="245">
        <v>0</v>
      </c>
      <c r="I106" s="245">
        <v>0</v>
      </c>
      <c r="J106" s="245">
        <v>0</v>
      </c>
      <c r="K106" s="245">
        <v>0</v>
      </c>
      <c r="L106" s="245">
        <v>0</v>
      </c>
      <c r="M106" s="245">
        <v>0</v>
      </c>
      <c r="N106" s="245">
        <v>0</v>
      </c>
      <c r="O106" s="245">
        <v>0</v>
      </c>
      <c r="P106" s="245">
        <v>0</v>
      </c>
      <c r="Q106" s="245">
        <v>0</v>
      </c>
      <c r="R106" s="245">
        <v>0</v>
      </c>
      <c r="S106" s="245">
        <v>0</v>
      </c>
      <c r="T106" s="245">
        <v>0</v>
      </c>
      <c r="U106" s="245">
        <v>0</v>
      </c>
      <c r="V106" s="245">
        <v>0</v>
      </c>
      <c r="W106" s="245">
        <v>0</v>
      </c>
      <c r="X106" s="245">
        <v>0</v>
      </c>
      <c r="Y106" s="245">
        <v>0</v>
      </c>
      <c r="Z106" s="245">
        <v>0</v>
      </c>
      <c r="AA106" s="245">
        <v>0</v>
      </c>
      <c r="AB106" s="245">
        <v>0</v>
      </c>
      <c r="AC106" s="245">
        <v>0</v>
      </c>
      <c r="AD106" s="245">
        <v>0</v>
      </c>
      <c r="AE106" s="245">
        <v>0</v>
      </c>
      <c r="AF106" s="245"/>
      <c r="AG106" s="245"/>
      <c r="AH106" s="245"/>
      <c r="AI106" s="245"/>
      <c r="AJ106" s="245"/>
      <c r="AK106" s="245"/>
      <c r="AL106" s="245"/>
    </row>
    <row r="107" ht="16.35" customHeight="1" spans="1:38">
      <c r="A107" s="244" t="s">
        <v>460</v>
      </c>
      <c r="B107" s="245">
        <v>0</v>
      </c>
      <c r="C107" s="245">
        <v>0</v>
      </c>
      <c r="D107" s="245">
        <v>0</v>
      </c>
      <c r="E107" s="245">
        <v>44076</v>
      </c>
      <c r="F107" s="245">
        <v>473167</v>
      </c>
      <c r="G107" s="245">
        <v>14878</v>
      </c>
      <c r="H107" s="245">
        <v>0</v>
      </c>
      <c r="I107" s="245">
        <v>0</v>
      </c>
      <c r="J107" s="245">
        <v>0</v>
      </c>
      <c r="K107" s="245">
        <v>43595</v>
      </c>
      <c r="L107" s="245">
        <v>0</v>
      </c>
      <c r="M107" s="245">
        <v>9061</v>
      </c>
      <c r="N107" s="245">
        <v>18583</v>
      </c>
      <c r="O107" s="245">
        <v>0</v>
      </c>
      <c r="P107" s="245">
        <v>10500</v>
      </c>
      <c r="Q107" s="245">
        <v>0</v>
      </c>
      <c r="R107" s="245">
        <v>5932</v>
      </c>
      <c r="S107" s="245">
        <v>46880</v>
      </c>
      <c r="T107" s="245">
        <v>299504</v>
      </c>
      <c r="U107" s="245">
        <v>10803</v>
      </c>
      <c r="V107" s="245">
        <v>29801</v>
      </c>
      <c r="W107" s="245">
        <v>43749</v>
      </c>
      <c r="X107" s="245">
        <v>24245</v>
      </c>
      <c r="Y107" s="245">
        <v>18185</v>
      </c>
      <c r="Z107" s="245">
        <v>0</v>
      </c>
      <c r="AA107" s="245">
        <v>4378</v>
      </c>
      <c r="AB107" s="245">
        <v>0</v>
      </c>
      <c r="AC107" s="245">
        <v>0</v>
      </c>
      <c r="AD107" s="245">
        <v>10500</v>
      </c>
      <c r="AE107" s="245">
        <v>0</v>
      </c>
      <c r="AF107" s="245"/>
      <c r="AG107" s="245"/>
      <c r="AH107" s="245"/>
      <c r="AI107" s="245"/>
      <c r="AJ107" s="245"/>
      <c r="AK107" s="245"/>
      <c r="AL107" s="245"/>
    </row>
    <row r="108" ht="16.35" customHeight="1" spans="1:38">
      <c r="A108" s="244" t="s">
        <v>461</v>
      </c>
      <c r="B108" s="245">
        <v>0</v>
      </c>
      <c r="C108" s="245">
        <v>0</v>
      </c>
      <c r="D108" s="245">
        <v>0</v>
      </c>
      <c r="E108" s="245">
        <v>0</v>
      </c>
      <c r="F108" s="245">
        <v>0</v>
      </c>
      <c r="G108" s="245">
        <v>0</v>
      </c>
      <c r="H108" s="245">
        <v>0</v>
      </c>
      <c r="I108" s="245">
        <v>0</v>
      </c>
      <c r="J108" s="245">
        <v>0</v>
      </c>
      <c r="K108" s="245">
        <v>0</v>
      </c>
      <c r="L108" s="245">
        <v>0</v>
      </c>
      <c r="M108" s="245">
        <v>0</v>
      </c>
      <c r="N108" s="245">
        <v>0</v>
      </c>
      <c r="O108" s="245">
        <v>0</v>
      </c>
      <c r="P108" s="245">
        <v>0</v>
      </c>
      <c r="Q108" s="245">
        <v>0</v>
      </c>
      <c r="R108" s="245">
        <v>0</v>
      </c>
      <c r="S108" s="245">
        <v>0</v>
      </c>
      <c r="T108" s="245">
        <v>0</v>
      </c>
      <c r="U108" s="245">
        <v>0</v>
      </c>
      <c r="V108" s="245">
        <v>0</v>
      </c>
      <c r="W108" s="245">
        <v>0</v>
      </c>
      <c r="X108" s="245">
        <v>0</v>
      </c>
      <c r="Y108" s="245">
        <v>0</v>
      </c>
      <c r="Z108" s="245">
        <v>0</v>
      </c>
      <c r="AA108" s="245">
        <v>0</v>
      </c>
      <c r="AB108" s="245">
        <v>0</v>
      </c>
      <c r="AC108" s="245">
        <v>0</v>
      </c>
      <c r="AD108" s="245">
        <v>0</v>
      </c>
      <c r="AE108" s="245">
        <v>0</v>
      </c>
      <c r="AF108" s="245"/>
      <c r="AG108" s="245"/>
      <c r="AH108" s="245"/>
      <c r="AI108" s="245"/>
      <c r="AJ108" s="245"/>
      <c r="AK108" s="245"/>
      <c r="AL108" s="245"/>
    </row>
    <row r="109" ht="16.35" customHeight="1" spans="1:38">
      <c r="A109" s="244" t="s">
        <v>462</v>
      </c>
      <c r="B109" s="245">
        <v>0</v>
      </c>
      <c r="C109" s="245">
        <v>0</v>
      </c>
      <c r="D109" s="245">
        <v>0</v>
      </c>
      <c r="E109" s="245">
        <v>0</v>
      </c>
      <c r="F109" s="245">
        <v>0</v>
      </c>
      <c r="G109" s="245">
        <v>0</v>
      </c>
      <c r="H109" s="245">
        <v>0</v>
      </c>
      <c r="I109" s="245">
        <v>0</v>
      </c>
      <c r="J109" s="245">
        <v>0</v>
      </c>
      <c r="K109" s="245">
        <v>0</v>
      </c>
      <c r="L109" s="245">
        <v>0</v>
      </c>
      <c r="M109" s="245">
        <v>0</v>
      </c>
      <c r="N109" s="245">
        <v>0</v>
      </c>
      <c r="O109" s="245">
        <v>0</v>
      </c>
      <c r="P109" s="245">
        <v>0</v>
      </c>
      <c r="Q109" s="245">
        <v>0</v>
      </c>
      <c r="R109" s="245">
        <v>0</v>
      </c>
      <c r="S109" s="245">
        <v>0</v>
      </c>
      <c r="T109" s="245">
        <v>0</v>
      </c>
      <c r="U109" s="245">
        <v>0</v>
      </c>
      <c r="V109" s="245">
        <v>0</v>
      </c>
      <c r="W109" s="245">
        <v>0</v>
      </c>
      <c r="X109" s="245">
        <v>0</v>
      </c>
      <c r="Y109" s="245">
        <v>0</v>
      </c>
      <c r="Z109" s="245">
        <v>0</v>
      </c>
      <c r="AA109" s="245">
        <v>0</v>
      </c>
      <c r="AB109" s="245">
        <v>0</v>
      </c>
      <c r="AC109" s="245">
        <v>0</v>
      </c>
      <c r="AD109" s="245">
        <v>0</v>
      </c>
      <c r="AE109" s="245">
        <v>0</v>
      </c>
      <c r="AF109" s="245"/>
      <c r="AG109" s="245"/>
      <c r="AH109" s="245"/>
      <c r="AI109" s="245"/>
      <c r="AJ109" s="245"/>
      <c r="AK109" s="245"/>
      <c r="AL109" s="245"/>
    </row>
    <row r="110" ht="16.35" customHeight="1" spans="1:38">
      <c r="A110" s="244" t="s">
        <v>463</v>
      </c>
      <c r="B110" s="245">
        <v>0</v>
      </c>
      <c r="C110" s="245">
        <v>0</v>
      </c>
      <c r="D110" s="245">
        <v>0</v>
      </c>
      <c r="E110" s="245">
        <v>0</v>
      </c>
      <c r="F110" s="245">
        <v>0</v>
      </c>
      <c r="G110" s="245">
        <v>0</v>
      </c>
      <c r="H110" s="245">
        <v>0</v>
      </c>
      <c r="I110" s="245">
        <v>0</v>
      </c>
      <c r="J110" s="245">
        <v>0</v>
      </c>
      <c r="K110" s="245">
        <v>0</v>
      </c>
      <c r="L110" s="245">
        <v>0</v>
      </c>
      <c r="M110" s="245">
        <v>0</v>
      </c>
      <c r="N110" s="245">
        <v>0</v>
      </c>
      <c r="O110" s="245">
        <v>0</v>
      </c>
      <c r="P110" s="245">
        <v>0</v>
      </c>
      <c r="Q110" s="245">
        <v>0</v>
      </c>
      <c r="R110" s="245">
        <v>0</v>
      </c>
      <c r="S110" s="245">
        <v>0</v>
      </c>
      <c r="T110" s="245">
        <v>0</v>
      </c>
      <c r="U110" s="245">
        <v>0</v>
      </c>
      <c r="V110" s="245">
        <v>0</v>
      </c>
      <c r="W110" s="245">
        <v>0</v>
      </c>
      <c r="X110" s="245">
        <v>0</v>
      </c>
      <c r="Y110" s="245">
        <v>0</v>
      </c>
      <c r="Z110" s="245">
        <v>0</v>
      </c>
      <c r="AA110" s="245">
        <v>0</v>
      </c>
      <c r="AB110" s="245">
        <v>0</v>
      </c>
      <c r="AC110" s="245">
        <v>0</v>
      </c>
      <c r="AD110" s="245">
        <v>0</v>
      </c>
      <c r="AE110" s="245">
        <v>0</v>
      </c>
      <c r="AF110" s="245"/>
      <c r="AG110" s="245"/>
      <c r="AH110" s="245"/>
      <c r="AI110" s="245"/>
      <c r="AJ110" s="245"/>
      <c r="AK110" s="245"/>
      <c r="AL110" s="245"/>
    </row>
    <row r="111" ht="16.35" customHeight="1" spans="1:38">
      <c r="A111" s="244" t="s">
        <v>464</v>
      </c>
      <c r="B111" s="245">
        <v>0</v>
      </c>
      <c r="C111" s="245">
        <v>0</v>
      </c>
      <c r="D111" s="245">
        <v>0</v>
      </c>
      <c r="E111" s="245">
        <v>0</v>
      </c>
      <c r="F111" s="245">
        <v>0</v>
      </c>
      <c r="G111" s="245">
        <v>0</v>
      </c>
      <c r="H111" s="245">
        <v>0</v>
      </c>
      <c r="I111" s="245">
        <v>0</v>
      </c>
      <c r="J111" s="245">
        <v>0</v>
      </c>
      <c r="K111" s="245">
        <v>0</v>
      </c>
      <c r="L111" s="245">
        <v>0</v>
      </c>
      <c r="M111" s="245">
        <v>0</v>
      </c>
      <c r="N111" s="245">
        <v>0</v>
      </c>
      <c r="O111" s="245">
        <v>0</v>
      </c>
      <c r="P111" s="245">
        <v>0</v>
      </c>
      <c r="Q111" s="245">
        <v>0</v>
      </c>
      <c r="R111" s="245">
        <v>0</v>
      </c>
      <c r="S111" s="245">
        <v>0</v>
      </c>
      <c r="T111" s="245">
        <v>0</v>
      </c>
      <c r="U111" s="245">
        <v>0</v>
      </c>
      <c r="V111" s="245">
        <v>0</v>
      </c>
      <c r="W111" s="245">
        <v>0</v>
      </c>
      <c r="X111" s="245">
        <v>0</v>
      </c>
      <c r="Y111" s="245">
        <v>0</v>
      </c>
      <c r="Z111" s="245">
        <v>0</v>
      </c>
      <c r="AA111" s="245">
        <v>0</v>
      </c>
      <c r="AB111" s="245">
        <v>0</v>
      </c>
      <c r="AC111" s="245">
        <v>0</v>
      </c>
      <c r="AD111" s="245">
        <v>0</v>
      </c>
      <c r="AE111" s="245">
        <v>0</v>
      </c>
      <c r="AF111" s="245"/>
      <c r="AG111" s="245"/>
      <c r="AH111" s="245"/>
      <c r="AI111" s="245"/>
      <c r="AJ111" s="245"/>
      <c r="AK111" s="245"/>
      <c r="AL111" s="245"/>
    </row>
    <row r="112" ht="16.35" customHeight="1" spans="1:38">
      <c r="A112" s="244" t="s">
        <v>465</v>
      </c>
      <c r="B112" s="245">
        <v>0</v>
      </c>
      <c r="C112" s="245">
        <v>0</v>
      </c>
      <c r="D112" s="245">
        <v>0</v>
      </c>
      <c r="E112" s="245">
        <v>0</v>
      </c>
      <c r="F112" s="245">
        <v>0</v>
      </c>
      <c r="G112" s="245">
        <v>0</v>
      </c>
      <c r="H112" s="245">
        <v>0</v>
      </c>
      <c r="I112" s="245">
        <v>0</v>
      </c>
      <c r="J112" s="245">
        <v>0</v>
      </c>
      <c r="K112" s="245">
        <v>0</v>
      </c>
      <c r="L112" s="245">
        <v>0</v>
      </c>
      <c r="M112" s="245">
        <v>0</v>
      </c>
      <c r="N112" s="245">
        <v>0</v>
      </c>
      <c r="O112" s="245">
        <v>0</v>
      </c>
      <c r="P112" s="245">
        <v>0</v>
      </c>
      <c r="Q112" s="245">
        <v>0</v>
      </c>
      <c r="R112" s="245">
        <v>0</v>
      </c>
      <c r="S112" s="245">
        <v>0</v>
      </c>
      <c r="T112" s="245">
        <v>0</v>
      </c>
      <c r="U112" s="245">
        <v>0</v>
      </c>
      <c r="V112" s="245">
        <v>0</v>
      </c>
      <c r="W112" s="245">
        <v>0</v>
      </c>
      <c r="X112" s="245">
        <v>0</v>
      </c>
      <c r="Y112" s="245">
        <v>0</v>
      </c>
      <c r="Z112" s="245">
        <v>0</v>
      </c>
      <c r="AA112" s="245">
        <v>0</v>
      </c>
      <c r="AB112" s="245">
        <v>0</v>
      </c>
      <c r="AC112" s="245">
        <v>0</v>
      </c>
      <c r="AD112" s="245">
        <v>0</v>
      </c>
      <c r="AE112" s="245">
        <v>0</v>
      </c>
      <c r="AF112" s="245"/>
      <c r="AG112" s="245"/>
      <c r="AH112" s="245"/>
      <c r="AI112" s="245"/>
      <c r="AJ112" s="245"/>
      <c r="AK112" s="245"/>
      <c r="AL112" s="245"/>
    </row>
    <row r="113" ht="16.35" customHeight="1" spans="1:38">
      <c r="A113" s="244" t="s">
        <v>466</v>
      </c>
      <c r="B113" s="245">
        <v>0</v>
      </c>
      <c r="C113" s="245">
        <v>0</v>
      </c>
      <c r="D113" s="245">
        <v>0</v>
      </c>
      <c r="E113" s="245">
        <v>0</v>
      </c>
      <c r="F113" s="245">
        <v>0</v>
      </c>
      <c r="G113" s="245">
        <v>0</v>
      </c>
      <c r="H113" s="245">
        <v>0</v>
      </c>
      <c r="I113" s="245">
        <v>0</v>
      </c>
      <c r="J113" s="245">
        <v>0</v>
      </c>
      <c r="K113" s="245">
        <v>0</v>
      </c>
      <c r="L113" s="245">
        <v>0</v>
      </c>
      <c r="M113" s="245">
        <v>0</v>
      </c>
      <c r="N113" s="245">
        <v>0</v>
      </c>
      <c r="O113" s="245">
        <v>0</v>
      </c>
      <c r="P113" s="245">
        <v>0</v>
      </c>
      <c r="Q113" s="245">
        <v>0</v>
      </c>
      <c r="R113" s="245">
        <v>0</v>
      </c>
      <c r="S113" s="245">
        <v>0</v>
      </c>
      <c r="T113" s="245">
        <v>0</v>
      </c>
      <c r="U113" s="245">
        <v>0</v>
      </c>
      <c r="V113" s="245">
        <v>0</v>
      </c>
      <c r="W113" s="245">
        <v>0</v>
      </c>
      <c r="X113" s="245">
        <v>0</v>
      </c>
      <c r="Y113" s="245">
        <v>0</v>
      </c>
      <c r="Z113" s="245">
        <v>0</v>
      </c>
      <c r="AA113" s="245">
        <v>0</v>
      </c>
      <c r="AB113" s="245">
        <v>0</v>
      </c>
      <c r="AC113" s="245">
        <v>0</v>
      </c>
      <c r="AD113" s="245">
        <v>0</v>
      </c>
      <c r="AE113" s="245">
        <v>0</v>
      </c>
      <c r="AF113" s="245"/>
      <c r="AG113" s="245"/>
      <c r="AH113" s="245"/>
      <c r="AI113" s="245"/>
      <c r="AJ113" s="245"/>
      <c r="AK113" s="245"/>
      <c r="AL113" s="245"/>
    </row>
    <row r="114" ht="16.35" customHeight="1" spans="1:38">
      <c r="A114" s="244" t="s">
        <v>467</v>
      </c>
      <c r="B114" s="245">
        <v>0</v>
      </c>
      <c r="C114" s="245">
        <v>0</v>
      </c>
      <c r="D114" s="245">
        <v>0</v>
      </c>
      <c r="E114" s="245">
        <v>1232064.73</v>
      </c>
      <c r="F114" s="245">
        <v>473167</v>
      </c>
      <c r="G114" s="245">
        <v>246405.57</v>
      </c>
      <c r="H114" s="245">
        <v>0</v>
      </c>
      <c r="I114" s="245">
        <v>0</v>
      </c>
      <c r="J114" s="245">
        <v>0</v>
      </c>
      <c r="K114" s="245">
        <v>43595</v>
      </c>
      <c r="L114" s="245">
        <v>-168101.33</v>
      </c>
      <c r="M114" s="245">
        <v>888024.63</v>
      </c>
      <c r="N114" s="245">
        <v>21130.74</v>
      </c>
      <c r="O114" s="245">
        <v>0</v>
      </c>
      <c r="P114" s="245">
        <v>10500</v>
      </c>
      <c r="Q114" s="245">
        <v>0</v>
      </c>
      <c r="R114" s="245">
        <v>480510.69</v>
      </c>
      <c r="S114" s="245">
        <v>46880</v>
      </c>
      <c r="T114" s="245">
        <v>299504</v>
      </c>
      <c r="U114" s="245">
        <v>10803</v>
      </c>
      <c r="V114" s="245">
        <v>29801</v>
      </c>
      <c r="W114" s="245">
        <v>43749</v>
      </c>
      <c r="X114" s="245">
        <v>24245</v>
      </c>
      <c r="Y114" s="245">
        <v>18185</v>
      </c>
      <c r="Z114" s="245">
        <v>0</v>
      </c>
      <c r="AA114" s="245">
        <v>4378</v>
      </c>
      <c r="AB114" s="245">
        <v>0</v>
      </c>
      <c r="AC114" s="245">
        <v>0</v>
      </c>
      <c r="AD114" s="245">
        <v>242027.57</v>
      </c>
      <c r="AE114" s="245">
        <v>0</v>
      </c>
      <c r="AF114" s="245"/>
      <c r="AG114" s="245"/>
      <c r="AH114" s="245"/>
      <c r="AI114" s="245"/>
      <c r="AJ114" s="245"/>
      <c r="AK114" s="245"/>
      <c r="AL114" s="245"/>
    </row>
    <row r="115" ht="16.35" customHeight="1" spans="1:38">
      <c r="A115" s="244" t="s">
        <v>468</v>
      </c>
      <c r="B115" s="245">
        <v>0</v>
      </c>
      <c r="C115" s="245">
        <v>0</v>
      </c>
      <c r="D115" s="245">
        <v>0</v>
      </c>
      <c r="E115" s="245">
        <v>0</v>
      </c>
      <c r="F115" s="245">
        <v>-692982</v>
      </c>
      <c r="G115" s="245">
        <v>3869203.4</v>
      </c>
      <c r="H115" s="245">
        <v>0</v>
      </c>
      <c r="I115" s="245">
        <v>0</v>
      </c>
      <c r="J115" s="245">
        <v>0</v>
      </c>
      <c r="K115" s="245">
        <v>12397.62</v>
      </c>
      <c r="L115" s="245">
        <v>0</v>
      </c>
      <c r="M115" s="245">
        <v>0</v>
      </c>
      <c r="N115" s="245">
        <v>0</v>
      </c>
      <c r="O115" s="245">
        <v>0</v>
      </c>
      <c r="P115" s="245">
        <v>0</v>
      </c>
      <c r="Q115" s="245">
        <v>0</v>
      </c>
      <c r="R115" s="245">
        <v>0</v>
      </c>
      <c r="S115" s="245">
        <v>0</v>
      </c>
      <c r="T115" s="245">
        <v>0</v>
      </c>
      <c r="U115" s="245">
        <v>0</v>
      </c>
      <c r="V115" s="245">
        <v>-692982</v>
      </c>
      <c r="W115" s="245">
        <v>0</v>
      </c>
      <c r="X115" s="245">
        <v>0</v>
      </c>
      <c r="Y115" s="245">
        <v>0</v>
      </c>
      <c r="Z115" s="245">
        <v>0</v>
      </c>
      <c r="AA115" s="245">
        <v>36590.75</v>
      </c>
      <c r="AB115" s="245">
        <v>0</v>
      </c>
      <c r="AC115" s="245">
        <v>0</v>
      </c>
      <c r="AD115" s="245">
        <v>3832612.65</v>
      </c>
      <c r="AE115" s="245">
        <v>0</v>
      </c>
      <c r="AF115" s="245"/>
      <c r="AG115" s="245"/>
      <c r="AH115" s="245"/>
      <c r="AI115" s="245"/>
      <c r="AJ115" s="245"/>
      <c r="AK115" s="245"/>
      <c r="AL115" s="245"/>
    </row>
    <row r="116" ht="16.35" customHeight="1" spans="1:38">
      <c r="A116" s="244" t="s">
        <v>469</v>
      </c>
      <c r="B116" s="245">
        <v>0</v>
      </c>
      <c r="C116" s="245">
        <v>0</v>
      </c>
      <c r="D116" s="245">
        <v>0</v>
      </c>
      <c r="E116" s="245">
        <v>0</v>
      </c>
      <c r="F116" s="245">
        <v>0</v>
      </c>
      <c r="G116" s="245">
        <v>12397.62</v>
      </c>
      <c r="H116" s="245">
        <v>0</v>
      </c>
      <c r="I116" s="245">
        <v>0</v>
      </c>
      <c r="J116" s="245">
        <v>0</v>
      </c>
      <c r="K116" s="245">
        <v>-3031265.54</v>
      </c>
      <c r="L116" s="245">
        <v>0</v>
      </c>
      <c r="M116" s="245">
        <v>0</v>
      </c>
      <c r="N116" s="245">
        <v>0</v>
      </c>
      <c r="O116" s="245">
        <v>0</v>
      </c>
      <c r="P116" s="245">
        <v>0</v>
      </c>
      <c r="Q116" s="245">
        <v>0</v>
      </c>
      <c r="R116" s="245">
        <v>0</v>
      </c>
      <c r="S116" s="245">
        <v>0</v>
      </c>
      <c r="T116" s="245">
        <v>0</v>
      </c>
      <c r="U116" s="245">
        <v>0</v>
      </c>
      <c r="V116" s="245">
        <v>0</v>
      </c>
      <c r="W116" s="245">
        <v>0</v>
      </c>
      <c r="X116" s="245">
        <v>0</v>
      </c>
      <c r="Y116" s="245">
        <v>0</v>
      </c>
      <c r="Z116" s="245">
        <v>0</v>
      </c>
      <c r="AA116" s="245">
        <v>0</v>
      </c>
      <c r="AB116" s="245">
        <v>0</v>
      </c>
      <c r="AC116" s="245">
        <v>0</v>
      </c>
      <c r="AD116" s="245">
        <v>12397.62</v>
      </c>
      <c r="AE116" s="245">
        <v>0</v>
      </c>
      <c r="AF116" s="245"/>
      <c r="AG116" s="245"/>
      <c r="AH116" s="245"/>
      <c r="AI116" s="245"/>
      <c r="AJ116" s="245"/>
      <c r="AK116" s="245"/>
      <c r="AL116" s="245"/>
    </row>
    <row r="117" ht="16.35" customHeight="1" spans="1:38">
      <c r="A117" s="244" t="s">
        <v>470</v>
      </c>
      <c r="B117" s="245">
        <v>378285.4071</v>
      </c>
      <c r="C117" s="245">
        <v>0</v>
      </c>
      <c r="D117" s="245">
        <v>0</v>
      </c>
      <c r="E117" s="245">
        <v>389141.48265</v>
      </c>
      <c r="F117" s="245">
        <v>1872.50325</v>
      </c>
      <c r="G117" s="245">
        <v>-87199.9026</v>
      </c>
      <c r="H117" s="245">
        <v>0</v>
      </c>
      <c r="I117" s="245">
        <v>0</v>
      </c>
      <c r="J117" s="245">
        <v>0</v>
      </c>
      <c r="K117" s="245">
        <v>477024.055</v>
      </c>
      <c r="L117" s="245">
        <v>0</v>
      </c>
      <c r="M117" s="245">
        <v>-416305.4622</v>
      </c>
      <c r="N117" s="245">
        <v>171014.28795</v>
      </c>
      <c r="O117" s="245">
        <v>-156163.9188</v>
      </c>
      <c r="P117" s="245">
        <v>-46812.32835</v>
      </c>
      <c r="Q117" s="245">
        <v>756132</v>
      </c>
      <c r="R117" s="245">
        <v>64973.99565</v>
      </c>
      <c r="S117" s="245">
        <v>0</v>
      </c>
      <c r="T117" s="245">
        <v>20648.7861</v>
      </c>
      <c r="U117" s="245">
        <v>-600</v>
      </c>
      <c r="V117" s="245">
        <v>6497.77965</v>
      </c>
      <c r="W117" s="245">
        <f>-9254</f>
        <v>-9254</v>
      </c>
      <c r="X117" s="245">
        <v>0</v>
      </c>
      <c r="Y117" s="245">
        <v>0</v>
      </c>
      <c r="Z117" s="245">
        <v>0</v>
      </c>
      <c r="AA117" s="245">
        <v>-13748.484</v>
      </c>
      <c r="AB117" s="245">
        <v>97939.9692</v>
      </c>
      <c r="AC117" s="245">
        <v>-70032.54705</v>
      </c>
      <c r="AD117" s="245">
        <v>-101358.84075</v>
      </c>
      <c r="AE117" s="245">
        <v>0</v>
      </c>
      <c r="AF117" s="245"/>
      <c r="AG117" s="245"/>
      <c r="AH117" s="245"/>
      <c r="AI117" s="245"/>
      <c r="AJ117" s="245"/>
      <c r="AK117" s="245"/>
      <c r="AL117" s="245"/>
    </row>
    <row r="118" ht="16.35" customHeight="1" spans="1:38">
      <c r="A118" s="244" t="s">
        <v>471</v>
      </c>
      <c r="B118" s="245">
        <v>0</v>
      </c>
      <c r="C118" s="245">
        <v>0</v>
      </c>
      <c r="D118" s="245">
        <v>0</v>
      </c>
      <c r="E118" s="245">
        <v>0</v>
      </c>
      <c r="F118" s="245">
        <v>0</v>
      </c>
      <c r="G118" s="245">
        <v>0</v>
      </c>
      <c r="H118" s="245">
        <v>0</v>
      </c>
      <c r="I118" s="245">
        <v>0</v>
      </c>
      <c r="J118" s="245">
        <v>0</v>
      </c>
      <c r="K118" s="245">
        <v>0</v>
      </c>
      <c r="L118" s="245">
        <v>0</v>
      </c>
      <c r="M118" s="245">
        <v>0</v>
      </c>
      <c r="N118" s="245">
        <v>0</v>
      </c>
      <c r="O118" s="245">
        <v>0</v>
      </c>
      <c r="P118" s="245">
        <v>0</v>
      </c>
      <c r="Q118" s="245">
        <v>0</v>
      </c>
      <c r="R118" s="245">
        <v>0</v>
      </c>
      <c r="S118" s="245">
        <v>0</v>
      </c>
      <c r="T118" s="245">
        <v>0</v>
      </c>
      <c r="U118" s="245">
        <v>0</v>
      </c>
      <c r="V118" s="245">
        <v>0</v>
      </c>
      <c r="W118" s="245">
        <v>0</v>
      </c>
      <c r="X118" s="245">
        <v>0</v>
      </c>
      <c r="Y118" s="245">
        <v>0</v>
      </c>
      <c r="Z118" s="245">
        <v>0</v>
      </c>
      <c r="AA118" s="245">
        <v>0</v>
      </c>
      <c r="AB118" s="245">
        <v>0</v>
      </c>
      <c r="AC118" s="245">
        <v>0</v>
      </c>
      <c r="AD118" s="245">
        <v>0</v>
      </c>
      <c r="AE118" s="245">
        <v>0</v>
      </c>
      <c r="AF118" s="245"/>
      <c r="AG118" s="245"/>
      <c r="AH118" s="245"/>
      <c r="AI118" s="245"/>
      <c r="AJ118" s="245"/>
      <c r="AK118" s="245"/>
      <c r="AL118" s="245"/>
    </row>
    <row r="119" ht="16.35" customHeight="1" spans="1:38">
      <c r="A119" s="244" t="s">
        <v>472</v>
      </c>
      <c r="B119" s="245">
        <v>0</v>
      </c>
      <c r="C119" s="245">
        <v>0</v>
      </c>
      <c r="D119" s="245">
        <v>0</v>
      </c>
      <c r="E119" s="245">
        <v>87785.02</v>
      </c>
      <c r="F119" s="245">
        <v>0</v>
      </c>
      <c r="G119" s="245">
        <v>-87785.02</v>
      </c>
      <c r="H119" s="245">
        <v>0</v>
      </c>
      <c r="I119" s="245">
        <v>0</v>
      </c>
      <c r="J119" s="245">
        <v>0</v>
      </c>
      <c r="K119" s="245">
        <v>0</v>
      </c>
      <c r="L119" s="245">
        <v>0</v>
      </c>
      <c r="M119" s="245">
        <v>0</v>
      </c>
      <c r="N119" s="245">
        <v>0</v>
      </c>
      <c r="O119" s="245">
        <v>0</v>
      </c>
      <c r="P119" s="245">
        <v>0</v>
      </c>
      <c r="Q119" s="245">
        <v>0</v>
      </c>
      <c r="R119" s="245">
        <v>87785.02</v>
      </c>
      <c r="S119" s="245">
        <v>0</v>
      </c>
      <c r="T119" s="245">
        <v>0</v>
      </c>
      <c r="U119" s="245">
        <v>0</v>
      </c>
      <c r="V119" s="245">
        <v>0</v>
      </c>
      <c r="W119" s="245">
        <v>0</v>
      </c>
      <c r="X119" s="245">
        <v>0</v>
      </c>
      <c r="Y119" s="245">
        <v>0</v>
      </c>
      <c r="Z119" s="245">
        <v>0</v>
      </c>
      <c r="AA119" s="245">
        <v>125515.02</v>
      </c>
      <c r="AB119" s="245">
        <v>-581605.98</v>
      </c>
      <c r="AC119" s="245">
        <v>60435.73</v>
      </c>
      <c r="AD119" s="245">
        <v>307870.21</v>
      </c>
      <c r="AE119" s="245">
        <v>0</v>
      </c>
      <c r="AF119" s="245"/>
      <c r="AG119" s="245"/>
      <c r="AH119" s="245"/>
      <c r="AI119" s="245"/>
      <c r="AJ119" s="245"/>
      <c r="AK119" s="245"/>
      <c r="AL119" s="245"/>
    </row>
    <row r="120" ht="16.35" customHeight="1" spans="1:38">
      <c r="A120" s="244" t="s">
        <v>473</v>
      </c>
      <c r="B120" s="245">
        <v>378285.4071</v>
      </c>
      <c r="C120" s="245">
        <v>0</v>
      </c>
      <c r="D120" s="245">
        <v>0</v>
      </c>
      <c r="E120" s="245">
        <v>476926.50265</v>
      </c>
      <c r="F120" s="245">
        <v>-691109.49675</v>
      </c>
      <c r="G120" s="245">
        <v>3706616.0974</v>
      </c>
      <c r="H120" s="245">
        <v>0</v>
      </c>
      <c r="I120" s="245">
        <v>0</v>
      </c>
      <c r="J120" s="245">
        <v>0</v>
      </c>
      <c r="K120" s="245">
        <v>-2541843.865</v>
      </c>
      <c r="L120" s="245">
        <v>0</v>
      </c>
      <c r="M120" s="245">
        <v>-416305.4622</v>
      </c>
      <c r="N120" s="245">
        <v>171014.28795</v>
      </c>
      <c r="O120" s="245">
        <v>-156163.9188</v>
      </c>
      <c r="P120" s="245">
        <v>-46812.32835</v>
      </c>
      <c r="Q120" s="245">
        <v>772434.9084</v>
      </c>
      <c r="R120" s="245">
        <v>152759.01565</v>
      </c>
      <c r="S120" s="245">
        <v>0</v>
      </c>
      <c r="T120" s="245">
        <v>20648.7861</v>
      </c>
      <c r="U120" s="245">
        <v>-600</v>
      </c>
      <c r="V120" s="245">
        <v>-686484.22035</v>
      </c>
      <c r="W120" s="245">
        <v>-24674.0625</v>
      </c>
      <c r="X120" s="245">
        <v>0</v>
      </c>
      <c r="Y120" s="245">
        <v>0</v>
      </c>
      <c r="Z120" s="245">
        <v>0</v>
      </c>
      <c r="AA120" s="245">
        <v>148357.286</v>
      </c>
      <c r="AB120" s="245">
        <v>-483666.0108</v>
      </c>
      <c r="AC120" s="245">
        <v>-9596.81705</v>
      </c>
      <c r="AD120" s="245">
        <v>4051521.63925</v>
      </c>
      <c r="AE120" s="245">
        <v>0</v>
      </c>
      <c r="AF120" s="245"/>
      <c r="AG120" s="245"/>
      <c r="AH120" s="245"/>
      <c r="AI120" s="245"/>
      <c r="AJ120" s="245"/>
      <c r="AK120" s="245"/>
      <c r="AL120" s="245"/>
    </row>
    <row r="121" ht="16.35" customHeight="1" spans="1:38">
      <c r="A121" s="244" t="s">
        <v>474</v>
      </c>
      <c r="B121" s="245">
        <v>-101920</v>
      </c>
      <c r="C121" s="245">
        <v>0</v>
      </c>
      <c r="D121" s="245">
        <v>0</v>
      </c>
      <c r="E121" s="245">
        <v>1120</v>
      </c>
      <c r="F121" s="245">
        <v>45865</v>
      </c>
      <c r="G121" s="245">
        <v>-144757.96</v>
      </c>
      <c r="H121" s="245">
        <v>0</v>
      </c>
      <c r="I121" s="245">
        <v>0</v>
      </c>
      <c r="J121" s="245">
        <v>0</v>
      </c>
      <c r="K121" s="245">
        <v>38070</v>
      </c>
      <c r="L121" s="245">
        <v>1120</v>
      </c>
      <c r="M121" s="245">
        <v>0</v>
      </c>
      <c r="N121" s="245">
        <v>0</v>
      </c>
      <c r="O121" s="245">
        <v>0</v>
      </c>
      <c r="P121" s="245">
        <v>0</v>
      </c>
      <c r="Q121" s="245">
        <v>0</v>
      </c>
      <c r="R121" s="245">
        <v>0</v>
      </c>
      <c r="S121" s="245">
        <v>0</v>
      </c>
      <c r="T121" s="245">
        <v>28900</v>
      </c>
      <c r="U121" s="245">
        <v>0</v>
      </c>
      <c r="V121" s="245">
        <v>16965</v>
      </c>
      <c r="W121" s="245">
        <v>0</v>
      </c>
      <c r="X121" s="245">
        <v>0</v>
      </c>
      <c r="Y121" s="245">
        <v>0</v>
      </c>
      <c r="Z121" s="245">
        <v>0</v>
      </c>
      <c r="AA121" s="245">
        <v>0</v>
      </c>
      <c r="AB121" s="245">
        <v>-150917.96</v>
      </c>
      <c r="AC121" s="245">
        <v>6160</v>
      </c>
      <c r="AD121" s="245">
        <v>0</v>
      </c>
      <c r="AE121" s="245">
        <v>3165</v>
      </c>
      <c r="AF121" s="245"/>
      <c r="AG121" s="245"/>
      <c r="AH121" s="245"/>
      <c r="AI121" s="245"/>
      <c r="AJ121" s="245"/>
      <c r="AK121" s="245"/>
      <c r="AL121" s="245"/>
    </row>
    <row r="122" ht="16.35" customHeight="1" spans="1:38">
      <c r="A122" s="244" t="s">
        <v>475</v>
      </c>
      <c r="B122" s="245">
        <v>0</v>
      </c>
      <c r="C122" s="245">
        <v>0</v>
      </c>
      <c r="D122" s="245">
        <v>0</v>
      </c>
      <c r="E122" s="245">
        <v>0</v>
      </c>
      <c r="F122" s="245">
        <v>0</v>
      </c>
      <c r="G122" s="245">
        <v>0</v>
      </c>
      <c r="H122" s="245">
        <v>0</v>
      </c>
      <c r="I122" s="245">
        <v>0</v>
      </c>
      <c r="J122" s="245">
        <v>0</v>
      </c>
      <c r="K122" s="245">
        <v>0</v>
      </c>
      <c r="L122" s="245">
        <v>0</v>
      </c>
      <c r="M122" s="245">
        <v>0</v>
      </c>
      <c r="N122" s="245">
        <v>0</v>
      </c>
      <c r="O122" s="245">
        <v>0</v>
      </c>
      <c r="P122" s="245">
        <v>0</v>
      </c>
      <c r="Q122" s="245">
        <v>0</v>
      </c>
      <c r="R122" s="245">
        <v>0</v>
      </c>
      <c r="S122" s="245">
        <v>0</v>
      </c>
      <c r="T122" s="245">
        <v>0</v>
      </c>
      <c r="U122" s="245">
        <v>0</v>
      </c>
      <c r="V122" s="245">
        <v>0</v>
      </c>
      <c r="W122" s="245">
        <v>0</v>
      </c>
      <c r="X122" s="245">
        <v>0</v>
      </c>
      <c r="Y122" s="245">
        <v>0</v>
      </c>
      <c r="Z122" s="245">
        <v>0</v>
      </c>
      <c r="AA122" s="245">
        <v>0</v>
      </c>
      <c r="AB122" s="245">
        <v>0</v>
      </c>
      <c r="AC122" s="245">
        <v>0</v>
      </c>
      <c r="AD122" s="245">
        <v>0</v>
      </c>
      <c r="AE122" s="245">
        <v>0</v>
      </c>
      <c r="AF122" s="245"/>
      <c r="AG122" s="245"/>
      <c r="AH122" s="245"/>
      <c r="AI122" s="245"/>
      <c r="AJ122" s="245"/>
      <c r="AK122" s="245"/>
      <c r="AL122" s="245"/>
    </row>
    <row r="123" ht="16.35" customHeight="1" spans="1:38">
      <c r="A123" s="244" t="s">
        <v>476</v>
      </c>
      <c r="B123" s="245">
        <v>0</v>
      </c>
      <c r="C123" s="245">
        <v>0</v>
      </c>
      <c r="D123" s="245">
        <v>0</v>
      </c>
      <c r="E123" s="245">
        <v>0</v>
      </c>
      <c r="F123" s="245">
        <v>0</v>
      </c>
      <c r="G123" s="245">
        <v>0</v>
      </c>
      <c r="H123" s="245">
        <v>0</v>
      </c>
      <c r="I123" s="245">
        <v>0</v>
      </c>
      <c r="J123" s="245">
        <v>0</v>
      </c>
      <c r="K123" s="245">
        <v>-2780</v>
      </c>
      <c r="L123" s="245">
        <v>0</v>
      </c>
      <c r="M123" s="245">
        <v>0</v>
      </c>
      <c r="N123" s="245">
        <v>0</v>
      </c>
      <c r="O123" s="245">
        <v>0</v>
      </c>
      <c r="P123" s="245">
        <v>0</v>
      </c>
      <c r="Q123" s="245">
        <v>0</v>
      </c>
      <c r="R123" s="245">
        <v>0</v>
      </c>
      <c r="S123" s="245">
        <v>0</v>
      </c>
      <c r="T123" s="245">
        <v>0</v>
      </c>
      <c r="U123" s="245">
        <v>0</v>
      </c>
      <c r="V123" s="245">
        <v>0</v>
      </c>
      <c r="W123" s="245">
        <v>0</v>
      </c>
      <c r="X123" s="245">
        <v>0</v>
      </c>
      <c r="Y123" s="245">
        <v>0</v>
      </c>
      <c r="Z123" s="245">
        <v>0</v>
      </c>
      <c r="AA123" s="245">
        <v>0</v>
      </c>
      <c r="AB123" s="245">
        <v>0</v>
      </c>
      <c r="AC123" s="245">
        <v>0</v>
      </c>
      <c r="AD123" s="245">
        <v>0</v>
      </c>
      <c r="AE123" s="245">
        <v>0</v>
      </c>
      <c r="AF123" s="245"/>
      <c r="AG123" s="245"/>
      <c r="AH123" s="245"/>
      <c r="AI123" s="245"/>
      <c r="AJ123" s="245"/>
      <c r="AK123" s="245"/>
      <c r="AL123" s="245"/>
    </row>
    <row r="124" ht="16.35" customHeight="1" spans="1:38">
      <c r="A124" s="244" t="s">
        <v>477</v>
      </c>
      <c r="B124" s="245">
        <v>0</v>
      </c>
      <c r="C124" s="245">
        <v>0</v>
      </c>
      <c r="D124" s="245">
        <v>0</v>
      </c>
      <c r="E124" s="245">
        <v>0</v>
      </c>
      <c r="F124" s="245">
        <v>0</v>
      </c>
      <c r="G124" s="245">
        <v>0</v>
      </c>
      <c r="H124" s="245">
        <v>0</v>
      </c>
      <c r="I124" s="245">
        <v>0</v>
      </c>
      <c r="J124" s="245">
        <v>0</v>
      </c>
      <c r="K124" s="245">
        <v>0</v>
      </c>
      <c r="L124" s="245">
        <v>0</v>
      </c>
      <c r="M124" s="245">
        <v>0</v>
      </c>
      <c r="N124" s="245">
        <v>0</v>
      </c>
      <c r="O124" s="245">
        <v>0</v>
      </c>
      <c r="P124" s="245">
        <v>0</v>
      </c>
      <c r="Q124" s="245">
        <v>0</v>
      </c>
      <c r="R124" s="245">
        <v>0</v>
      </c>
      <c r="S124" s="245">
        <v>0</v>
      </c>
      <c r="T124" s="245">
        <v>0</v>
      </c>
      <c r="U124" s="245">
        <v>0</v>
      </c>
      <c r="V124" s="245">
        <v>0</v>
      </c>
      <c r="W124" s="245">
        <v>0</v>
      </c>
      <c r="X124" s="245">
        <v>0</v>
      </c>
      <c r="Y124" s="245">
        <v>0</v>
      </c>
      <c r="Z124" s="245">
        <v>0</v>
      </c>
      <c r="AA124" s="245">
        <v>0</v>
      </c>
      <c r="AB124" s="245">
        <v>0</v>
      </c>
      <c r="AC124" s="245">
        <v>0</v>
      </c>
      <c r="AD124" s="245">
        <v>0</v>
      </c>
      <c r="AE124" s="245">
        <v>0</v>
      </c>
      <c r="AF124" s="245"/>
      <c r="AG124" s="245"/>
      <c r="AH124" s="245"/>
      <c r="AI124" s="245"/>
      <c r="AJ124" s="245"/>
      <c r="AK124" s="245"/>
      <c r="AL124" s="245"/>
    </row>
    <row r="125" ht="16.35" customHeight="1" spans="1:38">
      <c r="A125" s="244" t="s">
        <v>478</v>
      </c>
      <c r="B125" s="245">
        <v>0</v>
      </c>
      <c r="C125" s="245">
        <v>0</v>
      </c>
      <c r="D125" s="245">
        <v>0</v>
      </c>
      <c r="E125" s="245">
        <v>0</v>
      </c>
      <c r="F125" s="245">
        <v>0</v>
      </c>
      <c r="G125" s="245">
        <v>0</v>
      </c>
      <c r="H125" s="245">
        <v>0</v>
      </c>
      <c r="I125" s="245">
        <v>0</v>
      </c>
      <c r="J125" s="245">
        <v>0</v>
      </c>
      <c r="K125" s="245">
        <v>-16379.54</v>
      </c>
      <c r="L125" s="245">
        <v>0</v>
      </c>
      <c r="M125" s="245">
        <v>0</v>
      </c>
      <c r="N125" s="245">
        <v>0</v>
      </c>
      <c r="O125" s="245">
        <v>0</v>
      </c>
      <c r="P125" s="245">
        <v>0</v>
      </c>
      <c r="Q125" s="245">
        <v>0</v>
      </c>
      <c r="R125" s="245">
        <v>0</v>
      </c>
      <c r="S125" s="245">
        <v>0</v>
      </c>
      <c r="T125" s="245">
        <v>0</v>
      </c>
      <c r="U125" s="245">
        <v>0</v>
      </c>
      <c r="V125" s="245">
        <v>0</v>
      </c>
      <c r="W125" s="245">
        <v>0</v>
      </c>
      <c r="X125" s="245">
        <v>0</v>
      </c>
      <c r="Y125" s="245">
        <v>0</v>
      </c>
      <c r="Z125" s="245">
        <v>0</v>
      </c>
      <c r="AA125" s="245">
        <v>0</v>
      </c>
      <c r="AB125" s="245">
        <v>0</v>
      </c>
      <c r="AC125" s="245">
        <v>0</v>
      </c>
      <c r="AD125" s="245">
        <v>0</v>
      </c>
      <c r="AE125" s="245">
        <v>0</v>
      </c>
      <c r="AF125" s="245"/>
      <c r="AG125" s="245"/>
      <c r="AH125" s="245"/>
      <c r="AI125" s="245"/>
      <c r="AJ125" s="245"/>
      <c r="AK125" s="245"/>
      <c r="AL125" s="245"/>
    </row>
    <row r="126" ht="16.35" customHeight="1" spans="1:38">
      <c r="A126" s="244" t="s">
        <v>479</v>
      </c>
      <c r="B126" s="245">
        <v>0</v>
      </c>
      <c r="C126" s="245">
        <v>0</v>
      </c>
      <c r="D126" s="245">
        <v>0</v>
      </c>
      <c r="E126" s="245">
        <v>0</v>
      </c>
      <c r="F126" s="245">
        <v>0</v>
      </c>
      <c r="G126" s="245">
        <v>-98618.51</v>
      </c>
      <c r="H126" s="245">
        <v>0</v>
      </c>
      <c r="I126" s="245">
        <v>0</v>
      </c>
      <c r="J126" s="245">
        <v>0</v>
      </c>
      <c r="K126" s="245">
        <v>98618.51</v>
      </c>
      <c r="L126" s="245">
        <v>0</v>
      </c>
      <c r="M126" s="245">
        <v>0</v>
      </c>
      <c r="N126" s="245">
        <v>0</v>
      </c>
      <c r="O126" s="245">
        <v>0</v>
      </c>
      <c r="P126" s="245">
        <v>0</v>
      </c>
      <c r="Q126" s="245">
        <v>0</v>
      </c>
      <c r="R126" s="245">
        <v>0</v>
      </c>
      <c r="S126" s="245">
        <v>0</v>
      </c>
      <c r="T126" s="245">
        <v>0</v>
      </c>
      <c r="U126" s="245">
        <v>0</v>
      </c>
      <c r="V126" s="245">
        <v>0</v>
      </c>
      <c r="W126" s="245">
        <v>0</v>
      </c>
      <c r="X126" s="245">
        <v>0</v>
      </c>
      <c r="Y126" s="245">
        <v>0</v>
      </c>
      <c r="Z126" s="245">
        <v>0</v>
      </c>
      <c r="AA126" s="245">
        <v>0</v>
      </c>
      <c r="AB126" s="245">
        <v>-98618.51</v>
      </c>
      <c r="AC126" s="245">
        <v>0</v>
      </c>
      <c r="AD126" s="245">
        <v>0</v>
      </c>
      <c r="AE126" s="245">
        <v>0</v>
      </c>
      <c r="AF126" s="245"/>
      <c r="AG126" s="245"/>
      <c r="AH126" s="245"/>
      <c r="AI126" s="245"/>
      <c r="AJ126" s="245"/>
      <c r="AK126" s="245"/>
      <c r="AL126" s="245"/>
    </row>
    <row r="127" ht="16.35" customHeight="1" spans="1:38">
      <c r="A127" s="244" t="s">
        <v>480</v>
      </c>
      <c r="B127" s="245">
        <v>0</v>
      </c>
      <c r="C127" s="245">
        <v>0</v>
      </c>
      <c r="D127" s="245">
        <v>0</v>
      </c>
      <c r="E127" s="245">
        <v>0</v>
      </c>
      <c r="F127" s="245">
        <v>0</v>
      </c>
      <c r="G127" s="245">
        <v>0</v>
      </c>
      <c r="H127" s="245">
        <v>0</v>
      </c>
      <c r="I127" s="245">
        <v>0</v>
      </c>
      <c r="J127" s="245">
        <v>0</v>
      </c>
      <c r="K127" s="245">
        <v>0</v>
      </c>
      <c r="L127" s="245">
        <v>0</v>
      </c>
      <c r="M127" s="245">
        <v>0</v>
      </c>
      <c r="N127" s="245">
        <v>0</v>
      </c>
      <c r="O127" s="245">
        <v>0</v>
      </c>
      <c r="P127" s="245">
        <v>0</v>
      </c>
      <c r="Q127" s="245">
        <v>0</v>
      </c>
      <c r="R127" s="245">
        <v>0</v>
      </c>
      <c r="S127" s="245">
        <v>0</v>
      </c>
      <c r="T127" s="245">
        <v>0</v>
      </c>
      <c r="U127" s="245">
        <v>0</v>
      </c>
      <c r="V127" s="245">
        <v>0</v>
      </c>
      <c r="W127" s="245">
        <v>0</v>
      </c>
      <c r="X127" s="245">
        <v>0</v>
      </c>
      <c r="Y127" s="245">
        <v>0</v>
      </c>
      <c r="Z127" s="245">
        <v>0</v>
      </c>
      <c r="AA127" s="245">
        <v>0</v>
      </c>
      <c r="AB127" s="245">
        <v>0</v>
      </c>
      <c r="AC127" s="245">
        <v>0</v>
      </c>
      <c r="AD127" s="245">
        <v>0</v>
      </c>
      <c r="AE127" s="245">
        <v>0</v>
      </c>
      <c r="AF127" s="245"/>
      <c r="AG127" s="245"/>
      <c r="AH127" s="245"/>
      <c r="AI127" s="245"/>
      <c r="AJ127" s="245"/>
      <c r="AK127" s="245"/>
      <c r="AL127" s="245"/>
    </row>
    <row r="128" ht="16.35" customHeight="1" spans="1:38">
      <c r="A128" s="244" t="s">
        <v>481</v>
      </c>
      <c r="B128" s="245">
        <v>0</v>
      </c>
      <c r="C128" s="245">
        <v>0</v>
      </c>
      <c r="D128" s="245">
        <v>0</v>
      </c>
      <c r="E128" s="245">
        <v>0</v>
      </c>
      <c r="F128" s="245">
        <v>0</v>
      </c>
      <c r="G128" s="245">
        <v>0</v>
      </c>
      <c r="H128" s="245">
        <v>0</v>
      </c>
      <c r="I128" s="245">
        <v>0</v>
      </c>
      <c r="J128" s="245">
        <v>0</v>
      </c>
      <c r="K128" s="245">
        <v>0</v>
      </c>
      <c r="L128" s="245">
        <v>0</v>
      </c>
      <c r="M128" s="245">
        <v>0</v>
      </c>
      <c r="N128" s="245">
        <v>0</v>
      </c>
      <c r="O128" s="245">
        <v>0</v>
      </c>
      <c r="P128" s="245">
        <v>0</v>
      </c>
      <c r="Q128" s="245">
        <v>0</v>
      </c>
      <c r="R128" s="245">
        <v>0</v>
      </c>
      <c r="S128" s="245">
        <v>0</v>
      </c>
      <c r="T128" s="245">
        <v>0</v>
      </c>
      <c r="U128" s="245">
        <v>0</v>
      </c>
      <c r="V128" s="245">
        <v>0</v>
      </c>
      <c r="W128" s="245">
        <v>0</v>
      </c>
      <c r="X128" s="245">
        <v>0</v>
      </c>
      <c r="Y128" s="245">
        <v>0</v>
      </c>
      <c r="Z128" s="245">
        <v>0</v>
      </c>
      <c r="AA128" s="245">
        <v>0</v>
      </c>
      <c r="AB128" s="245">
        <v>0</v>
      </c>
      <c r="AC128" s="245">
        <v>0</v>
      </c>
      <c r="AD128" s="245">
        <v>0</v>
      </c>
      <c r="AE128" s="245">
        <v>0</v>
      </c>
      <c r="AF128" s="245"/>
      <c r="AG128" s="245"/>
      <c r="AH128" s="245"/>
      <c r="AI128" s="245"/>
      <c r="AJ128" s="245"/>
      <c r="AK128" s="245"/>
      <c r="AL128" s="245"/>
    </row>
    <row r="129" ht="16.35" customHeight="1" spans="1:38">
      <c r="A129" s="244" t="s">
        <v>482</v>
      </c>
      <c r="B129" s="245">
        <v>0</v>
      </c>
      <c r="C129" s="245">
        <v>0</v>
      </c>
      <c r="D129" s="245">
        <v>0</v>
      </c>
      <c r="E129" s="245">
        <v>0</v>
      </c>
      <c r="F129" s="245">
        <v>0</v>
      </c>
      <c r="G129" s="245">
        <v>0</v>
      </c>
      <c r="H129" s="245">
        <v>0</v>
      </c>
      <c r="I129" s="245">
        <v>0</v>
      </c>
      <c r="J129" s="245">
        <v>0</v>
      </c>
      <c r="K129" s="245">
        <v>0</v>
      </c>
      <c r="L129" s="245">
        <v>0</v>
      </c>
      <c r="M129" s="245">
        <v>0</v>
      </c>
      <c r="N129" s="245">
        <v>0</v>
      </c>
      <c r="O129" s="245">
        <v>0</v>
      </c>
      <c r="P129" s="245">
        <v>0</v>
      </c>
      <c r="Q129" s="245">
        <v>0</v>
      </c>
      <c r="R129" s="245">
        <v>0</v>
      </c>
      <c r="S129" s="245">
        <v>0</v>
      </c>
      <c r="T129" s="245">
        <v>0</v>
      </c>
      <c r="U129" s="245">
        <v>0</v>
      </c>
      <c r="V129" s="245">
        <v>0</v>
      </c>
      <c r="W129" s="245">
        <v>0</v>
      </c>
      <c r="X129" s="245">
        <v>0</v>
      </c>
      <c r="Y129" s="245">
        <v>0</v>
      </c>
      <c r="Z129" s="245">
        <v>0</v>
      </c>
      <c r="AA129" s="245">
        <v>0</v>
      </c>
      <c r="AB129" s="245">
        <v>0</v>
      </c>
      <c r="AC129" s="245">
        <v>0</v>
      </c>
      <c r="AD129" s="245">
        <v>0</v>
      </c>
      <c r="AE129" s="245">
        <v>0</v>
      </c>
      <c r="AF129" s="245"/>
      <c r="AG129" s="245"/>
      <c r="AH129" s="245"/>
      <c r="AI129" s="245"/>
      <c r="AJ129" s="245"/>
      <c r="AK129" s="245"/>
      <c r="AL129" s="245"/>
    </row>
    <row r="130" ht="16.35" customHeight="1" spans="1:38">
      <c r="A130" s="244" t="s">
        <v>483</v>
      </c>
      <c r="B130" s="245">
        <v>0</v>
      </c>
      <c r="C130" s="245">
        <v>0</v>
      </c>
      <c r="D130" s="245">
        <v>0</v>
      </c>
      <c r="E130" s="245">
        <v>0</v>
      </c>
      <c r="F130" s="245">
        <v>0</v>
      </c>
      <c r="G130" s="245">
        <v>0</v>
      </c>
      <c r="H130" s="245">
        <v>0</v>
      </c>
      <c r="I130" s="245">
        <v>0</v>
      </c>
      <c r="J130" s="245">
        <v>0</v>
      </c>
      <c r="K130" s="245">
        <v>0</v>
      </c>
      <c r="L130" s="245">
        <v>0</v>
      </c>
      <c r="M130" s="245">
        <v>0</v>
      </c>
      <c r="N130" s="245">
        <v>0</v>
      </c>
      <c r="O130" s="245">
        <v>0</v>
      </c>
      <c r="P130" s="245">
        <v>0</v>
      </c>
      <c r="Q130" s="245">
        <v>0</v>
      </c>
      <c r="R130" s="245">
        <v>0</v>
      </c>
      <c r="S130" s="245">
        <v>0</v>
      </c>
      <c r="T130" s="245">
        <v>0</v>
      </c>
      <c r="U130" s="245">
        <v>0</v>
      </c>
      <c r="V130" s="245">
        <v>0</v>
      </c>
      <c r="W130" s="245">
        <v>0</v>
      </c>
      <c r="X130" s="245">
        <v>0</v>
      </c>
      <c r="Y130" s="245">
        <v>0</v>
      </c>
      <c r="Z130" s="245">
        <v>0</v>
      </c>
      <c r="AA130" s="245">
        <v>0</v>
      </c>
      <c r="AB130" s="245">
        <v>0</v>
      </c>
      <c r="AC130" s="245">
        <v>0</v>
      </c>
      <c r="AD130" s="245">
        <v>0</v>
      </c>
      <c r="AE130" s="245">
        <v>0</v>
      </c>
      <c r="AF130" s="245"/>
      <c r="AG130" s="245"/>
      <c r="AH130" s="245"/>
      <c r="AI130" s="245"/>
      <c r="AJ130" s="245"/>
      <c r="AK130" s="245"/>
      <c r="AL130" s="245"/>
    </row>
    <row r="131" ht="16.35" customHeight="1" spans="1:38">
      <c r="A131" s="244" t="s">
        <v>484</v>
      </c>
      <c r="B131" s="245">
        <v>0</v>
      </c>
      <c r="C131" s="245">
        <v>0</v>
      </c>
      <c r="D131" s="245">
        <v>0</v>
      </c>
      <c r="E131" s="245">
        <v>0</v>
      </c>
      <c r="F131" s="245">
        <v>0</v>
      </c>
      <c r="G131" s="245">
        <v>0</v>
      </c>
      <c r="H131" s="245">
        <v>0</v>
      </c>
      <c r="I131" s="245">
        <v>0</v>
      </c>
      <c r="J131" s="245">
        <v>0</v>
      </c>
      <c r="K131" s="245">
        <v>0</v>
      </c>
      <c r="L131" s="245">
        <v>0</v>
      </c>
      <c r="M131" s="245">
        <v>0</v>
      </c>
      <c r="N131" s="245">
        <v>0</v>
      </c>
      <c r="O131" s="245">
        <v>0</v>
      </c>
      <c r="P131" s="245">
        <v>0</v>
      </c>
      <c r="Q131" s="245">
        <v>0</v>
      </c>
      <c r="R131" s="245">
        <v>0</v>
      </c>
      <c r="S131" s="245">
        <v>0</v>
      </c>
      <c r="T131" s="245">
        <v>0</v>
      </c>
      <c r="U131" s="245">
        <v>0</v>
      </c>
      <c r="V131" s="245">
        <v>0</v>
      </c>
      <c r="W131" s="245">
        <v>0</v>
      </c>
      <c r="X131" s="245">
        <v>0</v>
      </c>
      <c r="Y131" s="245">
        <v>0</v>
      </c>
      <c r="Z131" s="245">
        <v>0</v>
      </c>
      <c r="AA131" s="245">
        <v>0</v>
      </c>
      <c r="AB131" s="245">
        <v>0</v>
      </c>
      <c r="AC131" s="245">
        <v>0</v>
      </c>
      <c r="AD131" s="245">
        <v>0</v>
      </c>
      <c r="AE131" s="245">
        <v>0</v>
      </c>
      <c r="AF131" s="245"/>
      <c r="AG131" s="245"/>
      <c r="AH131" s="245"/>
      <c r="AI131" s="245"/>
      <c r="AJ131" s="245"/>
      <c r="AK131" s="245"/>
      <c r="AL131" s="245"/>
    </row>
    <row r="132" ht="16.35" customHeight="1" spans="1:38">
      <c r="A132" s="244" t="s">
        <v>485</v>
      </c>
      <c r="B132" s="245">
        <v>0</v>
      </c>
      <c r="C132" s="245">
        <v>0</v>
      </c>
      <c r="D132" s="245">
        <v>0</v>
      </c>
      <c r="E132" s="245">
        <v>0</v>
      </c>
      <c r="F132" s="245">
        <v>0</v>
      </c>
      <c r="G132" s="245">
        <v>0</v>
      </c>
      <c r="H132" s="245">
        <v>0</v>
      </c>
      <c r="I132" s="245">
        <v>0</v>
      </c>
      <c r="J132" s="245">
        <v>0</v>
      </c>
      <c r="K132" s="245">
        <v>0</v>
      </c>
      <c r="L132" s="245">
        <v>0</v>
      </c>
      <c r="M132" s="245">
        <v>0</v>
      </c>
      <c r="N132" s="245">
        <v>0</v>
      </c>
      <c r="O132" s="245">
        <v>0</v>
      </c>
      <c r="P132" s="245">
        <v>0</v>
      </c>
      <c r="Q132" s="245">
        <v>0</v>
      </c>
      <c r="R132" s="245">
        <v>0</v>
      </c>
      <c r="S132" s="245">
        <v>0</v>
      </c>
      <c r="T132" s="245">
        <v>0</v>
      </c>
      <c r="U132" s="245">
        <v>0</v>
      </c>
      <c r="V132" s="245">
        <v>0</v>
      </c>
      <c r="W132" s="245">
        <v>0</v>
      </c>
      <c r="X132" s="245">
        <v>0</v>
      </c>
      <c r="Y132" s="245">
        <v>0</v>
      </c>
      <c r="Z132" s="245">
        <v>0</v>
      </c>
      <c r="AA132" s="245">
        <v>0</v>
      </c>
      <c r="AB132" s="245">
        <v>0</v>
      </c>
      <c r="AC132" s="245">
        <v>0</v>
      </c>
      <c r="AD132" s="245">
        <v>0</v>
      </c>
      <c r="AE132" s="245">
        <v>0</v>
      </c>
      <c r="AF132" s="245"/>
      <c r="AG132" s="245"/>
      <c r="AH132" s="245"/>
      <c r="AI132" s="245"/>
      <c r="AJ132" s="245"/>
      <c r="AK132" s="245"/>
      <c r="AL132" s="245"/>
    </row>
    <row r="133" ht="16.35" customHeight="1" spans="1:38">
      <c r="A133" s="244" t="s">
        <v>486</v>
      </c>
      <c r="B133" s="245">
        <v>0</v>
      </c>
      <c r="C133" s="245">
        <v>0</v>
      </c>
      <c r="D133" s="245">
        <v>0</v>
      </c>
      <c r="E133" s="245">
        <v>0</v>
      </c>
      <c r="F133" s="245">
        <v>0</v>
      </c>
      <c r="G133" s="245">
        <v>0</v>
      </c>
      <c r="H133" s="245">
        <v>0</v>
      </c>
      <c r="I133" s="245">
        <v>0</v>
      </c>
      <c r="J133" s="245">
        <v>0</v>
      </c>
      <c r="K133" s="245">
        <v>0</v>
      </c>
      <c r="L133" s="245">
        <v>0</v>
      </c>
      <c r="M133" s="245">
        <v>0</v>
      </c>
      <c r="N133" s="245">
        <v>0</v>
      </c>
      <c r="O133" s="245">
        <v>0</v>
      </c>
      <c r="P133" s="245">
        <v>0</v>
      </c>
      <c r="Q133" s="245">
        <v>0</v>
      </c>
      <c r="R133" s="245">
        <v>0</v>
      </c>
      <c r="S133" s="245">
        <v>0</v>
      </c>
      <c r="T133" s="245">
        <v>0</v>
      </c>
      <c r="U133" s="245">
        <v>0</v>
      </c>
      <c r="V133" s="245">
        <v>0</v>
      </c>
      <c r="W133" s="245">
        <v>0</v>
      </c>
      <c r="X133" s="245">
        <v>0</v>
      </c>
      <c r="Y133" s="245">
        <v>0</v>
      </c>
      <c r="Z133" s="245">
        <v>0</v>
      </c>
      <c r="AA133" s="245">
        <v>0</v>
      </c>
      <c r="AB133" s="245">
        <v>0</v>
      </c>
      <c r="AC133" s="245">
        <v>0</v>
      </c>
      <c r="AD133" s="245">
        <v>0</v>
      </c>
      <c r="AE133" s="245">
        <v>0</v>
      </c>
      <c r="AF133" s="245"/>
      <c r="AG133" s="245"/>
      <c r="AH133" s="245"/>
      <c r="AI133" s="245"/>
      <c r="AJ133" s="245"/>
      <c r="AK133" s="245"/>
      <c r="AL133" s="245"/>
    </row>
    <row r="134" ht="16.35" customHeight="1" spans="1:38">
      <c r="A134" s="244" t="s">
        <v>487</v>
      </c>
      <c r="B134" s="245">
        <v>-101920</v>
      </c>
      <c r="C134" s="245">
        <v>0</v>
      </c>
      <c r="D134" s="245">
        <v>0</v>
      </c>
      <c r="E134" s="245">
        <v>1120</v>
      </c>
      <c r="F134" s="245">
        <v>45865</v>
      </c>
      <c r="G134" s="245">
        <v>-243376.47</v>
      </c>
      <c r="H134" s="245">
        <v>0</v>
      </c>
      <c r="I134" s="245">
        <v>0</v>
      </c>
      <c r="J134" s="245">
        <v>0</v>
      </c>
      <c r="K134" s="245">
        <v>117528.97</v>
      </c>
      <c r="L134" s="245">
        <v>1120</v>
      </c>
      <c r="M134" s="245">
        <v>0</v>
      </c>
      <c r="N134" s="245">
        <v>0</v>
      </c>
      <c r="O134" s="245">
        <v>0</v>
      </c>
      <c r="P134" s="245">
        <v>0</v>
      </c>
      <c r="Q134" s="245">
        <v>0</v>
      </c>
      <c r="R134" s="245">
        <v>0</v>
      </c>
      <c r="S134" s="245">
        <v>0</v>
      </c>
      <c r="T134" s="245">
        <v>28900</v>
      </c>
      <c r="U134" s="245">
        <v>0</v>
      </c>
      <c r="V134" s="245">
        <v>16965</v>
      </c>
      <c r="W134" s="245">
        <v>0</v>
      </c>
      <c r="X134" s="245">
        <v>0</v>
      </c>
      <c r="Y134" s="245">
        <v>0</v>
      </c>
      <c r="Z134" s="245">
        <v>0</v>
      </c>
      <c r="AA134" s="245">
        <v>0</v>
      </c>
      <c r="AB134" s="245">
        <v>-249536.47</v>
      </c>
      <c r="AC134" s="245">
        <v>6160</v>
      </c>
      <c r="AD134" s="245">
        <v>0</v>
      </c>
      <c r="AE134" s="245">
        <v>3165</v>
      </c>
      <c r="AF134" s="245"/>
      <c r="AG134" s="245"/>
      <c r="AH134" s="245"/>
      <c r="AI134" s="245"/>
      <c r="AJ134" s="245"/>
      <c r="AK134" s="245"/>
      <c r="AL134" s="245"/>
    </row>
    <row r="135" ht="16.35" customHeight="1" spans="1:38">
      <c r="A135" s="244" t="s">
        <v>488</v>
      </c>
      <c r="B135" s="245">
        <v>0</v>
      </c>
      <c r="C135" s="245">
        <v>0</v>
      </c>
      <c r="D135" s="245">
        <v>0</v>
      </c>
      <c r="E135" s="245">
        <v>6832</v>
      </c>
      <c r="F135" s="245">
        <v>127194</v>
      </c>
      <c r="G135" s="245">
        <v>27197</v>
      </c>
      <c r="H135" s="245">
        <v>0</v>
      </c>
      <c r="I135" s="245">
        <v>0</v>
      </c>
      <c r="J135" s="245">
        <v>0</v>
      </c>
      <c r="K135" s="245">
        <v>0</v>
      </c>
      <c r="L135" s="245">
        <v>0</v>
      </c>
      <c r="M135" s="245">
        <v>0</v>
      </c>
      <c r="N135" s="245">
        <v>0</v>
      </c>
      <c r="O135" s="245">
        <v>6832</v>
      </c>
      <c r="P135" s="245">
        <v>0</v>
      </c>
      <c r="Q135" s="245">
        <v>0</v>
      </c>
      <c r="R135" s="245">
        <v>0</v>
      </c>
      <c r="S135" s="245">
        <v>61109</v>
      </c>
      <c r="T135" s="245">
        <v>0</v>
      </c>
      <c r="U135" s="245">
        <v>0</v>
      </c>
      <c r="V135" s="245">
        <v>44791</v>
      </c>
      <c r="W135" s="245">
        <v>21294</v>
      </c>
      <c r="X135" s="245">
        <v>0</v>
      </c>
      <c r="Y135" s="245">
        <v>0</v>
      </c>
      <c r="Z135" s="245">
        <v>0</v>
      </c>
      <c r="AA135" s="245">
        <v>0</v>
      </c>
      <c r="AB135" s="245">
        <v>0</v>
      </c>
      <c r="AC135" s="245">
        <v>27197</v>
      </c>
      <c r="AD135" s="245">
        <v>0</v>
      </c>
      <c r="AE135" s="245">
        <v>0</v>
      </c>
      <c r="AF135" s="245"/>
      <c r="AG135" s="245"/>
      <c r="AH135" s="245"/>
      <c r="AI135" s="245"/>
      <c r="AJ135" s="245"/>
      <c r="AK135" s="245"/>
      <c r="AL135" s="245"/>
    </row>
    <row r="136" ht="16.35" customHeight="1" spans="1:38">
      <c r="A136" s="244" t="s">
        <v>489</v>
      </c>
      <c r="B136" s="245">
        <v>0</v>
      </c>
      <c r="C136" s="245">
        <v>0</v>
      </c>
      <c r="D136" s="245">
        <v>0</v>
      </c>
      <c r="E136" s="245">
        <v>4215</v>
      </c>
      <c r="F136" s="245">
        <v>102663</v>
      </c>
      <c r="G136" s="245">
        <v>1042</v>
      </c>
      <c r="H136" s="245">
        <v>0</v>
      </c>
      <c r="I136" s="245">
        <v>0</v>
      </c>
      <c r="J136" s="245">
        <v>0</v>
      </c>
      <c r="K136" s="245">
        <v>120836</v>
      </c>
      <c r="L136" s="245">
        <v>0</v>
      </c>
      <c r="M136" s="245">
        <v>0</v>
      </c>
      <c r="N136" s="245">
        <v>0</v>
      </c>
      <c r="O136" s="245">
        <v>3548</v>
      </c>
      <c r="P136" s="245">
        <v>0</v>
      </c>
      <c r="Q136" s="245">
        <v>667</v>
      </c>
      <c r="R136" s="245">
        <v>0</v>
      </c>
      <c r="S136" s="245">
        <v>16048</v>
      </c>
      <c r="T136" s="245">
        <v>32368</v>
      </c>
      <c r="U136" s="245">
        <v>19665</v>
      </c>
      <c r="V136" s="245">
        <v>18715</v>
      </c>
      <c r="W136" s="245">
        <v>5696</v>
      </c>
      <c r="X136" s="245">
        <v>7052</v>
      </c>
      <c r="Y136" s="245">
        <v>3119</v>
      </c>
      <c r="Z136" s="245">
        <v>0</v>
      </c>
      <c r="AA136" s="245">
        <v>0</v>
      </c>
      <c r="AB136" s="245">
        <v>0</v>
      </c>
      <c r="AC136" s="245">
        <v>1042</v>
      </c>
      <c r="AD136" s="245">
        <v>0</v>
      </c>
      <c r="AE136" s="245">
        <v>0</v>
      </c>
      <c r="AF136" s="245"/>
      <c r="AG136" s="245"/>
      <c r="AH136" s="245"/>
      <c r="AI136" s="245"/>
      <c r="AJ136" s="245"/>
      <c r="AK136" s="245"/>
      <c r="AL136" s="245"/>
    </row>
    <row r="137" ht="16.35" customHeight="1" spans="1:38">
      <c r="A137" s="244" t="s">
        <v>490</v>
      </c>
      <c r="B137" s="245">
        <v>0</v>
      </c>
      <c r="C137" s="245">
        <v>0</v>
      </c>
      <c r="D137" s="245">
        <v>0</v>
      </c>
      <c r="E137" s="245">
        <v>0</v>
      </c>
      <c r="F137" s="245">
        <v>0</v>
      </c>
      <c r="G137" s="245">
        <v>0</v>
      </c>
      <c r="H137" s="245">
        <v>0</v>
      </c>
      <c r="I137" s="245">
        <v>0</v>
      </c>
      <c r="J137" s="245">
        <v>0</v>
      </c>
      <c r="K137" s="245">
        <v>0</v>
      </c>
      <c r="L137" s="245">
        <v>0</v>
      </c>
      <c r="M137" s="245">
        <v>0</v>
      </c>
      <c r="N137" s="245">
        <v>0</v>
      </c>
      <c r="O137" s="245">
        <v>0</v>
      </c>
      <c r="P137" s="245">
        <v>0</v>
      </c>
      <c r="Q137" s="245">
        <v>0</v>
      </c>
      <c r="R137" s="245">
        <v>0</v>
      </c>
      <c r="S137" s="245">
        <v>0</v>
      </c>
      <c r="T137" s="245">
        <v>0</v>
      </c>
      <c r="U137" s="245">
        <v>0</v>
      </c>
      <c r="V137" s="245">
        <v>0</v>
      </c>
      <c r="W137" s="245">
        <v>0</v>
      </c>
      <c r="X137" s="245">
        <v>0</v>
      </c>
      <c r="Y137" s="245">
        <v>0</v>
      </c>
      <c r="Z137" s="245">
        <v>0</v>
      </c>
      <c r="AA137" s="245">
        <v>0</v>
      </c>
      <c r="AB137" s="245">
        <v>0</v>
      </c>
      <c r="AC137" s="245">
        <v>0</v>
      </c>
      <c r="AD137" s="245">
        <v>0</v>
      </c>
      <c r="AE137" s="245">
        <v>0</v>
      </c>
      <c r="AF137" s="245"/>
      <c r="AG137" s="245"/>
      <c r="AH137" s="245"/>
      <c r="AI137" s="245"/>
      <c r="AJ137" s="245"/>
      <c r="AK137" s="245"/>
      <c r="AL137" s="245"/>
    </row>
    <row r="138" ht="16.35" customHeight="1" spans="1:38">
      <c r="A138" s="244" t="s">
        <v>491</v>
      </c>
      <c r="B138" s="245">
        <v>0</v>
      </c>
      <c r="C138" s="245">
        <v>0</v>
      </c>
      <c r="D138" s="245">
        <v>0</v>
      </c>
      <c r="E138" s="245">
        <v>3130</v>
      </c>
      <c r="F138" s="245">
        <v>14051</v>
      </c>
      <c r="G138" s="245">
        <v>599</v>
      </c>
      <c r="H138" s="245">
        <v>0</v>
      </c>
      <c r="I138" s="245">
        <v>0</v>
      </c>
      <c r="J138" s="245">
        <v>0</v>
      </c>
      <c r="K138" s="245">
        <v>0</v>
      </c>
      <c r="L138" s="245">
        <v>0</v>
      </c>
      <c r="M138" s="245">
        <v>0</v>
      </c>
      <c r="N138" s="245">
        <v>0</v>
      </c>
      <c r="O138" s="245">
        <v>2497</v>
      </c>
      <c r="P138" s="245">
        <v>0</v>
      </c>
      <c r="Q138" s="245">
        <v>633</v>
      </c>
      <c r="R138" s="245">
        <v>0</v>
      </c>
      <c r="S138" s="245">
        <v>0</v>
      </c>
      <c r="T138" s="245">
        <v>0</v>
      </c>
      <c r="U138" s="245">
        <v>0</v>
      </c>
      <c r="V138" s="245">
        <v>10721</v>
      </c>
      <c r="W138" s="245">
        <v>3330</v>
      </c>
      <c r="X138" s="245">
        <v>0</v>
      </c>
      <c r="Y138" s="245">
        <v>0</v>
      </c>
      <c r="Z138" s="245">
        <v>0</v>
      </c>
      <c r="AA138" s="245">
        <v>0</v>
      </c>
      <c r="AB138" s="245">
        <v>0</v>
      </c>
      <c r="AC138" s="245">
        <v>599</v>
      </c>
      <c r="AD138" s="245">
        <v>0</v>
      </c>
      <c r="AE138" s="245">
        <v>0</v>
      </c>
      <c r="AF138" s="245"/>
      <c r="AG138" s="245"/>
      <c r="AH138" s="245"/>
      <c r="AI138" s="245"/>
      <c r="AJ138" s="245"/>
      <c r="AK138" s="245"/>
      <c r="AL138" s="245"/>
    </row>
    <row r="139" ht="16.35" customHeight="1" spans="1:38">
      <c r="A139" s="244" t="s">
        <v>492</v>
      </c>
      <c r="B139" s="245">
        <v>0</v>
      </c>
      <c r="C139" s="245">
        <v>0</v>
      </c>
      <c r="D139" s="245">
        <v>0</v>
      </c>
      <c r="E139" s="245">
        <v>0</v>
      </c>
      <c r="F139" s="245">
        <v>0</v>
      </c>
      <c r="G139" s="245">
        <v>0</v>
      </c>
      <c r="H139" s="245">
        <v>0</v>
      </c>
      <c r="I139" s="245">
        <v>0</v>
      </c>
      <c r="J139" s="245">
        <v>0</v>
      </c>
      <c r="K139" s="245">
        <v>0</v>
      </c>
      <c r="L139" s="245">
        <v>0</v>
      </c>
      <c r="M139" s="245">
        <v>0</v>
      </c>
      <c r="N139" s="245">
        <v>0</v>
      </c>
      <c r="O139" s="245">
        <v>0</v>
      </c>
      <c r="P139" s="245">
        <v>0</v>
      </c>
      <c r="Q139" s="245">
        <v>0</v>
      </c>
      <c r="R139" s="245">
        <v>0</v>
      </c>
      <c r="S139" s="245">
        <v>0</v>
      </c>
      <c r="T139" s="245">
        <v>0</v>
      </c>
      <c r="U139" s="245">
        <v>0</v>
      </c>
      <c r="V139" s="245">
        <v>0</v>
      </c>
      <c r="W139" s="245">
        <v>0</v>
      </c>
      <c r="X139" s="245">
        <v>0</v>
      </c>
      <c r="Y139" s="245">
        <v>0</v>
      </c>
      <c r="Z139" s="245">
        <v>0</v>
      </c>
      <c r="AA139" s="245">
        <v>0</v>
      </c>
      <c r="AB139" s="245">
        <v>0</v>
      </c>
      <c r="AC139" s="245">
        <v>0</v>
      </c>
      <c r="AD139" s="245">
        <v>0</v>
      </c>
      <c r="AE139" s="245">
        <v>0</v>
      </c>
      <c r="AF139" s="245"/>
      <c r="AG139" s="245"/>
      <c r="AH139" s="245"/>
      <c r="AI139" s="245"/>
      <c r="AJ139" s="245"/>
      <c r="AK139" s="245"/>
      <c r="AL139" s="245"/>
    </row>
    <row r="140" ht="16.35" customHeight="1" spans="1:38">
      <c r="A140" s="244" t="s">
        <v>493</v>
      </c>
      <c r="B140" s="245">
        <v>0</v>
      </c>
      <c r="C140" s="245">
        <v>0</v>
      </c>
      <c r="D140" s="245">
        <v>0</v>
      </c>
      <c r="E140" s="245">
        <v>0</v>
      </c>
      <c r="F140" s="245">
        <v>0</v>
      </c>
      <c r="G140" s="245">
        <v>0</v>
      </c>
      <c r="H140" s="245">
        <v>0</v>
      </c>
      <c r="I140" s="245">
        <v>0</v>
      </c>
      <c r="J140" s="245">
        <v>0</v>
      </c>
      <c r="K140" s="245">
        <v>-17009.2</v>
      </c>
      <c r="L140" s="245">
        <v>0</v>
      </c>
      <c r="M140" s="245">
        <v>0</v>
      </c>
      <c r="N140" s="245">
        <v>0</v>
      </c>
      <c r="O140" s="245">
        <v>0</v>
      </c>
      <c r="P140" s="245">
        <v>0</v>
      </c>
      <c r="Q140" s="245">
        <v>0</v>
      </c>
      <c r="R140" s="245">
        <v>0</v>
      </c>
      <c r="S140" s="245">
        <v>0</v>
      </c>
      <c r="T140" s="245">
        <v>0</v>
      </c>
      <c r="U140" s="245">
        <v>0</v>
      </c>
      <c r="V140" s="245">
        <v>0</v>
      </c>
      <c r="W140" s="245">
        <v>0</v>
      </c>
      <c r="X140" s="245">
        <v>0</v>
      </c>
      <c r="Y140" s="245">
        <v>0</v>
      </c>
      <c r="Z140" s="245">
        <v>0</v>
      </c>
      <c r="AA140" s="245">
        <v>0</v>
      </c>
      <c r="AB140" s="245">
        <v>0</v>
      </c>
      <c r="AC140" s="245">
        <v>0</v>
      </c>
      <c r="AD140" s="245">
        <v>0</v>
      </c>
      <c r="AE140" s="245">
        <v>0</v>
      </c>
      <c r="AF140" s="245"/>
      <c r="AG140" s="245"/>
      <c r="AH140" s="245"/>
      <c r="AI140" s="245"/>
      <c r="AJ140" s="245"/>
      <c r="AK140" s="245"/>
      <c r="AL140" s="245"/>
    </row>
    <row r="141" ht="16.35" customHeight="1" spans="1:38">
      <c r="A141" s="244" t="s">
        <v>494</v>
      </c>
      <c r="B141" s="245">
        <v>0</v>
      </c>
      <c r="C141" s="245">
        <v>0</v>
      </c>
      <c r="D141" s="245">
        <v>0</v>
      </c>
      <c r="E141" s="245">
        <v>0</v>
      </c>
      <c r="F141" s="245">
        <v>0</v>
      </c>
      <c r="G141" s="245">
        <v>0</v>
      </c>
      <c r="H141" s="245">
        <v>0</v>
      </c>
      <c r="I141" s="245">
        <v>0</v>
      </c>
      <c r="J141" s="245">
        <v>0</v>
      </c>
      <c r="K141" s="245">
        <v>0</v>
      </c>
      <c r="L141" s="245">
        <v>0</v>
      </c>
      <c r="M141" s="245">
        <v>25000</v>
      </c>
      <c r="N141" s="245">
        <v>-25000</v>
      </c>
      <c r="O141" s="245">
        <v>0</v>
      </c>
      <c r="P141" s="245">
        <v>0</v>
      </c>
      <c r="Q141" s="245">
        <v>0</v>
      </c>
      <c r="R141" s="245">
        <v>0</v>
      </c>
      <c r="S141" s="245">
        <v>0</v>
      </c>
      <c r="T141" s="245">
        <v>0</v>
      </c>
      <c r="U141" s="245">
        <v>0</v>
      </c>
      <c r="V141" s="245">
        <v>0</v>
      </c>
      <c r="W141" s="245">
        <v>0</v>
      </c>
      <c r="X141" s="245">
        <v>0</v>
      </c>
      <c r="Y141" s="245">
        <v>0</v>
      </c>
      <c r="Z141" s="245">
        <v>0</v>
      </c>
      <c r="AA141" s="245">
        <v>0</v>
      </c>
      <c r="AB141" s="245">
        <v>0</v>
      </c>
      <c r="AC141" s="245">
        <v>0</v>
      </c>
      <c r="AD141" s="245">
        <v>0</v>
      </c>
      <c r="AE141" s="245">
        <v>0</v>
      </c>
      <c r="AF141" s="245"/>
      <c r="AG141" s="245"/>
      <c r="AH141" s="245"/>
      <c r="AI141" s="245"/>
      <c r="AJ141" s="245"/>
      <c r="AK141" s="245"/>
      <c r="AL141" s="245"/>
    </row>
    <row r="142" ht="16.35" customHeight="1" spans="1:38">
      <c r="A142" s="244" t="s">
        <v>495</v>
      </c>
      <c r="B142" s="245">
        <v>0</v>
      </c>
      <c r="C142" s="245">
        <v>0</v>
      </c>
      <c r="D142" s="245">
        <v>0</v>
      </c>
      <c r="E142" s="245">
        <v>0</v>
      </c>
      <c r="F142" s="245">
        <v>0</v>
      </c>
      <c r="G142" s="245">
        <v>0</v>
      </c>
      <c r="H142" s="245">
        <v>0</v>
      </c>
      <c r="I142" s="245">
        <v>0</v>
      </c>
      <c r="J142" s="245">
        <v>0</v>
      </c>
      <c r="K142" s="245">
        <v>0</v>
      </c>
      <c r="L142" s="245">
        <v>0</v>
      </c>
      <c r="M142" s="245">
        <v>0</v>
      </c>
      <c r="N142" s="245">
        <v>0</v>
      </c>
      <c r="O142" s="245">
        <v>0</v>
      </c>
      <c r="P142" s="245">
        <v>0</v>
      </c>
      <c r="Q142" s="245">
        <v>0</v>
      </c>
      <c r="R142" s="245">
        <v>0</v>
      </c>
      <c r="S142" s="245">
        <v>0</v>
      </c>
      <c r="T142" s="245">
        <v>0</v>
      </c>
      <c r="U142" s="245">
        <v>0</v>
      </c>
      <c r="V142" s="245">
        <v>0</v>
      </c>
      <c r="W142" s="245">
        <v>0</v>
      </c>
      <c r="X142" s="245">
        <v>0</v>
      </c>
      <c r="Y142" s="245">
        <v>0</v>
      </c>
      <c r="Z142" s="245">
        <v>0</v>
      </c>
      <c r="AA142" s="245">
        <v>0</v>
      </c>
      <c r="AB142" s="245">
        <v>0</v>
      </c>
      <c r="AC142" s="245">
        <v>0</v>
      </c>
      <c r="AD142" s="245">
        <v>0</v>
      </c>
      <c r="AE142" s="245">
        <v>0</v>
      </c>
      <c r="AF142" s="245"/>
      <c r="AG142" s="245"/>
      <c r="AH142" s="245"/>
      <c r="AI142" s="245"/>
      <c r="AJ142" s="245"/>
      <c r="AK142" s="245"/>
      <c r="AL142" s="245"/>
    </row>
    <row r="143" ht="16.35" customHeight="1" spans="1:38">
      <c r="A143" s="244" t="s">
        <v>496</v>
      </c>
      <c r="B143" s="245">
        <v>0</v>
      </c>
      <c r="C143" s="245">
        <v>0</v>
      </c>
      <c r="D143" s="245">
        <v>0</v>
      </c>
      <c r="E143" s="245">
        <v>0</v>
      </c>
      <c r="F143" s="245">
        <v>0</v>
      </c>
      <c r="G143" s="245">
        <v>0</v>
      </c>
      <c r="H143" s="245">
        <v>0</v>
      </c>
      <c r="I143" s="245">
        <v>0</v>
      </c>
      <c r="J143" s="245">
        <v>0</v>
      </c>
      <c r="K143" s="245">
        <v>0</v>
      </c>
      <c r="L143" s="245">
        <v>0</v>
      </c>
      <c r="M143" s="245">
        <v>0</v>
      </c>
      <c r="N143" s="245">
        <v>0</v>
      </c>
      <c r="O143" s="245">
        <v>0</v>
      </c>
      <c r="P143" s="245">
        <v>0</v>
      </c>
      <c r="Q143" s="245">
        <v>0</v>
      </c>
      <c r="R143" s="245">
        <v>0</v>
      </c>
      <c r="S143" s="245">
        <v>0</v>
      </c>
      <c r="T143" s="245">
        <v>0</v>
      </c>
      <c r="U143" s="245">
        <v>0</v>
      </c>
      <c r="V143" s="245">
        <v>0</v>
      </c>
      <c r="W143" s="245">
        <v>0</v>
      </c>
      <c r="X143" s="245">
        <v>0</v>
      </c>
      <c r="Y143" s="245">
        <v>0</v>
      </c>
      <c r="Z143" s="245">
        <v>0</v>
      </c>
      <c r="AA143" s="245">
        <v>0</v>
      </c>
      <c r="AB143" s="245">
        <v>0</v>
      </c>
      <c r="AC143" s="245">
        <v>0</v>
      </c>
      <c r="AD143" s="245">
        <v>0</v>
      </c>
      <c r="AE143" s="245">
        <v>0</v>
      </c>
      <c r="AF143" s="245"/>
      <c r="AG143" s="245"/>
      <c r="AH143" s="245"/>
      <c r="AI143" s="245"/>
      <c r="AJ143" s="245"/>
      <c r="AK143" s="245"/>
      <c r="AL143" s="245"/>
    </row>
    <row r="144" ht="16.35" customHeight="1" spans="1:38">
      <c r="A144" s="244" t="s">
        <v>497</v>
      </c>
      <c r="B144" s="245">
        <v>0</v>
      </c>
      <c r="C144" s="245">
        <v>0</v>
      </c>
      <c r="D144" s="245">
        <v>0</v>
      </c>
      <c r="E144" s="245">
        <v>11403</v>
      </c>
      <c r="F144" s="245">
        <v>32701</v>
      </c>
      <c r="G144" s="245">
        <v>6278</v>
      </c>
      <c r="H144" s="245">
        <v>0</v>
      </c>
      <c r="I144" s="245">
        <v>0</v>
      </c>
      <c r="J144" s="245">
        <v>0</v>
      </c>
      <c r="K144" s="245">
        <v>38489</v>
      </c>
      <c r="L144" s="245">
        <v>619</v>
      </c>
      <c r="M144" s="245">
        <v>1483</v>
      </c>
      <c r="N144" s="245">
        <v>2045</v>
      </c>
      <c r="O144" s="245">
        <v>2721</v>
      </c>
      <c r="P144" s="245">
        <v>1742</v>
      </c>
      <c r="Q144" s="245">
        <v>1814</v>
      </c>
      <c r="R144" s="245">
        <v>979</v>
      </c>
      <c r="S144" s="245">
        <v>5112</v>
      </c>
      <c r="T144" s="245">
        <v>10310</v>
      </c>
      <c r="U144" s="245">
        <v>6264</v>
      </c>
      <c r="V144" s="245">
        <v>5961</v>
      </c>
      <c r="W144" s="245">
        <v>1814</v>
      </c>
      <c r="X144" s="245">
        <v>2246</v>
      </c>
      <c r="Y144" s="245">
        <v>994</v>
      </c>
      <c r="Z144" s="245">
        <v>0</v>
      </c>
      <c r="AA144" s="246">
        <v>2001</v>
      </c>
      <c r="AB144" s="245">
        <v>0</v>
      </c>
      <c r="AC144" s="245">
        <v>2837</v>
      </c>
      <c r="AD144" s="245">
        <v>1440</v>
      </c>
      <c r="AE144" s="245">
        <v>0</v>
      </c>
      <c r="AF144" s="245"/>
      <c r="AG144" s="245"/>
      <c r="AH144" s="245"/>
      <c r="AI144" s="245"/>
      <c r="AJ144" s="245"/>
      <c r="AK144" s="245"/>
      <c r="AL144" s="245"/>
    </row>
    <row r="145" ht="16.35" customHeight="1" spans="1:38">
      <c r="A145" s="244" t="s">
        <v>498</v>
      </c>
      <c r="B145" s="245">
        <v>0</v>
      </c>
      <c r="C145" s="245">
        <v>0</v>
      </c>
      <c r="D145" s="245">
        <v>0</v>
      </c>
      <c r="E145" s="245">
        <v>0</v>
      </c>
      <c r="F145" s="245">
        <v>0</v>
      </c>
      <c r="G145" s="245">
        <v>0</v>
      </c>
      <c r="H145" s="245">
        <v>0</v>
      </c>
      <c r="I145" s="245">
        <v>0</v>
      </c>
      <c r="J145" s="245">
        <v>0</v>
      </c>
      <c r="K145" s="245">
        <v>0</v>
      </c>
      <c r="L145" s="245">
        <v>0</v>
      </c>
      <c r="M145" s="245">
        <v>0</v>
      </c>
      <c r="N145" s="245">
        <v>0</v>
      </c>
      <c r="O145" s="245">
        <v>0</v>
      </c>
      <c r="P145" s="245">
        <v>0</v>
      </c>
      <c r="Q145" s="245">
        <v>0</v>
      </c>
      <c r="R145" s="245">
        <v>0</v>
      </c>
      <c r="S145" s="245">
        <v>0</v>
      </c>
      <c r="T145" s="245">
        <v>0</v>
      </c>
      <c r="U145" s="245">
        <v>0</v>
      </c>
      <c r="V145" s="245">
        <v>0</v>
      </c>
      <c r="W145" s="245">
        <v>0</v>
      </c>
      <c r="X145" s="245">
        <v>0</v>
      </c>
      <c r="Y145" s="245">
        <v>0</v>
      </c>
      <c r="Z145" s="245">
        <v>0</v>
      </c>
      <c r="AA145" s="246">
        <v>0</v>
      </c>
      <c r="AB145" s="245">
        <v>0</v>
      </c>
      <c r="AC145" s="245">
        <v>0</v>
      </c>
      <c r="AD145" s="245">
        <v>0</v>
      </c>
      <c r="AE145" s="245">
        <v>0</v>
      </c>
      <c r="AF145" s="245"/>
      <c r="AG145" s="245"/>
      <c r="AH145" s="245"/>
      <c r="AI145" s="245"/>
      <c r="AJ145" s="245"/>
      <c r="AK145" s="245"/>
      <c r="AL145" s="245"/>
    </row>
    <row r="146" ht="16.35" customHeight="1" spans="1:38">
      <c r="A146" s="244" t="s">
        <v>499</v>
      </c>
      <c r="B146" s="245">
        <v>0</v>
      </c>
      <c r="C146" s="245">
        <v>0</v>
      </c>
      <c r="D146" s="245">
        <v>0</v>
      </c>
      <c r="E146" s="245">
        <v>6102</v>
      </c>
      <c r="F146" s="245">
        <v>113606</v>
      </c>
      <c r="G146" s="245">
        <v>24292</v>
      </c>
      <c r="H146" s="245">
        <v>0</v>
      </c>
      <c r="I146" s="245">
        <v>0</v>
      </c>
      <c r="J146" s="245">
        <v>0</v>
      </c>
      <c r="K146" s="245">
        <v>-655</v>
      </c>
      <c r="L146" s="245">
        <v>0</v>
      </c>
      <c r="M146" s="245">
        <v>0</v>
      </c>
      <c r="N146" s="245">
        <v>0</v>
      </c>
      <c r="O146" s="245">
        <v>6102</v>
      </c>
      <c r="P146" s="245">
        <v>0</v>
      </c>
      <c r="Q146" s="245">
        <v>0</v>
      </c>
      <c r="R146" s="245">
        <v>0</v>
      </c>
      <c r="S146" s="245">
        <v>54581</v>
      </c>
      <c r="T146" s="245">
        <v>0</v>
      </c>
      <c r="U146" s="245">
        <v>0</v>
      </c>
      <c r="V146" s="245">
        <v>40006</v>
      </c>
      <c r="W146" s="245">
        <v>19019</v>
      </c>
      <c r="X146" s="245">
        <v>0</v>
      </c>
      <c r="Y146" s="245">
        <v>0</v>
      </c>
      <c r="Z146" s="245">
        <v>0</v>
      </c>
      <c r="AA146" s="246">
        <v>0</v>
      </c>
      <c r="AB146" s="245">
        <v>0</v>
      </c>
      <c r="AC146" s="245">
        <v>24292</v>
      </c>
      <c r="AD146" s="245">
        <v>0</v>
      </c>
      <c r="AE146" s="245">
        <v>0</v>
      </c>
      <c r="AF146" s="245"/>
      <c r="AG146" s="245"/>
      <c r="AH146" s="245"/>
      <c r="AI146" s="245"/>
      <c r="AJ146" s="245"/>
      <c r="AK146" s="245"/>
      <c r="AL146" s="245"/>
    </row>
    <row r="147" ht="16.35" customHeight="1" spans="1:38">
      <c r="A147" s="244" t="s">
        <v>500</v>
      </c>
      <c r="B147" s="245">
        <v>0</v>
      </c>
      <c r="C147" s="245">
        <v>0</v>
      </c>
      <c r="D147" s="245">
        <v>0</v>
      </c>
      <c r="E147" s="245">
        <v>14038</v>
      </c>
      <c r="F147" s="245">
        <v>413912</v>
      </c>
      <c r="G147" s="245">
        <v>60499</v>
      </c>
      <c r="H147" s="245">
        <v>0</v>
      </c>
      <c r="I147" s="245">
        <v>0</v>
      </c>
      <c r="J147" s="245">
        <v>0</v>
      </c>
      <c r="K147" s="245">
        <v>10986301.4</v>
      </c>
      <c r="L147" s="245">
        <v>0</v>
      </c>
      <c r="M147" s="245">
        <v>0</v>
      </c>
      <c r="N147" s="245">
        <v>0</v>
      </c>
      <c r="O147" s="245">
        <v>14038</v>
      </c>
      <c r="P147" s="245">
        <v>0</v>
      </c>
      <c r="Q147" s="245">
        <v>0</v>
      </c>
      <c r="R147" s="245">
        <v>0</v>
      </c>
      <c r="S147" s="245">
        <v>101435</v>
      </c>
      <c r="T147" s="245">
        <v>91812</v>
      </c>
      <c r="U147" s="245">
        <v>49156</v>
      </c>
      <c r="V147" s="245">
        <v>106826</v>
      </c>
      <c r="W147" s="245">
        <v>41373</v>
      </c>
      <c r="X147" s="245">
        <v>16893</v>
      </c>
      <c r="Y147" s="245">
        <v>6417</v>
      </c>
      <c r="Z147" s="245">
        <v>0</v>
      </c>
      <c r="AA147" s="246">
        <v>0</v>
      </c>
      <c r="AB147" s="245">
        <v>0</v>
      </c>
      <c r="AC147" s="245">
        <v>56625</v>
      </c>
      <c r="AD147" s="245">
        <v>3874</v>
      </c>
      <c r="AE147" s="245">
        <v>0</v>
      </c>
      <c r="AF147" s="245"/>
      <c r="AG147" s="245"/>
      <c r="AH147" s="245"/>
      <c r="AI147" s="245"/>
      <c r="AJ147" s="245"/>
      <c r="AK147" s="245"/>
      <c r="AL147" s="245"/>
    </row>
    <row r="148" ht="16.35" customHeight="1" spans="1:38">
      <c r="A148" s="244" t="s">
        <v>501</v>
      </c>
      <c r="B148" s="245">
        <v>0</v>
      </c>
      <c r="C148" s="245">
        <v>0</v>
      </c>
      <c r="D148" s="245">
        <v>0</v>
      </c>
      <c r="E148" s="245">
        <v>2827790</v>
      </c>
      <c r="F148" s="245">
        <v>1033154</v>
      </c>
      <c r="G148" s="245">
        <v>1254597</v>
      </c>
      <c r="H148" s="245">
        <v>0</v>
      </c>
      <c r="I148" s="245">
        <v>0</v>
      </c>
      <c r="J148" s="245">
        <v>0</v>
      </c>
      <c r="K148" s="245">
        <v>729322</v>
      </c>
      <c r="L148" s="245">
        <v>372770</v>
      </c>
      <c r="M148" s="245">
        <v>399571</v>
      </c>
      <c r="N148" s="245">
        <v>416678</v>
      </c>
      <c r="O148" s="245">
        <v>437777</v>
      </c>
      <c r="P148" s="245">
        <v>407554</v>
      </c>
      <c r="Q148" s="245">
        <v>409835</v>
      </c>
      <c r="R148" s="245">
        <v>383605</v>
      </c>
      <c r="S148" s="245">
        <v>158524</v>
      </c>
      <c r="T148" s="245">
        <v>319898</v>
      </c>
      <c r="U148" s="245">
        <v>194448</v>
      </c>
      <c r="V148" s="245">
        <v>184754</v>
      </c>
      <c r="W148" s="245">
        <v>56453</v>
      </c>
      <c r="X148" s="245">
        <v>84386</v>
      </c>
      <c r="Y148" s="245">
        <v>34691</v>
      </c>
      <c r="Z148" s="245">
        <v>0</v>
      </c>
      <c r="AA148" s="246">
        <v>415538</v>
      </c>
      <c r="AB148" s="245">
        <v>0</v>
      </c>
      <c r="AC148" s="245">
        <v>441198</v>
      </c>
      <c r="AD148" s="245">
        <v>397861</v>
      </c>
      <c r="AE148" s="245">
        <v>0</v>
      </c>
      <c r="AF148" s="245"/>
      <c r="AG148" s="245"/>
      <c r="AH148" s="245"/>
      <c r="AI148" s="245"/>
      <c r="AJ148" s="245"/>
      <c r="AK148" s="245"/>
      <c r="AL148" s="245"/>
    </row>
    <row r="149" ht="16.35" customHeight="1" spans="1:38">
      <c r="A149" s="244" t="s">
        <v>502</v>
      </c>
      <c r="B149" s="245">
        <v>0</v>
      </c>
      <c r="C149" s="245">
        <v>0</v>
      </c>
      <c r="D149" s="245">
        <v>0</v>
      </c>
      <c r="E149" s="245">
        <v>15132</v>
      </c>
      <c r="F149" s="245">
        <v>311943</v>
      </c>
      <c r="G149" s="245">
        <v>60239</v>
      </c>
      <c r="H149" s="245">
        <v>0</v>
      </c>
      <c r="I149" s="245">
        <v>0</v>
      </c>
      <c r="J149" s="245">
        <v>0</v>
      </c>
      <c r="K149" s="245">
        <v>62915</v>
      </c>
      <c r="L149" s="245">
        <v>0</v>
      </c>
      <c r="M149" s="245">
        <v>0</v>
      </c>
      <c r="N149" s="245">
        <v>0</v>
      </c>
      <c r="O149" s="245">
        <v>15132</v>
      </c>
      <c r="P149" s="245">
        <v>0</v>
      </c>
      <c r="Q149" s="245">
        <v>0</v>
      </c>
      <c r="R149" s="245">
        <v>0</v>
      </c>
      <c r="S149" s="245">
        <v>106012</v>
      </c>
      <c r="T149" s="245">
        <v>0</v>
      </c>
      <c r="U149" s="245">
        <v>0</v>
      </c>
      <c r="V149" s="245">
        <v>75441</v>
      </c>
      <c r="W149" s="245">
        <v>40086</v>
      </c>
      <c r="X149" s="245">
        <v>85287</v>
      </c>
      <c r="Y149" s="245">
        <v>5117</v>
      </c>
      <c r="Z149" s="245">
        <v>0</v>
      </c>
      <c r="AA149" s="245">
        <v>0</v>
      </c>
      <c r="AB149" s="245">
        <v>0</v>
      </c>
      <c r="AC149" s="245">
        <v>60239</v>
      </c>
      <c r="AD149" s="245">
        <v>0</v>
      </c>
      <c r="AE149" s="245">
        <v>131168.16</v>
      </c>
      <c r="AF149" s="245"/>
      <c r="AG149" s="245"/>
      <c r="AH149" s="245"/>
      <c r="AI149" s="245"/>
      <c r="AJ149" s="245"/>
      <c r="AK149" s="245"/>
      <c r="AL149" s="245"/>
    </row>
    <row r="150" ht="16.35" customHeight="1" spans="1:38">
      <c r="A150" s="244" t="s">
        <v>503</v>
      </c>
      <c r="B150" s="245">
        <v>0</v>
      </c>
      <c r="C150" s="245">
        <v>0</v>
      </c>
      <c r="D150" s="245">
        <v>0</v>
      </c>
      <c r="E150" s="245">
        <v>0</v>
      </c>
      <c r="F150" s="245">
        <v>0</v>
      </c>
      <c r="G150" s="245">
        <v>0</v>
      </c>
      <c r="H150" s="245">
        <v>0</v>
      </c>
      <c r="I150" s="245">
        <v>0</v>
      </c>
      <c r="J150" s="245">
        <v>0</v>
      </c>
      <c r="K150" s="245">
        <v>0</v>
      </c>
      <c r="L150" s="245">
        <v>0</v>
      </c>
      <c r="M150" s="245">
        <v>0</v>
      </c>
      <c r="N150" s="245">
        <v>0</v>
      </c>
      <c r="O150" s="245">
        <v>0</v>
      </c>
      <c r="P150" s="245">
        <v>0</v>
      </c>
      <c r="Q150" s="245">
        <v>0</v>
      </c>
      <c r="R150" s="245">
        <v>0</v>
      </c>
      <c r="S150" s="245">
        <v>0</v>
      </c>
      <c r="T150" s="245">
        <v>0</v>
      </c>
      <c r="U150" s="245">
        <v>0</v>
      </c>
      <c r="V150" s="245">
        <v>0</v>
      </c>
      <c r="W150" s="245">
        <v>0</v>
      </c>
      <c r="X150" s="245">
        <v>0</v>
      </c>
      <c r="Y150" s="245">
        <v>0</v>
      </c>
      <c r="Z150" s="245">
        <v>0</v>
      </c>
      <c r="AA150" s="245">
        <v>0</v>
      </c>
      <c r="AB150" s="245">
        <v>0</v>
      </c>
      <c r="AC150" s="245">
        <v>0</v>
      </c>
      <c r="AD150" s="245">
        <v>0</v>
      </c>
      <c r="AE150" s="245">
        <v>0</v>
      </c>
      <c r="AF150" s="245"/>
      <c r="AG150" s="245"/>
      <c r="AH150" s="245"/>
      <c r="AI150" s="245"/>
      <c r="AJ150" s="245"/>
      <c r="AK150" s="245"/>
      <c r="AL150" s="245"/>
    </row>
    <row r="151" ht="16.35" customHeight="1" spans="1:38">
      <c r="A151" s="244" t="s">
        <v>504</v>
      </c>
      <c r="B151" s="245">
        <v>0</v>
      </c>
      <c r="C151" s="245">
        <v>0</v>
      </c>
      <c r="D151" s="245">
        <v>0</v>
      </c>
      <c r="E151" s="245">
        <v>2888642</v>
      </c>
      <c r="F151" s="245">
        <v>2149224</v>
      </c>
      <c r="G151" s="245">
        <v>1434743</v>
      </c>
      <c r="H151" s="245">
        <v>0</v>
      </c>
      <c r="I151" s="245">
        <v>0</v>
      </c>
      <c r="J151" s="245">
        <v>0</v>
      </c>
      <c r="K151" s="245">
        <v>11920199.2</v>
      </c>
      <c r="L151" s="245">
        <v>373389</v>
      </c>
      <c r="M151" s="245">
        <v>426054</v>
      </c>
      <c r="N151" s="245">
        <v>393723</v>
      </c>
      <c r="O151" s="245">
        <v>488647</v>
      </c>
      <c r="P151" s="245">
        <v>409296</v>
      </c>
      <c r="Q151" s="245">
        <v>412949</v>
      </c>
      <c r="R151" s="245">
        <v>384584</v>
      </c>
      <c r="S151" s="245">
        <v>502821</v>
      </c>
      <c r="T151" s="245">
        <v>454388</v>
      </c>
      <c r="U151" s="245">
        <v>269533</v>
      </c>
      <c r="V151" s="245">
        <v>487215</v>
      </c>
      <c r="W151" s="245">
        <v>189065</v>
      </c>
      <c r="X151" s="245">
        <v>195864</v>
      </c>
      <c r="Y151" s="245">
        <v>50338</v>
      </c>
      <c r="Z151" s="245">
        <v>0</v>
      </c>
      <c r="AA151" s="245">
        <v>417539</v>
      </c>
      <c r="AB151" s="245">
        <v>0</v>
      </c>
      <c r="AC151" s="245">
        <v>614029</v>
      </c>
      <c r="AD151" s="245">
        <v>403175</v>
      </c>
      <c r="AE151" s="245">
        <v>131168.16</v>
      </c>
      <c r="AF151" s="245"/>
      <c r="AG151" s="245"/>
      <c r="AH151" s="245"/>
      <c r="AI151" s="245"/>
      <c r="AJ151" s="245"/>
      <c r="AK151" s="245"/>
      <c r="AL151" s="245"/>
    </row>
    <row r="152" ht="16.35" customHeight="1" spans="1:38">
      <c r="A152" s="244" t="s">
        <v>505</v>
      </c>
      <c r="B152" s="245">
        <v>276365.4071</v>
      </c>
      <c r="C152" s="245">
        <v>0</v>
      </c>
      <c r="D152" s="245">
        <v>0</v>
      </c>
      <c r="E152" s="245">
        <v>4598753.23265</v>
      </c>
      <c r="F152" s="245">
        <v>1977146.50325</v>
      </c>
      <c r="G152" s="245">
        <v>5144388.1974</v>
      </c>
      <c r="H152" s="245">
        <v>0</v>
      </c>
      <c r="I152" s="245">
        <v>0</v>
      </c>
      <c r="J152" s="245">
        <v>0</v>
      </c>
      <c r="K152" s="245">
        <v>9539479.305</v>
      </c>
      <c r="L152" s="245">
        <v>206407.67</v>
      </c>
      <c r="M152" s="245">
        <v>897773.1678</v>
      </c>
      <c r="N152" s="245">
        <v>585868.02795</v>
      </c>
      <c r="O152" s="245">
        <v>332483.0812</v>
      </c>
      <c r="P152" s="245">
        <v>372983.67165</v>
      </c>
      <c r="Q152" s="245">
        <v>1185383.9084</v>
      </c>
      <c r="R152" s="245">
        <v>1017853.70565</v>
      </c>
      <c r="S152" s="245">
        <v>549701</v>
      </c>
      <c r="T152" s="245">
        <v>803440.7861</v>
      </c>
      <c r="U152" s="245">
        <v>279736</v>
      </c>
      <c r="V152" s="245">
        <v>-152503.22035</v>
      </c>
      <c r="W152" s="245">
        <v>208139.9375</v>
      </c>
      <c r="X152" s="245">
        <v>220109</v>
      </c>
      <c r="Y152" s="245">
        <v>68523</v>
      </c>
      <c r="Z152" s="245">
        <v>0</v>
      </c>
      <c r="AA152" s="245">
        <v>570274.286</v>
      </c>
      <c r="AB152" s="245">
        <v>-733202.4808</v>
      </c>
      <c r="AC152" s="245">
        <v>610592.18295</v>
      </c>
      <c r="AD152" s="245">
        <v>4696724.20925</v>
      </c>
      <c r="AE152" s="245">
        <v>134333.16</v>
      </c>
      <c r="AF152" s="245"/>
      <c r="AG152" s="245"/>
      <c r="AH152" s="245"/>
      <c r="AI152" s="245"/>
      <c r="AJ152" s="245"/>
      <c r="AK152" s="245"/>
      <c r="AL152" s="245"/>
    </row>
    <row r="153" ht="16.35" customHeight="1" spans="1:38">
      <c r="A153" s="244" t="s">
        <v>506</v>
      </c>
      <c r="B153" s="245">
        <v>57076763.51</v>
      </c>
      <c r="C153" s="245">
        <v>0</v>
      </c>
      <c r="D153" s="245">
        <v>0</v>
      </c>
      <c r="E153" s="245">
        <v>16068544.68</v>
      </c>
      <c r="F153" s="245">
        <v>29578664.02</v>
      </c>
      <c r="G153" s="245">
        <v>9287821.08</v>
      </c>
      <c r="H153" s="245">
        <v>3120256.8</v>
      </c>
      <c r="I153" s="245">
        <v>2611927</v>
      </c>
      <c r="J153" s="245">
        <v>0</v>
      </c>
      <c r="K153" s="245">
        <v>101052708.82</v>
      </c>
      <c r="L153" s="245">
        <v>1528558.21</v>
      </c>
      <c r="M153" s="245">
        <v>2270841.73</v>
      </c>
      <c r="N153" s="245">
        <v>1731906.03</v>
      </c>
      <c r="O153" s="245">
        <v>4454782.81</v>
      </c>
      <c r="P153" s="245">
        <v>2559013.34</v>
      </c>
      <c r="Q153" s="245">
        <v>2149754.6</v>
      </c>
      <c r="R153" s="245">
        <v>1373687.96</v>
      </c>
      <c r="S153" s="245">
        <v>4483759.45</v>
      </c>
      <c r="T153" s="245">
        <v>7626040.41</v>
      </c>
      <c r="U153" s="245">
        <v>8709647.3</v>
      </c>
      <c r="V153" s="245">
        <v>3744024.52</v>
      </c>
      <c r="W153" s="245">
        <v>1520888.4</v>
      </c>
      <c r="X153" s="245">
        <v>2264009.01</v>
      </c>
      <c r="Y153" s="245">
        <v>1230294.93</v>
      </c>
      <c r="Z153" s="245">
        <v>0</v>
      </c>
      <c r="AA153" s="245">
        <v>1890063.19</v>
      </c>
      <c r="AB153" s="245">
        <v>2742249.37</v>
      </c>
      <c r="AC153" s="245">
        <v>2731587.63</v>
      </c>
      <c r="AD153" s="245">
        <v>1923920.89</v>
      </c>
      <c r="AE153" s="245">
        <v>6003875.37</v>
      </c>
      <c r="AF153" s="245"/>
      <c r="AG153" s="245"/>
      <c r="AH153" s="245"/>
      <c r="AI153" s="245"/>
      <c r="AJ153" s="245"/>
      <c r="AK153" s="245"/>
      <c r="AL153" s="245"/>
    </row>
    <row r="154" ht="16.35" customHeight="1" spans="1:38">
      <c r="A154" s="244" t="s">
        <v>507</v>
      </c>
      <c r="B154" s="245">
        <v>1308767.15</v>
      </c>
      <c r="C154" s="245">
        <v>0</v>
      </c>
      <c r="D154" s="245">
        <v>0</v>
      </c>
      <c r="E154" s="245">
        <v>37453.57</v>
      </c>
      <c r="F154" s="245">
        <v>523731.89</v>
      </c>
      <c r="G154" s="245">
        <v>174721.2</v>
      </c>
      <c r="H154" s="245">
        <v>18598.13</v>
      </c>
      <c r="I154" s="245">
        <v>14989.84</v>
      </c>
      <c r="J154" s="245">
        <v>0</v>
      </c>
      <c r="K154" s="245">
        <v>1734806.56</v>
      </c>
      <c r="L154" s="245">
        <v>4040</v>
      </c>
      <c r="M154" s="245">
        <v>5608.39</v>
      </c>
      <c r="N154" s="245">
        <v>2607.77</v>
      </c>
      <c r="O154" s="245">
        <v>15610</v>
      </c>
      <c r="P154" s="245">
        <v>-878.78</v>
      </c>
      <c r="Q154" s="245">
        <v>6615</v>
      </c>
      <c r="R154" s="245">
        <v>3851.19</v>
      </c>
      <c r="S154" s="245">
        <v>169033.12</v>
      </c>
      <c r="T154" s="245">
        <v>215248.64</v>
      </c>
      <c r="U154" s="245">
        <v>61672</v>
      </c>
      <c r="V154" s="245">
        <v>39639.09</v>
      </c>
      <c r="W154" s="245">
        <v>30181.85</v>
      </c>
      <c r="X154" s="245">
        <v>6399.25</v>
      </c>
      <c r="Y154" s="245">
        <v>1557.94</v>
      </c>
      <c r="Z154" s="245">
        <v>0</v>
      </c>
      <c r="AA154" s="245">
        <v>9732.88</v>
      </c>
      <c r="AB154" s="245">
        <v>88124.8</v>
      </c>
      <c r="AC154" s="245">
        <v>71882.27</v>
      </c>
      <c r="AD154" s="245">
        <v>4981.25</v>
      </c>
      <c r="AE154" s="245">
        <v>119521.86</v>
      </c>
      <c r="AF154" s="245"/>
      <c r="AG154" s="245"/>
      <c r="AH154" s="245"/>
      <c r="AI154" s="245"/>
      <c r="AJ154" s="245"/>
      <c r="AK154" s="245"/>
      <c r="AL154" s="245"/>
    </row>
    <row r="155" ht="16.35" customHeight="1" spans="1:38">
      <c r="A155" s="244" t="s">
        <v>508</v>
      </c>
      <c r="B155" s="245">
        <v>2687522.87</v>
      </c>
      <c r="C155" s="245">
        <v>0</v>
      </c>
      <c r="D155" s="245">
        <v>0</v>
      </c>
      <c r="E155" s="245">
        <v>297595.41</v>
      </c>
      <c r="F155" s="245">
        <v>1263868.77</v>
      </c>
      <c r="G155" s="245">
        <v>258176.28</v>
      </c>
      <c r="H155" s="245">
        <v>63573.2</v>
      </c>
      <c r="I155" s="245">
        <v>53536.12</v>
      </c>
      <c r="J155" s="245">
        <v>0</v>
      </c>
      <c r="K155" s="245">
        <v>3053339.08</v>
      </c>
      <c r="L155" s="245">
        <v>33933.22</v>
      </c>
      <c r="M155" s="245">
        <v>27837.56</v>
      </c>
      <c r="N155" s="245">
        <v>34587.2</v>
      </c>
      <c r="O155" s="245">
        <v>89095.65</v>
      </c>
      <c r="P155" s="245">
        <v>51164.5</v>
      </c>
      <c r="Q155" s="245">
        <v>42995.09</v>
      </c>
      <c r="R155" s="245">
        <v>17982.19</v>
      </c>
      <c r="S155" s="245">
        <v>89675.17</v>
      </c>
      <c r="T155" s="245">
        <v>617148.41</v>
      </c>
      <c r="U155" s="245">
        <v>211177.41</v>
      </c>
      <c r="V155" s="245">
        <v>139458.51</v>
      </c>
      <c r="W155" s="245">
        <v>33207.47</v>
      </c>
      <c r="X155" s="245">
        <v>104585.77</v>
      </c>
      <c r="Y155" s="245">
        <v>68616.03</v>
      </c>
      <c r="Z155" s="245">
        <v>0</v>
      </c>
      <c r="AA155" s="245">
        <v>41676.32</v>
      </c>
      <c r="AB155" s="245">
        <v>78968.95</v>
      </c>
      <c r="AC155" s="245">
        <v>72179.55</v>
      </c>
      <c r="AD155" s="245">
        <v>65351.46</v>
      </c>
      <c r="AE155" s="245">
        <v>125085.55</v>
      </c>
      <c r="AF155" s="245"/>
      <c r="AG155" s="245"/>
      <c r="AH155" s="245"/>
      <c r="AI155" s="245"/>
      <c r="AJ155" s="245"/>
      <c r="AK155" s="245"/>
      <c r="AL155" s="245"/>
    </row>
    <row r="156" ht="16.35" customHeight="1" spans="1:38">
      <c r="A156" s="244" t="s">
        <v>509</v>
      </c>
      <c r="B156" s="245">
        <v>2266589</v>
      </c>
      <c r="C156" s="245">
        <v>0</v>
      </c>
      <c r="D156" s="245">
        <v>0</v>
      </c>
      <c r="E156" s="245">
        <v>295684.47</v>
      </c>
      <c r="F156" s="245">
        <v>1414102.88</v>
      </c>
      <c r="G156" s="245">
        <v>208510.2</v>
      </c>
      <c r="H156" s="245">
        <v>47632.34</v>
      </c>
      <c r="I156" s="245">
        <v>40152.09</v>
      </c>
      <c r="J156" s="245">
        <v>0</v>
      </c>
      <c r="K156" s="245">
        <v>2061712.28</v>
      </c>
      <c r="L156" s="245">
        <v>25449.89</v>
      </c>
      <c r="M156" s="245">
        <v>37052.99</v>
      </c>
      <c r="N156" s="245">
        <v>51685.42</v>
      </c>
      <c r="O156" s="245">
        <v>66821.74</v>
      </c>
      <c r="P156" s="245">
        <v>48873.37</v>
      </c>
      <c r="Q156" s="245">
        <v>32246.32</v>
      </c>
      <c r="R156" s="245">
        <v>33554.74</v>
      </c>
      <c r="S156" s="245">
        <v>114136.39</v>
      </c>
      <c r="T156" s="245">
        <v>755399.31</v>
      </c>
      <c r="U156" s="245">
        <v>169186.06</v>
      </c>
      <c r="V156" s="245">
        <v>134394.89</v>
      </c>
      <c r="W156" s="245">
        <v>68654.6</v>
      </c>
      <c r="X156" s="245">
        <v>102684.61</v>
      </c>
      <c r="Y156" s="245">
        <v>69647.02</v>
      </c>
      <c r="Z156" s="245">
        <v>0</v>
      </c>
      <c r="AA156" s="245">
        <v>35635.23</v>
      </c>
      <c r="AB156" s="245">
        <v>59226.72</v>
      </c>
      <c r="AC156" s="245">
        <v>54134.66</v>
      </c>
      <c r="AD156" s="245">
        <v>59513.59</v>
      </c>
      <c r="AE156" s="245">
        <v>93739.13</v>
      </c>
      <c r="AF156" s="245"/>
      <c r="AG156" s="245"/>
      <c r="AH156" s="245"/>
      <c r="AI156" s="245"/>
      <c r="AJ156" s="245"/>
      <c r="AK156" s="245"/>
      <c r="AL156" s="245"/>
    </row>
    <row r="157" ht="16.35" customHeight="1" spans="1:38">
      <c r="A157" s="244" t="s">
        <v>510</v>
      </c>
      <c r="B157" s="245">
        <v>12716344.57</v>
      </c>
      <c r="C157" s="245">
        <v>0</v>
      </c>
      <c r="D157" s="245">
        <v>0</v>
      </c>
      <c r="E157" s="245">
        <v>3681240.67</v>
      </c>
      <c r="F157" s="245">
        <v>7772907.49</v>
      </c>
      <c r="G157" s="245">
        <v>2376719.65</v>
      </c>
      <c r="H157" s="245">
        <v>456925.7</v>
      </c>
      <c r="I157" s="245">
        <v>608364.6</v>
      </c>
      <c r="J157" s="245">
        <v>0</v>
      </c>
      <c r="K157" s="245">
        <v>32192740.1</v>
      </c>
      <c r="L157" s="245">
        <v>511486.18</v>
      </c>
      <c r="M157" s="245">
        <v>321519.97</v>
      </c>
      <c r="N157" s="245">
        <v>505387.67</v>
      </c>
      <c r="O157" s="245">
        <v>922461.54</v>
      </c>
      <c r="P157" s="245">
        <v>632482.01</v>
      </c>
      <c r="Q157" s="245">
        <v>541536.52</v>
      </c>
      <c r="R157" s="245">
        <v>246366.78</v>
      </c>
      <c r="S157" s="245">
        <v>1145266.88</v>
      </c>
      <c r="T157" s="245">
        <v>2164904.11</v>
      </c>
      <c r="U157" s="245">
        <v>1767912.45</v>
      </c>
      <c r="V157" s="245">
        <v>1092312.2</v>
      </c>
      <c r="W157" s="245">
        <v>397128.89</v>
      </c>
      <c r="X157" s="245">
        <v>776919.89</v>
      </c>
      <c r="Y157" s="245">
        <v>428463.07</v>
      </c>
      <c r="Z157" s="245">
        <v>0</v>
      </c>
      <c r="AA157" s="245">
        <v>440451.8</v>
      </c>
      <c r="AB157" s="245">
        <v>785515.42</v>
      </c>
      <c r="AC157" s="245">
        <v>753743.56</v>
      </c>
      <c r="AD157" s="245">
        <v>397008.87</v>
      </c>
      <c r="AE157" s="245">
        <v>1721418.18</v>
      </c>
      <c r="AF157" s="245"/>
      <c r="AG157" s="245"/>
      <c r="AH157" s="245"/>
      <c r="AI157" s="245"/>
      <c r="AJ157" s="245"/>
      <c r="AK157" s="245"/>
      <c r="AL157" s="245"/>
    </row>
    <row r="158" ht="16.35" customHeight="1" spans="1:38">
      <c r="A158" s="244" t="s">
        <v>511</v>
      </c>
      <c r="B158" s="245">
        <v>225000</v>
      </c>
      <c r="C158" s="245">
        <v>0</v>
      </c>
      <c r="D158" s="245">
        <v>0</v>
      </c>
      <c r="E158" s="245">
        <v>0</v>
      </c>
      <c r="F158" s="245">
        <v>0</v>
      </c>
      <c r="G158" s="245">
        <v>0</v>
      </c>
      <c r="H158" s="245">
        <v>0</v>
      </c>
      <c r="I158" s="245">
        <v>0</v>
      </c>
      <c r="J158" s="245">
        <v>0</v>
      </c>
      <c r="K158" s="245">
        <v>300000</v>
      </c>
      <c r="L158" s="245">
        <v>0</v>
      </c>
      <c r="M158" s="245">
        <v>0</v>
      </c>
      <c r="N158" s="245">
        <v>0</v>
      </c>
      <c r="O158" s="245">
        <v>0</v>
      </c>
      <c r="P158" s="245">
        <v>0</v>
      </c>
      <c r="Q158" s="245">
        <v>0</v>
      </c>
      <c r="R158" s="245">
        <v>0</v>
      </c>
      <c r="S158" s="245">
        <v>0</v>
      </c>
      <c r="T158" s="245">
        <v>0</v>
      </c>
      <c r="U158" s="245">
        <v>0</v>
      </c>
      <c r="V158" s="245">
        <v>0</v>
      </c>
      <c r="W158" s="245">
        <v>0</v>
      </c>
      <c r="X158" s="245">
        <v>0</v>
      </c>
      <c r="Y158" s="245">
        <v>0</v>
      </c>
      <c r="Z158" s="245">
        <v>0</v>
      </c>
      <c r="AA158" s="245">
        <v>0</v>
      </c>
      <c r="AB158" s="245">
        <v>0</v>
      </c>
      <c r="AC158" s="245">
        <v>0</v>
      </c>
      <c r="AD158" s="245">
        <v>0</v>
      </c>
      <c r="AE158" s="245">
        <v>0</v>
      </c>
      <c r="AF158" s="245"/>
      <c r="AG158" s="245"/>
      <c r="AH158" s="245"/>
      <c r="AI158" s="245"/>
      <c r="AJ158" s="245"/>
      <c r="AK158" s="245"/>
      <c r="AL158" s="245"/>
    </row>
    <row r="159" ht="16.35" customHeight="1" spans="1:38">
      <c r="A159" s="244" t="s">
        <v>512</v>
      </c>
      <c r="B159" s="245">
        <v>163492.53</v>
      </c>
      <c r="C159" s="245">
        <v>0</v>
      </c>
      <c r="D159" s="245">
        <v>0</v>
      </c>
      <c r="E159" s="245">
        <v>29231.96</v>
      </c>
      <c r="F159" s="245">
        <v>55536.4</v>
      </c>
      <c r="G159" s="245">
        <v>12141.06</v>
      </c>
      <c r="H159" s="245">
        <v>6503.99</v>
      </c>
      <c r="I159" s="245">
        <v>1747.86</v>
      </c>
      <c r="J159" s="245">
        <v>0</v>
      </c>
      <c r="K159" s="245">
        <v>481175.8</v>
      </c>
      <c r="L159" s="245">
        <v>32382.96</v>
      </c>
      <c r="M159" s="245">
        <v>0</v>
      </c>
      <c r="N159" s="245">
        <v>0</v>
      </c>
      <c r="O159" s="245">
        <v>-1575.5</v>
      </c>
      <c r="P159" s="245">
        <v>-1575.5</v>
      </c>
      <c r="Q159" s="245">
        <v>0</v>
      </c>
      <c r="R159" s="245">
        <v>0</v>
      </c>
      <c r="S159" s="245">
        <v>2251.58</v>
      </c>
      <c r="T159" s="245">
        <v>1793.74</v>
      </c>
      <c r="U159" s="245">
        <v>32536.19</v>
      </c>
      <c r="V159" s="245">
        <v>6528.36</v>
      </c>
      <c r="W159" s="245">
        <v>0</v>
      </c>
      <c r="X159" s="245">
        <v>12426.53</v>
      </c>
      <c r="Y159" s="245">
        <v>0</v>
      </c>
      <c r="Z159" s="245">
        <v>0</v>
      </c>
      <c r="AA159" s="245">
        <v>1793.74</v>
      </c>
      <c r="AB159" s="245">
        <v>3827.08</v>
      </c>
      <c r="AC159" s="245">
        <v>3818.95</v>
      </c>
      <c r="AD159" s="245">
        <v>2701.29</v>
      </c>
      <c r="AE159" s="245">
        <v>21569.67</v>
      </c>
      <c r="AF159" s="245"/>
      <c r="AG159" s="245"/>
      <c r="AH159" s="245"/>
      <c r="AI159" s="245"/>
      <c r="AJ159" s="245"/>
      <c r="AK159" s="245"/>
      <c r="AL159" s="245"/>
    </row>
    <row r="160" ht="16.35" customHeight="1" spans="1:38">
      <c r="A160" s="244" t="s">
        <v>513</v>
      </c>
      <c r="B160" s="245">
        <v>653211.98</v>
      </c>
      <c r="C160" s="245">
        <v>0</v>
      </c>
      <c r="D160" s="245">
        <v>0</v>
      </c>
      <c r="E160" s="245">
        <v>0</v>
      </c>
      <c r="F160" s="245">
        <v>23893.11</v>
      </c>
      <c r="G160" s="245">
        <v>166589.65</v>
      </c>
      <c r="H160" s="245">
        <v>55232.41</v>
      </c>
      <c r="I160" s="245">
        <v>41387.59</v>
      </c>
      <c r="J160" s="245">
        <v>0</v>
      </c>
      <c r="K160" s="245">
        <v>2149876.54</v>
      </c>
      <c r="L160" s="245">
        <v>0</v>
      </c>
      <c r="M160" s="245">
        <v>0</v>
      </c>
      <c r="N160" s="245">
        <v>0</v>
      </c>
      <c r="O160" s="245">
        <v>0</v>
      </c>
      <c r="P160" s="245">
        <v>0</v>
      </c>
      <c r="Q160" s="245">
        <v>0</v>
      </c>
      <c r="R160" s="245">
        <v>0</v>
      </c>
      <c r="S160" s="245">
        <v>0</v>
      </c>
      <c r="T160" s="245">
        <v>1680</v>
      </c>
      <c r="U160" s="245">
        <v>18264.14</v>
      </c>
      <c r="V160" s="245">
        <v>0</v>
      </c>
      <c r="W160" s="245">
        <v>3948.97</v>
      </c>
      <c r="X160" s="245">
        <v>0</v>
      </c>
      <c r="Y160" s="245">
        <v>0</v>
      </c>
      <c r="Z160" s="245">
        <v>0</v>
      </c>
      <c r="AA160" s="245">
        <v>33749.65</v>
      </c>
      <c r="AB160" s="245">
        <v>53980</v>
      </c>
      <c r="AC160" s="245">
        <v>42760</v>
      </c>
      <c r="AD160" s="245">
        <v>36100</v>
      </c>
      <c r="AE160" s="245">
        <v>250400</v>
      </c>
      <c r="AF160" s="245"/>
      <c r="AG160" s="245"/>
      <c r="AH160" s="245"/>
      <c r="AI160" s="245"/>
      <c r="AJ160" s="245"/>
      <c r="AK160" s="245"/>
      <c r="AL160" s="245"/>
    </row>
    <row r="161" ht="16.35" customHeight="1" spans="1:38">
      <c r="A161" s="244" t="s">
        <v>514</v>
      </c>
      <c r="B161" s="245">
        <v>1580476.57</v>
      </c>
      <c r="C161" s="245">
        <v>0</v>
      </c>
      <c r="D161" s="245">
        <v>0</v>
      </c>
      <c r="E161" s="245">
        <v>548910</v>
      </c>
      <c r="F161" s="245">
        <v>78160.9</v>
      </c>
      <c r="G161" s="245">
        <v>0</v>
      </c>
      <c r="H161" s="245">
        <v>0</v>
      </c>
      <c r="I161" s="245">
        <v>0</v>
      </c>
      <c r="J161" s="245">
        <v>0</v>
      </c>
      <c r="K161" s="245">
        <v>2117487.95</v>
      </c>
      <c r="L161" s="245">
        <v>548910</v>
      </c>
      <c r="M161" s="245">
        <v>0</v>
      </c>
      <c r="N161" s="245">
        <v>0</v>
      </c>
      <c r="O161" s="245">
        <v>0</v>
      </c>
      <c r="P161" s="245">
        <v>0</v>
      </c>
      <c r="Q161" s="245">
        <v>0</v>
      </c>
      <c r="R161" s="245">
        <v>0</v>
      </c>
      <c r="S161" s="245">
        <v>63242.79</v>
      </c>
      <c r="T161" s="245">
        <v>1730.08</v>
      </c>
      <c r="U161" s="245">
        <v>2807.55</v>
      </c>
      <c r="V161" s="245">
        <v>0</v>
      </c>
      <c r="W161" s="245">
        <v>0</v>
      </c>
      <c r="X161" s="245">
        <v>7497.01</v>
      </c>
      <c r="Y161" s="245">
        <v>2883.47</v>
      </c>
      <c r="Z161" s="245">
        <v>0</v>
      </c>
      <c r="AA161" s="245">
        <v>0</v>
      </c>
      <c r="AB161" s="245">
        <v>0</v>
      </c>
      <c r="AC161" s="245">
        <v>0</v>
      </c>
      <c r="AD161" s="245">
        <v>0</v>
      </c>
      <c r="AE161" s="245">
        <v>2109030.18</v>
      </c>
      <c r="AF161" s="245"/>
      <c r="AG161" s="245"/>
      <c r="AH161" s="245"/>
      <c r="AI161" s="245"/>
      <c r="AJ161" s="245"/>
      <c r="AK161" s="245"/>
      <c r="AL161" s="245"/>
    </row>
    <row r="162" ht="16.35" customHeight="1" spans="1:38">
      <c r="A162" s="244" t="s">
        <v>515</v>
      </c>
      <c r="B162" s="245">
        <v>96603472.35</v>
      </c>
      <c r="C162" s="245">
        <v>0</v>
      </c>
      <c r="D162" s="245">
        <v>0</v>
      </c>
      <c r="E162" s="245">
        <v>0</v>
      </c>
      <c r="F162" s="245">
        <v>471320</v>
      </c>
      <c r="G162" s="245">
        <v>0</v>
      </c>
      <c r="H162" s="245">
        <v>0</v>
      </c>
      <c r="I162" s="245">
        <v>0</v>
      </c>
      <c r="J162" s="245">
        <v>0</v>
      </c>
      <c r="K162" s="245">
        <v>0</v>
      </c>
      <c r="L162" s="245">
        <v>0</v>
      </c>
      <c r="M162" s="245">
        <v>0</v>
      </c>
      <c r="N162" s="245">
        <v>0</v>
      </c>
      <c r="O162" s="245">
        <v>0</v>
      </c>
      <c r="P162" s="245">
        <v>0</v>
      </c>
      <c r="Q162" s="245">
        <v>0</v>
      </c>
      <c r="R162" s="245">
        <v>0</v>
      </c>
      <c r="S162" s="245">
        <v>0</v>
      </c>
      <c r="T162" s="245">
        <v>0</v>
      </c>
      <c r="U162" s="245">
        <v>471320</v>
      </c>
      <c r="V162" s="245">
        <v>0</v>
      </c>
      <c r="W162" s="245">
        <v>0</v>
      </c>
      <c r="X162" s="245">
        <v>0</v>
      </c>
      <c r="Y162" s="245">
        <v>0</v>
      </c>
      <c r="Z162" s="245">
        <v>0</v>
      </c>
      <c r="AA162" s="245">
        <v>0</v>
      </c>
      <c r="AB162" s="245">
        <v>0</v>
      </c>
      <c r="AC162" s="245">
        <v>0</v>
      </c>
      <c r="AD162" s="245">
        <v>0</v>
      </c>
      <c r="AE162" s="245">
        <v>0</v>
      </c>
      <c r="AF162" s="245"/>
      <c r="AG162" s="245"/>
      <c r="AH162" s="245"/>
      <c r="AI162" s="245"/>
      <c r="AJ162" s="245"/>
      <c r="AK162" s="245"/>
      <c r="AL162" s="245"/>
    </row>
    <row r="163" ht="16.35" customHeight="1" spans="1:38">
      <c r="A163" s="244" t="s">
        <v>516</v>
      </c>
      <c r="B163" s="245">
        <v>175281640.53</v>
      </c>
      <c r="C163" s="245">
        <v>0</v>
      </c>
      <c r="D163" s="245">
        <v>0</v>
      </c>
      <c r="E163" s="245">
        <v>20958660.76</v>
      </c>
      <c r="F163" s="245">
        <v>41182185.46</v>
      </c>
      <c r="G163" s="245">
        <v>12484679.12</v>
      </c>
      <c r="H163" s="245">
        <v>3768722.57</v>
      </c>
      <c r="I163" s="245">
        <v>3372105.1</v>
      </c>
      <c r="J163" s="245">
        <v>0</v>
      </c>
      <c r="K163" s="245">
        <v>145143847.13</v>
      </c>
      <c r="L163" s="245">
        <v>2684760.46</v>
      </c>
      <c r="M163" s="245">
        <v>2662860.64</v>
      </c>
      <c r="N163" s="245">
        <v>2326174.09</v>
      </c>
      <c r="O163" s="245">
        <v>5547196.24</v>
      </c>
      <c r="P163" s="245">
        <v>3289078.94</v>
      </c>
      <c r="Q163" s="245">
        <v>2773147.53</v>
      </c>
      <c r="R163" s="245">
        <v>1675442.86</v>
      </c>
      <c r="S163" s="245">
        <v>6067365.38</v>
      </c>
      <c r="T163" s="245">
        <v>11383944.7</v>
      </c>
      <c r="U163" s="245">
        <v>11444523.1</v>
      </c>
      <c r="V163" s="245">
        <v>5156357.57</v>
      </c>
      <c r="W163" s="245">
        <v>2054010.18</v>
      </c>
      <c r="X163" s="245">
        <v>3274522.07</v>
      </c>
      <c r="Y163" s="245">
        <v>1801462.46</v>
      </c>
      <c r="Z163" s="245">
        <v>0</v>
      </c>
      <c r="AA163" s="245">
        <v>2453102.81</v>
      </c>
      <c r="AB163" s="245">
        <v>3811892.34</v>
      </c>
      <c r="AC163" s="245">
        <v>3730106.62</v>
      </c>
      <c r="AD163" s="245">
        <v>2489577.35</v>
      </c>
      <c r="AE163" s="245">
        <v>10444639.94</v>
      </c>
      <c r="AF163" s="245"/>
      <c r="AG163" s="245"/>
      <c r="AH163" s="245"/>
      <c r="AI163" s="245"/>
      <c r="AJ163" s="245"/>
      <c r="AK163" s="245"/>
      <c r="AL163" s="245"/>
    </row>
    <row r="164" ht="16.35" customHeight="1" spans="1:38">
      <c r="A164" s="244" t="s">
        <v>517</v>
      </c>
      <c r="B164" s="245">
        <v>0</v>
      </c>
      <c r="C164" s="245">
        <v>0</v>
      </c>
      <c r="D164" s="245">
        <v>0</v>
      </c>
      <c r="E164" s="245">
        <v>0</v>
      </c>
      <c r="F164" s="245">
        <v>31460820.04</v>
      </c>
      <c r="G164" s="245">
        <v>6752507.86</v>
      </c>
      <c r="H164" s="245">
        <v>0</v>
      </c>
      <c r="I164" s="245">
        <v>23491.14</v>
      </c>
      <c r="J164" s="245">
        <v>0</v>
      </c>
      <c r="K164" s="245">
        <v>23245604.76</v>
      </c>
      <c r="L164" s="245">
        <v>0</v>
      </c>
      <c r="M164" s="245">
        <v>0</v>
      </c>
      <c r="N164" s="245">
        <v>0</v>
      </c>
      <c r="O164" s="245">
        <v>0</v>
      </c>
      <c r="P164" s="245">
        <v>0</v>
      </c>
      <c r="Q164" s="245">
        <v>0</v>
      </c>
      <c r="R164" s="245">
        <v>0</v>
      </c>
      <c r="S164" s="245">
        <v>0</v>
      </c>
      <c r="T164" s="245">
        <v>23229700</v>
      </c>
      <c r="U164" s="245">
        <v>1359639.15</v>
      </c>
      <c r="V164" s="245">
        <v>1546930</v>
      </c>
      <c r="W164" s="245">
        <v>158746</v>
      </c>
      <c r="X164" s="245">
        <v>2965298.64</v>
      </c>
      <c r="Y164" s="245">
        <v>2200506.25</v>
      </c>
      <c r="Z164" s="245">
        <v>0</v>
      </c>
      <c r="AA164" s="245">
        <v>196593.49</v>
      </c>
      <c r="AB164" s="245">
        <v>1152218.49</v>
      </c>
      <c r="AC164" s="245">
        <v>834630.14</v>
      </c>
      <c r="AD164" s="245">
        <v>4569065.74</v>
      </c>
      <c r="AE164" s="245">
        <v>0</v>
      </c>
      <c r="AF164" s="245"/>
      <c r="AG164" s="245"/>
      <c r="AH164" s="245"/>
      <c r="AI164" s="245"/>
      <c r="AJ164" s="245"/>
      <c r="AK164" s="245"/>
      <c r="AL164" s="245"/>
    </row>
    <row r="165" ht="16.35" customHeight="1" spans="1:38">
      <c r="A165" s="244" t="s">
        <v>518</v>
      </c>
      <c r="B165" s="245">
        <v>0</v>
      </c>
      <c r="C165" s="245">
        <v>0</v>
      </c>
      <c r="D165" s="245">
        <v>0</v>
      </c>
      <c r="E165" s="245">
        <v>138582.15</v>
      </c>
      <c r="F165" s="245">
        <v>1976486.32</v>
      </c>
      <c r="G165" s="245">
        <v>815023.69</v>
      </c>
      <c r="H165" s="245">
        <v>0</v>
      </c>
      <c r="I165" s="245">
        <v>48962.26</v>
      </c>
      <c r="J165" s="245">
        <v>0</v>
      </c>
      <c r="K165" s="245">
        <v>55107576.6</v>
      </c>
      <c r="L165" s="245">
        <v>0</v>
      </c>
      <c r="M165" s="245">
        <v>0</v>
      </c>
      <c r="N165" s="245">
        <v>0</v>
      </c>
      <c r="O165" s="245">
        <v>0</v>
      </c>
      <c r="P165" s="245">
        <v>0</v>
      </c>
      <c r="Q165" s="245">
        <v>0</v>
      </c>
      <c r="R165" s="245">
        <v>138582.15</v>
      </c>
      <c r="S165" s="245">
        <v>0</v>
      </c>
      <c r="T165" s="245">
        <v>551329.88</v>
      </c>
      <c r="U165" s="245">
        <v>22500</v>
      </c>
      <c r="V165" s="245">
        <v>1402656.44</v>
      </c>
      <c r="W165" s="245">
        <v>0</v>
      </c>
      <c r="X165" s="245">
        <v>0</v>
      </c>
      <c r="Y165" s="245">
        <v>0</v>
      </c>
      <c r="Z165" s="245">
        <v>0</v>
      </c>
      <c r="AA165" s="245">
        <v>0</v>
      </c>
      <c r="AB165" s="245">
        <v>0</v>
      </c>
      <c r="AC165" s="245">
        <v>0</v>
      </c>
      <c r="AD165" s="245">
        <v>815023.69</v>
      </c>
      <c r="AE165" s="245">
        <v>0</v>
      </c>
      <c r="AF165" s="245"/>
      <c r="AG165" s="245"/>
      <c r="AH165" s="245"/>
      <c r="AI165" s="245"/>
      <c r="AJ165" s="245"/>
      <c r="AK165" s="245"/>
      <c r="AL165" s="245"/>
    </row>
    <row r="166" ht="16.35" customHeight="1" spans="1:38">
      <c r="A166" s="244" t="s">
        <v>519</v>
      </c>
      <c r="B166" s="245">
        <v>-2957797.5429</v>
      </c>
      <c r="C166" s="245">
        <v>47596.85</v>
      </c>
      <c r="D166" s="245">
        <v>0</v>
      </c>
      <c r="E166" s="245">
        <v>779267.45265</v>
      </c>
      <c r="F166" s="245">
        <v>2076382.31325</v>
      </c>
      <c r="G166" s="245">
        <v>-5936771.0426</v>
      </c>
      <c r="H166" s="245">
        <v>17.48</v>
      </c>
      <c r="I166" s="245">
        <v>1282.41</v>
      </c>
      <c r="J166" s="245">
        <v>0</v>
      </c>
      <c r="K166" s="245">
        <v>12270284.995</v>
      </c>
      <c r="L166" s="245">
        <v>2388.92</v>
      </c>
      <c r="M166" s="245">
        <v>1549131.3478</v>
      </c>
      <c r="N166" s="245">
        <v>1370984.34795</v>
      </c>
      <c r="O166" s="245">
        <v>-1470056.3088</v>
      </c>
      <c r="P166" s="245">
        <v>-134068.65835</v>
      </c>
      <c r="Q166" s="245">
        <v>-633639.1816</v>
      </c>
      <c r="R166" s="245">
        <v>94526.98565</v>
      </c>
      <c r="S166" s="245">
        <v>0</v>
      </c>
      <c r="T166" s="245">
        <v>1546232.7961</v>
      </c>
      <c r="U166" s="245">
        <v>102659.18</v>
      </c>
      <c r="V166" s="245">
        <v>206806.88965</v>
      </c>
      <c r="W166" s="245">
        <f>-5876.7125-8253.91</f>
        <v>-14130.6225</v>
      </c>
      <c r="X166" s="245">
        <v>130140.15</v>
      </c>
      <c r="Y166" s="245">
        <v>96420.01</v>
      </c>
      <c r="Z166" s="245">
        <v>0</v>
      </c>
      <c r="AA166" s="245">
        <v>-66620.864</v>
      </c>
      <c r="AB166" s="245">
        <v>247228.3892</v>
      </c>
      <c r="AC166" s="245">
        <v>-6753800.29705</v>
      </c>
      <c r="AD166" s="245">
        <v>636421.72925</v>
      </c>
      <c r="AE166" s="245">
        <v>0</v>
      </c>
      <c r="AF166" s="245"/>
      <c r="AG166" s="245"/>
      <c r="AH166" s="245"/>
      <c r="AI166" s="245"/>
      <c r="AJ166" s="245"/>
      <c r="AK166" s="245"/>
      <c r="AL166" s="245"/>
    </row>
    <row r="167" ht="16.35" customHeight="1" spans="1:38">
      <c r="A167" s="244" t="s">
        <v>520</v>
      </c>
      <c r="B167" s="245">
        <v>-487270.11</v>
      </c>
      <c r="C167" s="245">
        <v>0</v>
      </c>
      <c r="D167" s="245">
        <v>0</v>
      </c>
      <c r="E167" s="245">
        <v>53713.64</v>
      </c>
      <c r="F167" s="245">
        <v>0</v>
      </c>
      <c r="G167" s="245">
        <v>0</v>
      </c>
      <c r="H167" s="245">
        <v>0</v>
      </c>
      <c r="I167" s="245">
        <v>0</v>
      </c>
      <c r="J167" s="245">
        <v>0</v>
      </c>
      <c r="K167" s="245">
        <v>433556.47</v>
      </c>
      <c r="L167" s="245">
        <v>53713.64</v>
      </c>
      <c r="M167" s="245">
        <v>0</v>
      </c>
      <c r="N167" s="245">
        <v>0</v>
      </c>
      <c r="O167" s="245">
        <v>0</v>
      </c>
      <c r="P167" s="245">
        <v>0</v>
      </c>
      <c r="Q167" s="245">
        <v>0</v>
      </c>
      <c r="R167" s="245">
        <v>0</v>
      </c>
      <c r="S167" s="245">
        <v>0</v>
      </c>
      <c r="T167" s="245">
        <v>0</v>
      </c>
      <c r="U167" s="245">
        <v>0</v>
      </c>
      <c r="V167" s="245">
        <v>0</v>
      </c>
      <c r="W167" s="245">
        <v>0</v>
      </c>
      <c r="X167" s="245">
        <v>0</v>
      </c>
      <c r="Y167" s="245">
        <v>0</v>
      </c>
      <c r="Z167" s="245">
        <v>0</v>
      </c>
      <c r="AA167" s="245">
        <v>0</v>
      </c>
      <c r="AB167" s="245">
        <v>0</v>
      </c>
      <c r="AC167" s="245">
        <v>0</v>
      </c>
      <c r="AD167" s="245">
        <v>0</v>
      </c>
      <c r="AE167" s="245">
        <v>0</v>
      </c>
      <c r="AF167" s="245"/>
      <c r="AG167" s="245"/>
      <c r="AH167" s="245"/>
      <c r="AI167" s="245"/>
      <c r="AJ167" s="245"/>
      <c r="AK167" s="245"/>
      <c r="AL167" s="245"/>
    </row>
    <row r="168" ht="16.35" customHeight="1" spans="1:38">
      <c r="A168" s="244" t="s">
        <v>521</v>
      </c>
      <c r="B168" s="245">
        <v>0</v>
      </c>
      <c r="C168" s="245">
        <v>0</v>
      </c>
      <c r="D168" s="245">
        <v>0</v>
      </c>
      <c r="E168" s="245">
        <v>376708.58</v>
      </c>
      <c r="F168" s="245">
        <v>0</v>
      </c>
      <c r="G168" s="245">
        <v>640342.49</v>
      </c>
      <c r="H168" s="245">
        <v>0</v>
      </c>
      <c r="I168" s="245">
        <v>30443.3</v>
      </c>
      <c r="J168" s="245">
        <v>0</v>
      </c>
      <c r="K168" s="245">
        <v>13101605.18</v>
      </c>
      <c r="L168" s="245">
        <v>0</v>
      </c>
      <c r="M168" s="245">
        <v>0</v>
      </c>
      <c r="N168" s="245">
        <v>0</v>
      </c>
      <c r="O168" s="245">
        <v>151127.41</v>
      </c>
      <c r="P168" s="245">
        <v>73673.21</v>
      </c>
      <c r="Q168" s="245">
        <v>64122.94</v>
      </c>
      <c r="R168" s="245">
        <v>87785.02</v>
      </c>
      <c r="S168" s="245">
        <v>0</v>
      </c>
      <c r="T168" s="245">
        <v>0</v>
      </c>
      <c r="U168" s="245">
        <v>0</v>
      </c>
      <c r="V168" s="245">
        <v>0</v>
      </c>
      <c r="W168" s="245">
        <v>0</v>
      </c>
      <c r="X168" s="245">
        <v>0</v>
      </c>
      <c r="Y168" s="245">
        <v>0</v>
      </c>
      <c r="Z168" s="245">
        <v>0</v>
      </c>
      <c r="AA168" s="245">
        <v>184315.74</v>
      </c>
      <c r="AB168" s="245">
        <v>87720.81</v>
      </c>
      <c r="AC168" s="245">
        <v>60435.73</v>
      </c>
      <c r="AD168" s="245">
        <v>307870.21</v>
      </c>
      <c r="AE168" s="245">
        <v>0</v>
      </c>
      <c r="AF168" s="245"/>
      <c r="AG168" s="245"/>
      <c r="AH168" s="245"/>
      <c r="AI168" s="245"/>
      <c r="AJ168" s="245"/>
      <c r="AK168" s="245"/>
      <c r="AL168" s="245"/>
    </row>
    <row r="169" ht="16.35" customHeight="1" spans="1:38">
      <c r="A169" s="244" t="s">
        <v>522</v>
      </c>
      <c r="B169" s="245">
        <v>-3445067.6529</v>
      </c>
      <c r="C169" s="245">
        <v>47596.85</v>
      </c>
      <c r="D169" s="245">
        <v>0</v>
      </c>
      <c r="E169" s="245">
        <v>1348271.82265</v>
      </c>
      <c r="F169" s="245">
        <v>35513688.67325</v>
      </c>
      <c r="G169" s="245">
        <v>2271102.9974</v>
      </c>
      <c r="H169" s="245">
        <v>17.48</v>
      </c>
      <c r="I169" s="245">
        <v>104179.11</v>
      </c>
      <c r="J169" s="245">
        <v>0</v>
      </c>
      <c r="K169" s="245">
        <v>104158628.005</v>
      </c>
      <c r="L169" s="245">
        <v>56102.56</v>
      </c>
      <c r="M169" s="245">
        <v>1549131.3478</v>
      </c>
      <c r="N169" s="245">
        <v>1370984.34795</v>
      </c>
      <c r="O169" s="245">
        <v>-1318928.8988</v>
      </c>
      <c r="P169" s="245">
        <v>-60395.44835</v>
      </c>
      <c r="Q169" s="245">
        <v>-569516.2416</v>
      </c>
      <c r="R169" s="245">
        <v>320894.15565</v>
      </c>
      <c r="S169" s="245">
        <v>0</v>
      </c>
      <c r="T169" s="245">
        <v>25327262.6761</v>
      </c>
      <c r="U169" s="245">
        <v>1484798.33</v>
      </c>
      <c r="V169" s="245">
        <v>3156393.32965</v>
      </c>
      <c r="W169" s="245">
        <v>152869.2875</v>
      </c>
      <c r="X169" s="245">
        <v>3095438.79</v>
      </c>
      <c r="Y169" s="245">
        <v>2296926.26</v>
      </c>
      <c r="Z169" s="245">
        <v>0</v>
      </c>
      <c r="AA169" s="245">
        <v>314288.366</v>
      </c>
      <c r="AB169" s="245">
        <v>1487167.6892</v>
      </c>
      <c r="AC169" s="245">
        <v>-5858734.42705</v>
      </c>
      <c r="AD169" s="245">
        <v>6328381.36925</v>
      </c>
      <c r="AE169" s="245">
        <v>0</v>
      </c>
      <c r="AF169" s="245"/>
      <c r="AG169" s="245"/>
      <c r="AH169" s="245"/>
      <c r="AI169" s="245"/>
      <c r="AJ169" s="245"/>
      <c r="AK169" s="245"/>
      <c r="AL169" s="245"/>
    </row>
    <row r="170" ht="16.35" customHeight="1" spans="1:38">
      <c r="A170" s="244" t="s">
        <v>523</v>
      </c>
      <c r="B170" s="245">
        <v>1433738.03</v>
      </c>
      <c r="C170" s="245">
        <v>0</v>
      </c>
      <c r="D170" s="245">
        <v>0</v>
      </c>
      <c r="E170" s="245">
        <v>601415.67</v>
      </c>
      <c r="F170" s="245">
        <v>5572341.32</v>
      </c>
      <c r="G170" s="245">
        <v>606454.58</v>
      </c>
      <c r="H170" s="245">
        <v>187376.16</v>
      </c>
      <c r="I170" s="245">
        <v>234938.05</v>
      </c>
      <c r="J170" s="245">
        <v>0</v>
      </c>
      <c r="K170" s="245">
        <v>8877537.09</v>
      </c>
      <c r="L170" s="245">
        <v>127190.43</v>
      </c>
      <c r="M170" s="245">
        <v>69325.01</v>
      </c>
      <c r="N170" s="245">
        <v>102273.36</v>
      </c>
      <c r="O170" s="245">
        <v>68970.05</v>
      </c>
      <c r="P170" s="245">
        <v>42401.52</v>
      </c>
      <c r="Q170" s="245">
        <v>65062.75</v>
      </c>
      <c r="R170" s="245">
        <v>126192.55</v>
      </c>
      <c r="S170" s="245">
        <v>367395.97</v>
      </c>
      <c r="T170" s="245">
        <v>3089965.21</v>
      </c>
      <c r="U170" s="245">
        <v>489122.5</v>
      </c>
      <c r="V170" s="245">
        <v>644484.81</v>
      </c>
      <c r="W170" s="245">
        <v>319456.97</v>
      </c>
      <c r="X170" s="245">
        <v>552554.16</v>
      </c>
      <c r="Y170" s="245">
        <v>109361.7</v>
      </c>
      <c r="Z170" s="245">
        <v>0</v>
      </c>
      <c r="AA170" s="245">
        <v>79675.01</v>
      </c>
      <c r="AB170" s="245">
        <v>243073.3</v>
      </c>
      <c r="AC170" s="245">
        <v>173841.85</v>
      </c>
      <c r="AD170" s="245">
        <v>109864.42</v>
      </c>
      <c r="AE170" s="245">
        <v>147092.82</v>
      </c>
      <c r="AF170" s="245"/>
      <c r="AG170" s="245"/>
      <c r="AH170" s="245"/>
      <c r="AI170" s="245"/>
      <c r="AJ170" s="245"/>
      <c r="AK170" s="245"/>
      <c r="AL170" s="245"/>
    </row>
    <row r="171" ht="16.35" customHeight="1" spans="1:38">
      <c r="A171" s="244" t="s">
        <v>524</v>
      </c>
      <c r="B171" s="245">
        <v>1822975.88</v>
      </c>
      <c r="C171" s="245">
        <v>0</v>
      </c>
      <c r="D171" s="245">
        <v>0</v>
      </c>
      <c r="E171" s="245">
        <v>782529.47</v>
      </c>
      <c r="F171" s="245">
        <v>6647442.14</v>
      </c>
      <c r="G171" s="245">
        <v>359456.89</v>
      </c>
      <c r="H171" s="245">
        <v>49705.35</v>
      </c>
      <c r="I171" s="245">
        <v>57551.24</v>
      </c>
      <c r="J171" s="245">
        <v>0</v>
      </c>
      <c r="K171" s="245">
        <v>1732573.98</v>
      </c>
      <c r="L171" s="245">
        <v>60829.67</v>
      </c>
      <c r="M171" s="245">
        <v>161087.36</v>
      </c>
      <c r="N171" s="245">
        <v>111216.86</v>
      </c>
      <c r="O171" s="245">
        <v>103171.82</v>
      </c>
      <c r="P171" s="245">
        <v>44753.85</v>
      </c>
      <c r="Q171" s="245">
        <v>154599.37</v>
      </c>
      <c r="R171" s="245">
        <v>146870.54</v>
      </c>
      <c r="S171" s="245">
        <v>422165.28</v>
      </c>
      <c r="T171" s="245">
        <v>2617219.84</v>
      </c>
      <c r="U171" s="245">
        <v>880675.96</v>
      </c>
      <c r="V171" s="245">
        <v>791767.48</v>
      </c>
      <c r="W171" s="245">
        <v>476246.68</v>
      </c>
      <c r="X171" s="245">
        <v>1231469.02</v>
      </c>
      <c r="Y171" s="245">
        <v>227897.88</v>
      </c>
      <c r="Z171" s="245">
        <v>0</v>
      </c>
      <c r="AA171" s="245">
        <v>81553.43</v>
      </c>
      <c r="AB171" s="245">
        <v>115340.44</v>
      </c>
      <c r="AC171" s="245">
        <v>74234.84</v>
      </c>
      <c r="AD171" s="245">
        <v>88328.18</v>
      </c>
      <c r="AE171" s="245">
        <v>30794.97</v>
      </c>
      <c r="AF171" s="245"/>
      <c r="AG171" s="245"/>
      <c r="AH171" s="245"/>
      <c r="AI171" s="245"/>
      <c r="AJ171" s="245"/>
      <c r="AK171" s="245"/>
      <c r="AL171" s="245"/>
    </row>
    <row r="172" ht="16.35" customHeight="1" spans="1:38">
      <c r="A172" s="244" t="s">
        <v>525</v>
      </c>
      <c r="B172" s="245">
        <v>672689.04</v>
      </c>
      <c r="C172" s="245">
        <v>0</v>
      </c>
      <c r="D172" s="245">
        <v>0</v>
      </c>
      <c r="E172" s="245">
        <v>102462.99</v>
      </c>
      <c r="F172" s="245">
        <v>166168.07</v>
      </c>
      <c r="G172" s="245">
        <v>64698.42</v>
      </c>
      <c r="H172" s="245">
        <v>14495.37</v>
      </c>
      <c r="I172" s="245">
        <v>13564.65</v>
      </c>
      <c r="J172" s="245">
        <v>0</v>
      </c>
      <c r="K172" s="245">
        <v>1104444.53</v>
      </c>
      <c r="L172" s="245">
        <v>20515.51</v>
      </c>
      <c r="M172" s="245">
        <v>9057.67</v>
      </c>
      <c r="N172" s="245">
        <v>15617.79</v>
      </c>
      <c r="O172" s="245">
        <v>18103.31</v>
      </c>
      <c r="P172" s="245">
        <v>15505.83</v>
      </c>
      <c r="Q172" s="245">
        <v>13945.08</v>
      </c>
      <c r="R172" s="245">
        <v>9717.8</v>
      </c>
      <c r="S172" s="245">
        <v>23781.55</v>
      </c>
      <c r="T172" s="245">
        <v>52828.77</v>
      </c>
      <c r="U172" s="245">
        <v>13407.33</v>
      </c>
      <c r="V172" s="245">
        <v>9202.46</v>
      </c>
      <c r="W172" s="245">
        <v>33946.84</v>
      </c>
      <c r="X172" s="245">
        <v>25188.34</v>
      </c>
      <c r="Y172" s="245">
        <v>7812.78</v>
      </c>
      <c r="Z172" s="245">
        <v>0</v>
      </c>
      <c r="AA172" s="245">
        <v>15515.2</v>
      </c>
      <c r="AB172" s="245">
        <v>29913.33</v>
      </c>
      <c r="AC172" s="245">
        <v>4854.7</v>
      </c>
      <c r="AD172" s="245">
        <v>14415.19</v>
      </c>
      <c r="AE172" s="245">
        <v>31298.64</v>
      </c>
      <c r="AF172" s="245"/>
      <c r="AG172" s="245"/>
      <c r="AH172" s="245"/>
      <c r="AI172" s="245"/>
      <c r="AJ172" s="245"/>
      <c r="AK172" s="245"/>
      <c r="AL172" s="245"/>
    </row>
    <row r="173" ht="16.35" customHeight="1" spans="1:38">
      <c r="A173" s="244" t="s">
        <v>526</v>
      </c>
      <c r="B173" s="245">
        <v>231116.68</v>
      </c>
      <c r="C173" s="245">
        <v>0</v>
      </c>
      <c r="D173" s="245">
        <v>0</v>
      </c>
      <c r="E173" s="245">
        <v>16863.53</v>
      </c>
      <c r="F173" s="245">
        <v>57305.66</v>
      </c>
      <c r="G173" s="245">
        <v>24558.64</v>
      </c>
      <c r="H173" s="245">
        <v>6548.72</v>
      </c>
      <c r="I173" s="245">
        <v>5582.78</v>
      </c>
      <c r="J173" s="245">
        <v>0</v>
      </c>
      <c r="K173" s="245">
        <v>554573.93</v>
      </c>
      <c r="L173" s="245">
        <v>-369.04</v>
      </c>
      <c r="M173" s="245">
        <v>4348.35</v>
      </c>
      <c r="N173" s="245">
        <v>3516.15</v>
      </c>
      <c r="O173" s="245">
        <v>2317.33</v>
      </c>
      <c r="P173" s="245">
        <v>1435.79</v>
      </c>
      <c r="Q173" s="245">
        <v>1217.71</v>
      </c>
      <c r="R173" s="245">
        <v>4397.24</v>
      </c>
      <c r="S173" s="245">
        <v>10218.4</v>
      </c>
      <c r="T173" s="245">
        <v>35160.14</v>
      </c>
      <c r="U173" s="245">
        <v>2854.38</v>
      </c>
      <c r="V173" s="245">
        <v>5612.76</v>
      </c>
      <c r="W173" s="245">
        <v>2658.25</v>
      </c>
      <c r="X173" s="245">
        <v>550.86</v>
      </c>
      <c r="Y173" s="245">
        <v>250.87</v>
      </c>
      <c r="Z173" s="245">
        <v>0</v>
      </c>
      <c r="AA173" s="245">
        <v>2256.23</v>
      </c>
      <c r="AB173" s="245">
        <v>19810.63</v>
      </c>
      <c r="AC173" s="245">
        <v>577.66</v>
      </c>
      <c r="AD173" s="245">
        <v>1914.12</v>
      </c>
      <c r="AE173" s="245">
        <v>9901.3</v>
      </c>
      <c r="AF173" s="245"/>
      <c r="AG173" s="245"/>
      <c r="AH173" s="245"/>
      <c r="AI173" s="245"/>
      <c r="AJ173" s="245"/>
      <c r="AK173" s="245"/>
      <c r="AL173" s="245"/>
    </row>
    <row r="174" ht="16.35" customHeight="1" spans="1:38">
      <c r="A174" s="244" t="s">
        <v>527</v>
      </c>
      <c r="B174" s="245">
        <v>1455375.21</v>
      </c>
      <c r="C174" s="245">
        <v>0</v>
      </c>
      <c r="D174" s="245">
        <v>0</v>
      </c>
      <c r="E174" s="245">
        <v>0</v>
      </c>
      <c r="F174" s="245">
        <v>5055</v>
      </c>
      <c r="G174" s="245">
        <v>367</v>
      </c>
      <c r="H174" s="245">
        <v>0</v>
      </c>
      <c r="I174" s="245">
        <v>0</v>
      </c>
      <c r="J174" s="245">
        <v>0</v>
      </c>
      <c r="K174" s="245">
        <v>2257185.92</v>
      </c>
      <c r="L174" s="245">
        <v>0</v>
      </c>
      <c r="M174" s="245">
        <v>0</v>
      </c>
      <c r="N174" s="245">
        <v>0</v>
      </c>
      <c r="O174" s="245">
        <v>0</v>
      </c>
      <c r="P174" s="245">
        <v>0</v>
      </c>
      <c r="Q174" s="245">
        <v>0</v>
      </c>
      <c r="R174" s="245">
        <v>0</v>
      </c>
      <c r="S174" s="245">
        <v>0</v>
      </c>
      <c r="T174" s="245">
        <v>0</v>
      </c>
      <c r="U174" s="245">
        <v>0</v>
      </c>
      <c r="V174" s="245">
        <v>5055</v>
      </c>
      <c r="W174" s="245">
        <v>0</v>
      </c>
      <c r="X174" s="245">
        <v>0</v>
      </c>
      <c r="Y174" s="245">
        <v>0</v>
      </c>
      <c r="Z174" s="245">
        <v>0</v>
      </c>
      <c r="AA174" s="245">
        <v>0</v>
      </c>
      <c r="AB174" s="245">
        <v>367</v>
      </c>
      <c r="AC174" s="245">
        <v>0</v>
      </c>
      <c r="AD174" s="245">
        <v>0</v>
      </c>
      <c r="AE174" s="245">
        <v>10010.84</v>
      </c>
      <c r="AF174" s="245"/>
      <c r="AG174" s="245"/>
      <c r="AH174" s="245"/>
      <c r="AI174" s="245"/>
      <c r="AJ174" s="245"/>
      <c r="AK174" s="245"/>
      <c r="AL174" s="245"/>
    </row>
    <row r="175" ht="16.35" customHeight="1" spans="1:38">
      <c r="A175" s="244" t="s">
        <v>528</v>
      </c>
      <c r="B175" s="245">
        <v>489456.8</v>
      </c>
      <c r="C175" s="245">
        <v>0</v>
      </c>
      <c r="D175" s="245">
        <v>0</v>
      </c>
      <c r="E175" s="245">
        <v>589881.77</v>
      </c>
      <c r="F175" s="245">
        <v>229356.14</v>
      </c>
      <c r="G175" s="245">
        <v>159154.88</v>
      </c>
      <c r="H175" s="245">
        <v>264083.59</v>
      </c>
      <c r="I175" s="245">
        <v>0</v>
      </c>
      <c r="J175" s="245">
        <v>0</v>
      </c>
      <c r="K175" s="245">
        <v>1591573.72</v>
      </c>
      <c r="L175" s="245">
        <v>6873.12</v>
      </c>
      <c r="M175" s="245">
        <v>118994.86</v>
      </c>
      <c r="N175" s="245">
        <v>117047.2</v>
      </c>
      <c r="O175" s="245">
        <v>224146.64</v>
      </c>
      <c r="P175" s="245">
        <v>58202.4</v>
      </c>
      <c r="Q175" s="245">
        <v>50871.31</v>
      </c>
      <c r="R175" s="245">
        <v>13746.24</v>
      </c>
      <c r="S175" s="245">
        <v>33222.84</v>
      </c>
      <c r="T175" s="245">
        <v>76071.36</v>
      </c>
      <c r="U175" s="245">
        <v>35170.5</v>
      </c>
      <c r="V175" s="245">
        <v>48804.12</v>
      </c>
      <c r="W175" s="245">
        <v>18559.08</v>
      </c>
      <c r="X175" s="245">
        <v>6873.12</v>
      </c>
      <c r="Y175" s="245">
        <v>10655.12</v>
      </c>
      <c r="Z175" s="245">
        <v>0</v>
      </c>
      <c r="AA175" s="245">
        <v>66134.24</v>
      </c>
      <c r="AB175" s="245">
        <v>21536.88</v>
      </c>
      <c r="AC175" s="245">
        <v>37118.16</v>
      </c>
      <c r="AD175" s="245">
        <v>34365.6</v>
      </c>
      <c r="AE175" s="245">
        <v>22454.4</v>
      </c>
      <c r="AF175" s="245"/>
      <c r="AG175" s="245"/>
      <c r="AH175" s="245"/>
      <c r="AI175" s="245"/>
      <c r="AJ175" s="245"/>
      <c r="AK175" s="245"/>
      <c r="AL175" s="245"/>
    </row>
    <row r="176" ht="16.35" customHeight="1" spans="1:38">
      <c r="A176" s="244" t="s">
        <v>529</v>
      </c>
      <c r="B176" s="245">
        <v>78648.87</v>
      </c>
      <c r="C176" s="245">
        <v>0</v>
      </c>
      <c r="D176" s="245">
        <v>0</v>
      </c>
      <c r="E176" s="245">
        <v>10566.04</v>
      </c>
      <c r="F176" s="245">
        <v>54534.92</v>
      </c>
      <c r="G176" s="245">
        <v>0</v>
      </c>
      <c r="H176" s="245">
        <v>13421.53</v>
      </c>
      <c r="I176" s="245">
        <v>7424.33</v>
      </c>
      <c r="J176" s="245">
        <v>0</v>
      </c>
      <c r="K176" s="245">
        <v>643221.77</v>
      </c>
      <c r="L176" s="245">
        <v>0</v>
      </c>
      <c r="M176" s="245">
        <v>0</v>
      </c>
      <c r="N176" s="245">
        <v>5283.02</v>
      </c>
      <c r="O176" s="245">
        <v>0</v>
      </c>
      <c r="P176" s="245">
        <v>0</v>
      </c>
      <c r="Q176" s="245">
        <v>0</v>
      </c>
      <c r="R176" s="245">
        <v>5283.02</v>
      </c>
      <c r="S176" s="245">
        <v>-10603.09</v>
      </c>
      <c r="T176" s="245">
        <v>39082.81</v>
      </c>
      <c r="U176" s="245">
        <v>0</v>
      </c>
      <c r="V176" s="245">
        <v>23449.68</v>
      </c>
      <c r="W176" s="245">
        <v>2605.52</v>
      </c>
      <c r="X176" s="245">
        <v>0</v>
      </c>
      <c r="Y176" s="245">
        <v>0</v>
      </c>
      <c r="Z176" s="245">
        <v>0</v>
      </c>
      <c r="AA176" s="245">
        <v>0</v>
      </c>
      <c r="AB176" s="245">
        <v>0</v>
      </c>
      <c r="AC176" s="245">
        <v>0</v>
      </c>
      <c r="AD176" s="245">
        <v>0</v>
      </c>
      <c r="AE176" s="245">
        <v>19670.01</v>
      </c>
      <c r="AF176" s="245"/>
      <c r="AG176" s="245"/>
      <c r="AH176" s="245"/>
      <c r="AI176" s="245"/>
      <c r="AJ176" s="245"/>
      <c r="AK176" s="245"/>
      <c r="AL176" s="245"/>
    </row>
    <row r="177" ht="16.35" customHeight="1" spans="1:38">
      <c r="A177" s="244" t="s">
        <v>530</v>
      </c>
      <c r="B177" s="245">
        <v>102262.96</v>
      </c>
      <c r="C177" s="245">
        <v>0</v>
      </c>
      <c r="D177" s="245">
        <v>0</v>
      </c>
      <c r="E177" s="245">
        <v>9779</v>
      </c>
      <c r="F177" s="245">
        <v>195630.52</v>
      </c>
      <c r="G177" s="245">
        <v>13396.32</v>
      </c>
      <c r="H177" s="245">
        <v>500.85</v>
      </c>
      <c r="I177" s="245">
        <v>2503.88</v>
      </c>
      <c r="J177" s="245">
        <v>0</v>
      </c>
      <c r="K177" s="245">
        <v>209851.57</v>
      </c>
      <c r="L177" s="245">
        <v>6050.84</v>
      </c>
      <c r="M177" s="245">
        <v>900</v>
      </c>
      <c r="N177" s="245">
        <v>1020</v>
      </c>
      <c r="O177" s="245">
        <v>1020</v>
      </c>
      <c r="P177" s="245">
        <v>120</v>
      </c>
      <c r="Q177" s="245">
        <v>248.16</v>
      </c>
      <c r="R177" s="245">
        <v>420</v>
      </c>
      <c r="S177" s="245">
        <v>18620.98</v>
      </c>
      <c r="T177" s="245">
        <v>126723.98</v>
      </c>
      <c r="U177" s="245">
        <v>19146.42</v>
      </c>
      <c r="V177" s="245">
        <v>7123.4</v>
      </c>
      <c r="W177" s="245">
        <v>6324.12</v>
      </c>
      <c r="X177" s="245">
        <v>14183.9</v>
      </c>
      <c r="Y177" s="245">
        <v>3507.72</v>
      </c>
      <c r="Z177" s="245">
        <v>0</v>
      </c>
      <c r="AA177" s="245">
        <v>840.19</v>
      </c>
      <c r="AB177" s="245">
        <v>10654.87</v>
      </c>
      <c r="AC177" s="245">
        <v>1541.26</v>
      </c>
      <c r="AD177" s="245">
        <v>360</v>
      </c>
      <c r="AE177" s="245">
        <v>31.07</v>
      </c>
      <c r="AF177" s="245"/>
      <c r="AG177" s="245"/>
      <c r="AH177" s="245"/>
      <c r="AI177" s="245"/>
      <c r="AJ177" s="245"/>
      <c r="AK177" s="245"/>
      <c r="AL177" s="245"/>
    </row>
    <row r="178" ht="16.35" customHeight="1" spans="1:38">
      <c r="A178" s="244" t="s">
        <v>531</v>
      </c>
      <c r="B178" s="245">
        <v>13375.47</v>
      </c>
      <c r="C178" s="245">
        <v>0</v>
      </c>
      <c r="D178" s="245">
        <v>0</v>
      </c>
      <c r="E178" s="245">
        <v>3835.28</v>
      </c>
      <c r="F178" s="245">
        <v>1585.7</v>
      </c>
      <c r="G178" s="245">
        <v>887.15</v>
      </c>
      <c r="H178" s="245">
        <v>0</v>
      </c>
      <c r="I178" s="245">
        <v>0</v>
      </c>
      <c r="J178" s="245">
        <v>0</v>
      </c>
      <c r="K178" s="245">
        <v>111968.78</v>
      </c>
      <c r="L178" s="245">
        <v>132.4</v>
      </c>
      <c r="M178" s="245">
        <v>1093.08</v>
      </c>
      <c r="N178" s="245">
        <v>555.8</v>
      </c>
      <c r="O178" s="245">
        <v>796.8</v>
      </c>
      <c r="P178" s="245">
        <v>0</v>
      </c>
      <c r="Q178" s="245">
        <v>1257.2</v>
      </c>
      <c r="R178" s="245">
        <v>0</v>
      </c>
      <c r="S178" s="245">
        <v>0</v>
      </c>
      <c r="T178" s="245">
        <v>1317.7</v>
      </c>
      <c r="U178" s="245">
        <v>0</v>
      </c>
      <c r="V178" s="245">
        <v>268</v>
      </c>
      <c r="W178" s="245">
        <v>0</v>
      </c>
      <c r="X178" s="245">
        <v>0</v>
      </c>
      <c r="Y178" s="245">
        <v>0</v>
      </c>
      <c r="Z178" s="245">
        <v>0</v>
      </c>
      <c r="AA178" s="245">
        <v>0</v>
      </c>
      <c r="AB178" s="245">
        <v>0</v>
      </c>
      <c r="AC178" s="245">
        <v>887.15</v>
      </c>
      <c r="AD178" s="245">
        <v>0</v>
      </c>
      <c r="AE178" s="245">
        <v>158.4</v>
      </c>
      <c r="AF178" s="245"/>
      <c r="AG178" s="245"/>
      <c r="AH178" s="245"/>
      <c r="AI178" s="245"/>
      <c r="AJ178" s="245"/>
      <c r="AK178" s="245"/>
      <c r="AL178" s="245"/>
    </row>
    <row r="179" ht="16.35" customHeight="1" spans="1:38">
      <c r="A179" s="244" t="s">
        <v>532</v>
      </c>
      <c r="B179" s="245">
        <v>31209</v>
      </c>
      <c r="C179" s="245">
        <v>0</v>
      </c>
      <c r="D179" s="245">
        <v>0</v>
      </c>
      <c r="E179" s="245">
        <v>4076.21</v>
      </c>
      <c r="F179" s="245">
        <v>41044.59</v>
      </c>
      <c r="G179" s="245">
        <v>3699.27</v>
      </c>
      <c r="H179" s="245">
        <v>2096.31</v>
      </c>
      <c r="I179" s="245">
        <v>2017.59</v>
      </c>
      <c r="J179" s="245">
        <v>0</v>
      </c>
      <c r="K179" s="245">
        <v>12016.7</v>
      </c>
      <c r="L179" s="245">
        <v>1084.3</v>
      </c>
      <c r="M179" s="245">
        <v>140.31</v>
      </c>
      <c r="N179" s="245">
        <v>1015.78</v>
      </c>
      <c r="O179" s="245">
        <v>0</v>
      </c>
      <c r="P179" s="245">
        <v>1268.8</v>
      </c>
      <c r="Q179" s="245">
        <v>305.5</v>
      </c>
      <c r="R179" s="245">
        <v>261.52</v>
      </c>
      <c r="S179" s="245">
        <v>1424.94</v>
      </c>
      <c r="T179" s="245">
        <v>8147.52</v>
      </c>
      <c r="U179" s="245">
        <v>3835.39</v>
      </c>
      <c r="V179" s="245">
        <v>8510.39</v>
      </c>
      <c r="W179" s="245">
        <v>12101.24</v>
      </c>
      <c r="X179" s="245">
        <v>5948.91</v>
      </c>
      <c r="Y179" s="245">
        <v>1076.2</v>
      </c>
      <c r="Z179" s="245">
        <v>0</v>
      </c>
      <c r="AA179" s="245">
        <v>1684.45</v>
      </c>
      <c r="AB179" s="245">
        <v>175.24</v>
      </c>
      <c r="AC179" s="245">
        <v>1395.18</v>
      </c>
      <c r="AD179" s="245">
        <v>444.4</v>
      </c>
      <c r="AE179" s="245">
        <v>4094</v>
      </c>
      <c r="AF179" s="245"/>
      <c r="AG179" s="245"/>
      <c r="AH179" s="245"/>
      <c r="AI179" s="245"/>
      <c r="AJ179" s="245"/>
      <c r="AK179" s="245"/>
      <c r="AL179" s="245"/>
    </row>
    <row r="180" ht="16.35" customHeight="1" spans="1:38">
      <c r="A180" s="244" t="s">
        <v>533</v>
      </c>
      <c r="B180" s="245">
        <v>521293.78</v>
      </c>
      <c r="C180" s="245">
        <v>0</v>
      </c>
      <c r="D180" s="245">
        <v>0</v>
      </c>
      <c r="E180" s="245">
        <v>128649.72</v>
      </c>
      <c r="F180" s="245">
        <v>0</v>
      </c>
      <c r="G180" s="245">
        <v>0</v>
      </c>
      <c r="H180" s="245">
        <v>51038.77</v>
      </c>
      <c r="I180" s="245">
        <v>0</v>
      </c>
      <c r="J180" s="245">
        <v>0</v>
      </c>
      <c r="K180" s="245">
        <v>382217.21</v>
      </c>
      <c r="L180" s="245">
        <v>128649.72</v>
      </c>
      <c r="M180" s="245">
        <v>0</v>
      </c>
      <c r="N180" s="245">
        <v>0</v>
      </c>
      <c r="O180" s="245">
        <v>0</v>
      </c>
      <c r="P180" s="245">
        <v>0</v>
      </c>
      <c r="Q180" s="245">
        <v>0</v>
      </c>
      <c r="R180" s="245">
        <v>0</v>
      </c>
      <c r="S180" s="245">
        <v>0</v>
      </c>
      <c r="T180" s="245">
        <v>0</v>
      </c>
      <c r="U180" s="245">
        <v>0</v>
      </c>
      <c r="V180" s="245">
        <v>0</v>
      </c>
      <c r="W180" s="245">
        <v>0</v>
      </c>
      <c r="X180" s="245">
        <v>0</v>
      </c>
      <c r="Y180" s="245">
        <v>0</v>
      </c>
      <c r="Z180" s="245">
        <v>0</v>
      </c>
      <c r="AA180" s="245">
        <v>0</v>
      </c>
      <c r="AB180" s="245">
        <v>0</v>
      </c>
      <c r="AC180" s="245">
        <v>0</v>
      </c>
      <c r="AD180" s="245">
        <v>0</v>
      </c>
      <c r="AE180" s="245">
        <v>0</v>
      </c>
      <c r="AF180" s="245"/>
      <c r="AG180" s="245"/>
      <c r="AH180" s="245"/>
      <c r="AI180" s="245"/>
      <c r="AJ180" s="245"/>
      <c r="AK180" s="245"/>
      <c r="AL180" s="245"/>
    </row>
    <row r="181" ht="16.35" customHeight="1" spans="1:38">
      <c r="A181" s="244" t="s">
        <v>534</v>
      </c>
      <c r="B181" s="245">
        <v>0</v>
      </c>
      <c r="C181" s="245">
        <v>0</v>
      </c>
      <c r="D181" s="245">
        <v>0</v>
      </c>
      <c r="E181" s="245">
        <v>0</v>
      </c>
      <c r="F181" s="245">
        <v>0</v>
      </c>
      <c r="G181" s="245">
        <v>0</v>
      </c>
      <c r="H181" s="245">
        <v>0</v>
      </c>
      <c r="I181" s="245">
        <v>0</v>
      </c>
      <c r="J181" s="245">
        <v>0</v>
      </c>
      <c r="K181" s="245">
        <v>6952435.98</v>
      </c>
      <c r="L181" s="245">
        <v>0</v>
      </c>
      <c r="M181" s="245">
        <v>0</v>
      </c>
      <c r="N181" s="245">
        <v>0</v>
      </c>
      <c r="O181" s="245">
        <v>0</v>
      </c>
      <c r="P181" s="245">
        <v>0</v>
      </c>
      <c r="Q181" s="245">
        <v>0</v>
      </c>
      <c r="R181" s="245">
        <v>0</v>
      </c>
      <c r="S181" s="245">
        <v>0</v>
      </c>
      <c r="T181" s="245">
        <v>0</v>
      </c>
      <c r="U181" s="245">
        <v>0</v>
      </c>
      <c r="V181" s="245">
        <v>0</v>
      </c>
      <c r="W181" s="245">
        <v>0</v>
      </c>
      <c r="X181" s="245">
        <v>0</v>
      </c>
      <c r="Y181" s="245">
        <v>0</v>
      </c>
      <c r="Z181" s="245">
        <v>0</v>
      </c>
      <c r="AA181" s="245">
        <v>0</v>
      </c>
      <c r="AB181" s="245">
        <v>0</v>
      </c>
      <c r="AC181" s="245">
        <v>0</v>
      </c>
      <c r="AD181" s="245">
        <v>0</v>
      </c>
      <c r="AE181" s="245">
        <v>0</v>
      </c>
      <c r="AF181" s="245"/>
      <c r="AG181" s="245"/>
      <c r="AH181" s="245"/>
      <c r="AI181" s="245"/>
      <c r="AJ181" s="245"/>
      <c r="AK181" s="245"/>
      <c r="AL181" s="245"/>
    </row>
    <row r="182" ht="16.35" customHeight="1" spans="1:38">
      <c r="A182" s="244" t="s">
        <v>535</v>
      </c>
      <c r="B182" s="245">
        <v>0</v>
      </c>
      <c r="C182" s="245">
        <v>0</v>
      </c>
      <c r="D182" s="245">
        <v>0</v>
      </c>
      <c r="E182" s="245">
        <v>0</v>
      </c>
      <c r="F182" s="245">
        <v>0</v>
      </c>
      <c r="G182" s="245">
        <v>0</v>
      </c>
      <c r="H182" s="245">
        <v>0</v>
      </c>
      <c r="I182" s="245">
        <v>0</v>
      </c>
      <c r="J182" s="245">
        <v>0</v>
      </c>
      <c r="K182" s="245">
        <v>13541.2</v>
      </c>
      <c r="L182" s="245">
        <v>0</v>
      </c>
      <c r="M182" s="245">
        <v>0</v>
      </c>
      <c r="N182" s="245">
        <v>0</v>
      </c>
      <c r="O182" s="245">
        <v>0</v>
      </c>
      <c r="P182" s="245">
        <v>0</v>
      </c>
      <c r="Q182" s="245">
        <v>0</v>
      </c>
      <c r="R182" s="245">
        <v>0</v>
      </c>
      <c r="S182" s="245">
        <v>0</v>
      </c>
      <c r="T182" s="245">
        <v>0</v>
      </c>
      <c r="U182" s="245">
        <v>0</v>
      </c>
      <c r="V182" s="245">
        <v>0</v>
      </c>
      <c r="W182" s="245">
        <v>0</v>
      </c>
      <c r="X182" s="245">
        <v>0</v>
      </c>
      <c r="Y182" s="245">
        <v>0</v>
      </c>
      <c r="Z182" s="245">
        <v>0</v>
      </c>
      <c r="AA182" s="245">
        <v>0</v>
      </c>
      <c r="AB182" s="245">
        <v>0</v>
      </c>
      <c r="AC182" s="245">
        <v>0</v>
      </c>
      <c r="AD182" s="245">
        <v>0</v>
      </c>
      <c r="AE182" s="245">
        <v>13541.2</v>
      </c>
      <c r="AF182" s="245"/>
      <c r="AG182" s="245"/>
      <c r="AH182" s="245"/>
      <c r="AI182" s="245"/>
      <c r="AJ182" s="245"/>
      <c r="AK182" s="245"/>
      <c r="AL182" s="245"/>
    </row>
    <row r="183" ht="16.35" customHeight="1" spans="1:38">
      <c r="A183" s="244" t="s">
        <v>536</v>
      </c>
      <c r="B183" s="245">
        <v>6852141.72</v>
      </c>
      <c r="C183" s="245">
        <v>0</v>
      </c>
      <c r="D183" s="245">
        <v>0</v>
      </c>
      <c r="E183" s="245">
        <v>2250059.68</v>
      </c>
      <c r="F183" s="245">
        <v>12970464.06</v>
      </c>
      <c r="G183" s="245">
        <v>1232673.15</v>
      </c>
      <c r="H183" s="245">
        <v>589266.65</v>
      </c>
      <c r="I183" s="245">
        <v>323582.52</v>
      </c>
      <c r="J183" s="245">
        <v>0</v>
      </c>
      <c r="K183" s="245">
        <v>24443142.38</v>
      </c>
      <c r="L183" s="245">
        <v>350956.95</v>
      </c>
      <c r="M183" s="245">
        <v>364946.64</v>
      </c>
      <c r="N183" s="245">
        <v>357545.96</v>
      </c>
      <c r="O183" s="245">
        <v>418525.95</v>
      </c>
      <c r="P183" s="245">
        <v>163688.19</v>
      </c>
      <c r="Q183" s="245">
        <v>287507.08</v>
      </c>
      <c r="R183" s="245">
        <v>306888.91</v>
      </c>
      <c r="S183" s="245">
        <v>866226.87</v>
      </c>
      <c r="T183" s="245">
        <v>6046517.33</v>
      </c>
      <c r="U183" s="245">
        <v>1444212.48</v>
      </c>
      <c r="V183" s="245">
        <v>1544278.1</v>
      </c>
      <c r="W183" s="245">
        <v>871898.7</v>
      </c>
      <c r="X183" s="245">
        <v>1836768.31</v>
      </c>
      <c r="Y183" s="245">
        <v>360562.27</v>
      </c>
      <c r="Z183" s="245">
        <v>0</v>
      </c>
      <c r="AA183" s="245">
        <v>247658.75</v>
      </c>
      <c r="AB183" s="245">
        <v>440871.69</v>
      </c>
      <c r="AC183" s="245">
        <v>294450.8</v>
      </c>
      <c r="AD183" s="245">
        <v>249691.91</v>
      </c>
      <c r="AE183" s="245">
        <v>289047.65</v>
      </c>
      <c r="AF183" s="245"/>
      <c r="AG183" s="245"/>
      <c r="AH183" s="245"/>
      <c r="AI183" s="245"/>
      <c r="AJ183" s="245"/>
      <c r="AK183" s="245"/>
      <c r="AL183" s="245"/>
    </row>
    <row r="184" ht="16.35" customHeight="1" spans="1:38">
      <c r="A184" s="244" t="s">
        <v>537</v>
      </c>
      <c r="B184" s="245">
        <v>999011.74</v>
      </c>
      <c r="C184" s="245">
        <v>0</v>
      </c>
      <c r="D184" s="245">
        <v>0</v>
      </c>
      <c r="E184" s="245">
        <v>98338.23</v>
      </c>
      <c r="F184" s="245">
        <v>201283.9</v>
      </c>
      <c r="G184" s="245">
        <v>53166.28</v>
      </c>
      <c r="H184" s="245">
        <v>20657.69</v>
      </c>
      <c r="I184" s="245">
        <v>10946.55</v>
      </c>
      <c r="J184" s="245">
        <v>0</v>
      </c>
      <c r="K184" s="245">
        <v>2587447.44</v>
      </c>
      <c r="L184" s="245">
        <v>13598.39</v>
      </c>
      <c r="M184" s="245">
        <v>12984.64</v>
      </c>
      <c r="N184" s="245">
        <v>12984.64</v>
      </c>
      <c r="O184" s="245">
        <v>19816.64</v>
      </c>
      <c r="P184" s="245">
        <v>12984.64</v>
      </c>
      <c r="Q184" s="245">
        <v>12984.64</v>
      </c>
      <c r="R184" s="245">
        <v>12984.64</v>
      </c>
      <c r="S184" s="245">
        <v>61666.82</v>
      </c>
      <c r="T184" s="245">
        <v>42650.08</v>
      </c>
      <c r="U184" s="245">
        <v>27962.55</v>
      </c>
      <c r="V184" s="245">
        <v>44791</v>
      </c>
      <c r="W184" s="245">
        <v>21294</v>
      </c>
      <c r="X184" s="245">
        <v>1803.87</v>
      </c>
      <c r="Y184" s="245">
        <v>1115.58</v>
      </c>
      <c r="Z184" s="245">
        <v>0</v>
      </c>
      <c r="AA184" s="245">
        <v>12984.64</v>
      </c>
      <c r="AB184" s="245">
        <v>0</v>
      </c>
      <c r="AC184" s="245">
        <v>27197</v>
      </c>
      <c r="AD184" s="245">
        <v>12984.64</v>
      </c>
      <c r="AE184" s="245">
        <v>65917.01</v>
      </c>
      <c r="AF184" s="245"/>
      <c r="AG184" s="245"/>
      <c r="AH184" s="245"/>
      <c r="AI184" s="245"/>
      <c r="AJ184" s="245"/>
      <c r="AK184" s="245"/>
      <c r="AL184" s="245"/>
    </row>
    <row r="185" ht="16.35" customHeight="1" spans="1:38">
      <c r="A185" s="244" t="s">
        <v>538</v>
      </c>
      <c r="B185" s="245">
        <v>922896.79</v>
      </c>
      <c r="C185" s="245">
        <v>0</v>
      </c>
      <c r="D185" s="245">
        <v>0</v>
      </c>
      <c r="E185" s="245">
        <v>457203.91</v>
      </c>
      <c r="F185" s="245">
        <v>388215.01</v>
      </c>
      <c r="G185" s="245">
        <v>156814.58</v>
      </c>
      <c r="H185" s="245">
        <v>31713.86</v>
      </c>
      <c r="I185" s="245">
        <v>22405.15</v>
      </c>
      <c r="J185" s="245">
        <v>0</v>
      </c>
      <c r="K185" s="245">
        <v>2168691.1</v>
      </c>
      <c r="L185" s="245">
        <v>301569.27</v>
      </c>
      <c r="M185" s="245">
        <v>19330.45</v>
      </c>
      <c r="N185" s="245">
        <v>29993.55</v>
      </c>
      <c r="O185" s="245">
        <v>38959.82</v>
      </c>
      <c r="P185" s="245">
        <v>22870.51</v>
      </c>
      <c r="Q185" s="245">
        <v>20146.73</v>
      </c>
      <c r="R185" s="245">
        <v>24333.58</v>
      </c>
      <c r="S185" s="245">
        <v>64722.71</v>
      </c>
      <c r="T185" s="245">
        <v>114642.41</v>
      </c>
      <c r="U185" s="245">
        <v>67790.97</v>
      </c>
      <c r="V185" s="245">
        <v>69526.23</v>
      </c>
      <c r="W185" s="245">
        <v>23233.43</v>
      </c>
      <c r="X185" s="245">
        <v>33574.53</v>
      </c>
      <c r="Y185" s="245">
        <v>14724.73</v>
      </c>
      <c r="Z185" s="245">
        <v>0</v>
      </c>
      <c r="AA185" s="245">
        <v>31374.14</v>
      </c>
      <c r="AB185" s="245">
        <v>75225.42</v>
      </c>
      <c r="AC185" s="245">
        <v>22550.28</v>
      </c>
      <c r="AD185" s="245">
        <v>27664.74</v>
      </c>
      <c r="AE185" s="245">
        <v>181516.37</v>
      </c>
      <c r="AF185" s="245"/>
      <c r="AG185" s="245"/>
      <c r="AH185" s="245"/>
      <c r="AI185" s="245"/>
      <c r="AJ185" s="245"/>
      <c r="AK185" s="245"/>
      <c r="AL185" s="245"/>
    </row>
    <row r="186" ht="16.35" customHeight="1" spans="1:38">
      <c r="A186" s="244" t="s">
        <v>539</v>
      </c>
      <c r="B186" s="245">
        <v>1328553.74</v>
      </c>
      <c r="C186" s="245">
        <v>0</v>
      </c>
      <c r="D186" s="245">
        <v>0</v>
      </c>
      <c r="E186" s="245">
        <v>0</v>
      </c>
      <c r="F186" s="245">
        <v>349056.6</v>
      </c>
      <c r="G186" s="245">
        <v>0</v>
      </c>
      <c r="H186" s="245">
        <v>0</v>
      </c>
      <c r="I186" s="245">
        <v>0</v>
      </c>
      <c r="J186" s="245">
        <v>0</v>
      </c>
      <c r="K186" s="245">
        <v>16657.7</v>
      </c>
      <c r="L186" s="245">
        <v>0</v>
      </c>
      <c r="M186" s="245">
        <v>0</v>
      </c>
      <c r="N186" s="245">
        <v>0</v>
      </c>
      <c r="O186" s="245">
        <v>0</v>
      </c>
      <c r="P186" s="245">
        <v>0</v>
      </c>
      <c r="Q186" s="245">
        <v>0</v>
      </c>
      <c r="R186" s="245">
        <v>0</v>
      </c>
      <c r="S186" s="245">
        <v>0</v>
      </c>
      <c r="T186" s="245">
        <v>349056.6</v>
      </c>
      <c r="U186" s="245">
        <v>0</v>
      </c>
      <c r="V186" s="245">
        <v>0</v>
      </c>
      <c r="W186" s="245">
        <v>0</v>
      </c>
      <c r="X186" s="245">
        <v>0</v>
      </c>
      <c r="Y186" s="245">
        <v>0</v>
      </c>
      <c r="Z186" s="245">
        <v>0</v>
      </c>
      <c r="AA186" s="245">
        <v>0</v>
      </c>
      <c r="AB186" s="245">
        <v>0</v>
      </c>
      <c r="AC186" s="245">
        <v>0</v>
      </c>
      <c r="AD186" s="245">
        <v>0</v>
      </c>
      <c r="AE186" s="245">
        <v>0</v>
      </c>
      <c r="AF186" s="245"/>
      <c r="AG186" s="245"/>
      <c r="AH186" s="245"/>
      <c r="AI186" s="245"/>
      <c r="AJ186" s="245"/>
      <c r="AK186" s="245"/>
      <c r="AL186" s="245"/>
    </row>
    <row r="187" ht="16.35" customHeight="1" spans="1:38">
      <c r="A187" s="244" t="s">
        <v>540</v>
      </c>
      <c r="B187" s="245">
        <v>420407.4</v>
      </c>
      <c r="C187" s="245">
        <v>0</v>
      </c>
      <c r="D187" s="245">
        <v>0</v>
      </c>
      <c r="E187" s="245">
        <v>25431.36</v>
      </c>
      <c r="F187" s="245">
        <v>14051</v>
      </c>
      <c r="G187" s="245">
        <v>7233.92</v>
      </c>
      <c r="H187" s="245">
        <v>10987.89</v>
      </c>
      <c r="I187" s="245">
        <v>0</v>
      </c>
      <c r="J187" s="245">
        <v>0</v>
      </c>
      <c r="K187" s="245">
        <v>1836403.76</v>
      </c>
      <c r="L187" s="245">
        <v>3317.46</v>
      </c>
      <c r="M187" s="245">
        <v>3317.46</v>
      </c>
      <c r="N187" s="245">
        <v>3317.46</v>
      </c>
      <c r="O187" s="245">
        <v>4869.16</v>
      </c>
      <c r="P187" s="245">
        <v>3317.46</v>
      </c>
      <c r="Q187" s="245">
        <v>3974.9</v>
      </c>
      <c r="R187" s="245">
        <v>3317.46</v>
      </c>
      <c r="S187" s="245">
        <v>0</v>
      </c>
      <c r="T187" s="245">
        <v>0</v>
      </c>
      <c r="U187" s="245">
        <v>0</v>
      </c>
      <c r="V187" s="245">
        <v>10721</v>
      </c>
      <c r="W187" s="245">
        <v>3330</v>
      </c>
      <c r="X187" s="245">
        <v>0</v>
      </c>
      <c r="Y187" s="245">
        <v>0</v>
      </c>
      <c r="Z187" s="245">
        <v>0</v>
      </c>
      <c r="AA187" s="245">
        <v>3317.46</v>
      </c>
      <c r="AB187" s="245">
        <v>0</v>
      </c>
      <c r="AC187" s="245">
        <v>599</v>
      </c>
      <c r="AD187" s="245">
        <v>3317.46</v>
      </c>
      <c r="AE187" s="245">
        <v>33989.43</v>
      </c>
      <c r="AF187" s="245"/>
      <c r="AG187" s="245"/>
      <c r="AH187" s="245"/>
      <c r="AI187" s="245"/>
      <c r="AJ187" s="245"/>
      <c r="AK187" s="245"/>
      <c r="AL187" s="245"/>
    </row>
    <row r="188" ht="16.35" customHeight="1" spans="1:38">
      <c r="A188" s="244" t="s">
        <v>541</v>
      </c>
      <c r="B188" s="245">
        <v>202797</v>
      </c>
      <c r="C188" s="245">
        <v>0</v>
      </c>
      <c r="D188" s="245">
        <v>0</v>
      </c>
      <c r="E188" s="245">
        <v>0</v>
      </c>
      <c r="F188" s="245">
        <v>0</v>
      </c>
      <c r="G188" s="245">
        <v>0</v>
      </c>
      <c r="H188" s="245">
        <v>0</v>
      </c>
      <c r="I188" s="245">
        <v>0</v>
      </c>
      <c r="J188" s="245">
        <v>0</v>
      </c>
      <c r="K188" s="245">
        <v>0</v>
      </c>
      <c r="L188" s="245">
        <v>0</v>
      </c>
      <c r="M188" s="245">
        <v>0</v>
      </c>
      <c r="N188" s="245">
        <v>0</v>
      </c>
      <c r="O188" s="245">
        <v>0</v>
      </c>
      <c r="P188" s="245">
        <v>0</v>
      </c>
      <c r="Q188" s="245">
        <v>0</v>
      </c>
      <c r="R188" s="245">
        <v>0</v>
      </c>
      <c r="S188" s="245">
        <v>0</v>
      </c>
      <c r="T188" s="245">
        <v>0</v>
      </c>
      <c r="U188" s="245">
        <v>0</v>
      </c>
      <c r="V188" s="245">
        <v>0</v>
      </c>
      <c r="W188" s="245">
        <v>0</v>
      </c>
      <c r="X188" s="245">
        <v>0</v>
      </c>
      <c r="Y188" s="245">
        <v>0</v>
      </c>
      <c r="Z188" s="245">
        <v>0</v>
      </c>
      <c r="AA188" s="245">
        <v>0</v>
      </c>
      <c r="AB188" s="245">
        <v>0</v>
      </c>
      <c r="AC188" s="245">
        <v>0</v>
      </c>
      <c r="AD188" s="245">
        <v>0</v>
      </c>
      <c r="AE188" s="245">
        <v>0</v>
      </c>
      <c r="AF188" s="245"/>
      <c r="AG188" s="245"/>
      <c r="AH188" s="245"/>
      <c r="AI188" s="245"/>
      <c r="AJ188" s="245"/>
      <c r="AK188" s="245"/>
      <c r="AL188" s="245"/>
    </row>
    <row r="189" ht="16.35" customHeight="1" spans="1:38">
      <c r="A189" s="244" t="s">
        <v>542</v>
      </c>
      <c r="B189" s="245">
        <v>203916.37</v>
      </c>
      <c r="C189" s="245">
        <v>0</v>
      </c>
      <c r="D189" s="245">
        <v>0</v>
      </c>
      <c r="E189" s="245">
        <v>8425.81</v>
      </c>
      <c r="F189" s="245">
        <v>1520</v>
      </c>
      <c r="G189" s="245">
        <v>0</v>
      </c>
      <c r="H189" s="245">
        <v>568.8</v>
      </c>
      <c r="I189" s="245">
        <v>0</v>
      </c>
      <c r="J189" s="245">
        <v>0</v>
      </c>
      <c r="K189" s="245">
        <v>259663.36</v>
      </c>
      <c r="L189" s="245">
        <v>0</v>
      </c>
      <c r="M189" s="245">
        <v>3168.72</v>
      </c>
      <c r="N189" s="245">
        <v>3168.72</v>
      </c>
      <c r="O189" s="245">
        <v>0</v>
      </c>
      <c r="P189" s="245">
        <v>50</v>
      </c>
      <c r="Q189" s="245">
        <v>0</v>
      </c>
      <c r="R189" s="245">
        <v>2038.37</v>
      </c>
      <c r="S189" s="245">
        <v>0</v>
      </c>
      <c r="T189" s="245">
        <v>0</v>
      </c>
      <c r="U189" s="245">
        <v>0</v>
      </c>
      <c r="V189" s="245">
        <v>1040</v>
      </c>
      <c r="W189" s="245">
        <v>480</v>
      </c>
      <c r="X189" s="245">
        <v>0</v>
      </c>
      <c r="Y189" s="245">
        <v>0</v>
      </c>
      <c r="Z189" s="245">
        <v>0</v>
      </c>
      <c r="AA189" s="245">
        <v>0</v>
      </c>
      <c r="AB189" s="245">
        <v>0</v>
      </c>
      <c r="AC189" s="245">
        <v>0</v>
      </c>
      <c r="AD189" s="245">
        <v>0</v>
      </c>
      <c r="AE189" s="245">
        <v>8000</v>
      </c>
      <c r="AF189" s="245"/>
      <c r="AG189" s="245"/>
      <c r="AH189" s="245"/>
      <c r="AI189" s="245"/>
      <c r="AJ189" s="245"/>
      <c r="AK189" s="245"/>
      <c r="AL189" s="245"/>
    </row>
    <row r="190" ht="16.35" customHeight="1" spans="1:38">
      <c r="A190" s="244" t="s">
        <v>543</v>
      </c>
      <c r="B190" s="245">
        <v>620000</v>
      </c>
      <c r="C190" s="245">
        <v>0</v>
      </c>
      <c r="D190" s="245">
        <v>0</v>
      </c>
      <c r="E190" s="245">
        <v>58000</v>
      </c>
      <c r="F190" s="245">
        <v>0</v>
      </c>
      <c r="G190" s="245">
        <v>0</v>
      </c>
      <c r="H190" s="245">
        <v>20000</v>
      </c>
      <c r="I190" s="245">
        <v>8000</v>
      </c>
      <c r="J190" s="245">
        <v>0</v>
      </c>
      <c r="K190" s="245">
        <v>570500</v>
      </c>
      <c r="L190" s="245">
        <v>8000</v>
      </c>
      <c r="M190" s="245">
        <v>25000</v>
      </c>
      <c r="N190" s="245">
        <v>25000</v>
      </c>
      <c r="O190" s="245">
        <v>0</v>
      </c>
      <c r="P190" s="245">
        <v>0</v>
      </c>
      <c r="Q190" s="245">
        <v>0</v>
      </c>
      <c r="R190" s="245">
        <v>0</v>
      </c>
      <c r="S190" s="245">
        <v>0</v>
      </c>
      <c r="T190" s="245">
        <v>0</v>
      </c>
      <c r="U190" s="245">
        <v>0</v>
      </c>
      <c r="V190" s="245">
        <v>0</v>
      </c>
      <c r="W190" s="245">
        <v>0</v>
      </c>
      <c r="X190" s="245">
        <v>0</v>
      </c>
      <c r="Y190" s="245">
        <v>0</v>
      </c>
      <c r="Z190" s="245">
        <v>0</v>
      </c>
      <c r="AA190" s="245">
        <v>0</v>
      </c>
      <c r="AB190" s="245">
        <v>0</v>
      </c>
      <c r="AC190" s="245">
        <v>0</v>
      </c>
      <c r="AD190" s="245">
        <v>0</v>
      </c>
      <c r="AE190" s="245">
        <v>0</v>
      </c>
      <c r="AF190" s="245"/>
      <c r="AG190" s="245"/>
      <c r="AH190" s="245"/>
      <c r="AI190" s="245"/>
      <c r="AJ190" s="245"/>
      <c r="AK190" s="245"/>
      <c r="AL190" s="245"/>
    </row>
    <row r="191" ht="16.35" customHeight="1" spans="1:38">
      <c r="A191" s="244" t="s">
        <v>544</v>
      </c>
      <c r="B191" s="245">
        <v>468676.31</v>
      </c>
      <c r="C191" s="245">
        <v>0</v>
      </c>
      <c r="D191" s="245">
        <v>0</v>
      </c>
      <c r="E191" s="245">
        <v>783630.09</v>
      </c>
      <c r="F191" s="245">
        <v>115130.97</v>
      </c>
      <c r="G191" s="245">
        <v>47169.81</v>
      </c>
      <c r="H191" s="245">
        <v>0</v>
      </c>
      <c r="I191" s="245">
        <v>0</v>
      </c>
      <c r="J191" s="245">
        <v>0</v>
      </c>
      <c r="K191" s="245">
        <v>283267.15</v>
      </c>
      <c r="L191" s="245">
        <v>0</v>
      </c>
      <c r="M191" s="245">
        <v>0</v>
      </c>
      <c r="N191" s="245">
        <v>701822.68</v>
      </c>
      <c r="O191" s="245">
        <v>0</v>
      </c>
      <c r="P191" s="245">
        <v>0</v>
      </c>
      <c r="Q191" s="245">
        <v>81807.41</v>
      </c>
      <c r="R191" s="245">
        <v>0</v>
      </c>
      <c r="S191" s="245">
        <v>0</v>
      </c>
      <c r="T191" s="245">
        <v>115130.97</v>
      </c>
      <c r="U191" s="245">
        <v>0</v>
      </c>
      <c r="V191" s="245">
        <v>0</v>
      </c>
      <c r="W191" s="245">
        <v>0</v>
      </c>
      <c r="X191" s="245">
        <v>0</v>
      </c>
      <c r="Y191" s="245">
        <v>0</v>
      </c>
      <c r="Z191" s="245">
        <v>0</v>
      </c>
      <c r="AA191" s="245">
        <v>0</v>
      </c>
      <c r="AB191" s="245">
        <v>47169.81</v>
      </c>
      <c r="AC191" s="245">
        <v>0</v>
      </c>
      <c r="AD191" s="245">
        <v>0</v>
      </c>
      <c r="AE191" s="245">
        <v>0</v>
      </c>
      <c r="AF191" s="245"/>
      <c r="AG191" s="245"/>
      <c r="AH191" s="245"/>
      <c r="AI191" s="245"/>
      <c r="AJ191" s="245"/>
      <c r="AK191" s="245"/>
      <c r="AL191" s="245"/>
    </row>
    <row r="192" ht="16.35" customHeight="1" spans="1:38">
      <c r="A192" s="244" t="s">
        <v>545</v>
      </c>
      <c r="B192" s="245">
        <v>0</v>
      </c>
      <c r="C192" s="245">
        <v>0</v>
      </c>
      <c r="D192" s="245">
        <v>0</v>
      </c>
      <c r="E192" s="245">
        <v>0</v>
      </c>
      <c r="F192" s="245">
        <v>0</v>
      </c>
      <c r="G192" s="245">
        <v>0</v>
      </c>
      <c r="H192" s="245">
        <v>0</v>
      </c>
      <c r="I192" s="245">
        <v>0</v>
      </c>
      <c r="J192" s="245">
        <v>0</v>
      </c>
      <c r="K192" s="245">
        <v>0</v>
      </c>
      <c r="L192" s="245">
        <v>0</v>
      </c>
      <c r="M192" s="245">
        <v>0</v>
      </c>
      <c r="N192" s="245">
        <v>0</v>
      </c>
      <c r="O192" s="245">
        <v>0</v>
      </c>
      <c r="P192" s="245">
        <v>0</v>
      </c>
      <c r="Q192" s="245">
        <v>0</v>
      </c>
      <c r="R192" s="245">
        <v>0</v>
      </c>
      <c r="S192" s="245">
        <v>0</v>
      </c>
      <c r="T192" s="245">
        <v>0</v>
      </c>
      <c r="U192" s="245">
        <v>0</v>
      </c>
      <c r="V192" s="245">
        <v>0</v>
      </c>
      <c r="W192" s="245">
        <v>0</v>
      </c>
      <c r="X192" s="245">
        <v>0</v>
      </c>
      <c r="Y192" s="245">
        <v>0</v>
      </c>
      <c r="Z192" s="245">
        <v>0</v>
      </c>
      <c r="AA192" s="245">
        <v>0</v>
      </c>
      <c r="AB192" s="245">
        <v>0</v>
      </c>
      <c r="AC192" s="245">
        <v>0</v>
      </c>
      <c r="AD192" s="245">
        <v>0</v>
      </c>
      <c r="AE192" s="245">
        <v>0</v>
      </c>
      <c r="AF192" s="245"/>
      <c r="AG192" s="245"/>
      <c r="AH192" s="245"/>
      <c r="AI192" s="245"/>
      <c r="AJ192" s="245"/>
      <c r="AK192" s="245"/>
      <c r="AL192" s="245"/>
    </row>
    <row r="193" ht="16.35" customHeight="1" spans="1:38">
      <c r="A193" s="244" t="s">
        <v>546</v>
      </c>
      <c r="B193" s="245">
        <v>6418411.63</v>
      </c>
      <c r="C193" s="245">
        <v>0</v>
      </c>
      <c r="D193" s="245">
        <v>0</v>
      </c>
      <c r="E193" s="245">
        <v>418675.31</v>
      </c>
      <c r="F193" s="245">
        <v>32701</v>
      </c>
      <c r="G193" s="245">
        <v>118364.19</v>
      </c>
      <c r="H193" s="245">
        <v>0</v>
      </c>
      <c r="I193" s="245">
        <v>60836.26</v>
      </c>
      <c r="J193" s="245">
        <v>0</v>
      </c>
      <c r="K193" s="245">
        <v>8982384</v>
      </c>
      <c r="L193" s="245">
        <v>196957.35</v>
      </c>
      <c r="M193" s="245">
        <v>31046.85</v>
      </c>
      <c r="N193" s="245">
        <v>34568.85</v>
      </c>
      <c r="O193" s="245">
        <v>22596.29</v>
      </c>
      <c r="P193" s="245">
        <v>110837.68</v>
      </c>
      <c r="Q193" s="245">
        <v>1814</v>
      </c>
      <c r="R193" s="245">
        <v>20854.29</v>
      </c>
      <c r="S193" s="245">
        <v>5112</v>
      </c>
      <c r="T193" s="245">
        <v>10310</v>
      </c>
      <c r="U193" s="245">
        <v>6264</v>
      </c>
      <c r="V193" s="245">
        <v>5961</v>
      </c>
      <c r="W193" s="245">
        <v>1814</v>
      </c>
      <c r="X193" s="245">
        <v>2246</v>
      </c>
      <c r="Y193" s="245">
        <v>994</v>
      </c>
      <c r="Z193" s="245">
        <v>0</v>
      </c>
      <c r="AA193" s="245">
        <v>74336.61</v>
      </c>
      <c r="AB193" s="245">
        <v>0</v>
      </c>
      <c r="AC193" s="245">
        <v>22712.29</v>
      </c>
      <c r="AD193" s="245">
        <v>21315.29</v>
      </c>
      <c r="AE193" s="245">
        <v>0</v>
      </c>
      <c r="AF193" s="245"/>
      <c r="AG193" s="245"/>
      <c r="AH193" s="245"/>
      <c r="AI193" s="245"/>
      <c r="AJ193" s="245"/>
      <c r="AK193" s="245"/>
      <c r="AL193" s="245"/>
    </row>
    <row r="194" ht="16.35" customHeight="1" spans="1:38">
      <c r="A194" s="244" t="s">
        <v>547</v>
      </c>
      <c r="B194" s="245">
        <v>1217815.6</v>
      </c>
      <c r="C194" s="245">
        <v>0</v>
      </c>
      <c r="D194" s="245">
        <v>0</v>
      </c>
      <c r="E194" s="245">
        <v>319242.91</v>
      </c>
      <c r="F194" s="245">
        <v>2886.79</v>
      </c>
      <c r="G194" s="245">
        <v>390149.32</v>
      </c>
      <c r="H194" s="245">
        <v>4654.56</v>
      </c>
      <c r="I194" s="245">
        <v>0</v>
      </c>
      <c r="J194" s="245">
        <v>0</v>
      </c>
      <c r="K194" s="245">
        <v>3585162.51</v>
      </c>
      <c r="L194" s="245">
        <v>25</v>
      </c>
      <c r="M194" s="245">
        <v>91146.16</v>
      </c>
      <c r="N194" s="245">
        <v>91146.16</v>
      </c>
      <c r="O194" s="245">
        <v>30751.67</v>
      </c>
      <c r="P194" s="245">
        <v>29630.43</v>
      </c>
      <c r="Q194" s="245">
        <v>43605.95</v>
      </c>
      <c r="R194" s="245">
        <v>32937.54</v>
      </c>
      <c r="S194" s="245">
        <v>2000</v>
      </c>
      <c r="T194" s="245">
        <v>0</v>
      </c>
      <c r="U194" s="245">
        <v>0</v>
      </c>
      <c r="V194" s="245">
        <v>886.79</v>
      </c>
      <c r="W194" s="245">
        <v>0</v>
      </c>
      <c r="X194" s="245">
        <v>0</v>
      </c>
      <c r="Y194" s="245">
        <v>0</v>
      </c>
      <c r="Z194" s="245">
        <v>0</v>
      </c>
      <c r="AA194" s="245">
        <v>261979.88</v>
      </c>
      <c r="AB194" s="245">
        <v>0</v>
      </c>
      <c r="AC194" s="245">
        <v>61248.28</v>
      </c>
      <c r="AD194" s="245">
        <v>66921.16</v>
      </c>
      <c r="AE194" s="245">
        <v>943.4</v>
      </c>
      <c r="AF194" s="245"/>
      <c r="AG194" s="245"/>
      <c r="AH194" s="245"/>
      <c r="AI194" s="245"/>
      <c r="AJ194" s="245"/>
      <c r="AK194" s="245"/>
      <c r="AL194" s="245"/>
    </row>
    <row r="195" ht="16.35" customHeight="1" spans="1:38">
      <c r="A195" s="244" t="s">
        <v>548</v>
      </c>
      <c r="B195" s="245">
        <v>2926884.91</v>
      </c>
      <c r="C195" s="245">
        <v>0</v>
      </c>
      <c r="D195" s="245">
        <v>0</v>
      </c>
      <c r="E195" s="245">
        <v>12152261.69</v>
      </c>
      <c r="F195" s="245">
        <v>2221953.87</v>
      </c>
      <c r="G195" s="245">
        <v>1296383.35</v>
      </c>
      <c r="H195" s="245">
        <v>78578</v>
      </c>
      <c r="I195" s="245">
        <v>881276.81</v>
      </c>
      <c r="J195" s="245">
        <v>0</v>
      </c>
      <c r="K195" s="245">
        <v>28734073.2</v>
      </c>
      <c r="L195" s="245">
        <v>8068677.57</v>
      </c>
      <c r="M195" s="245">
        <v>760946.5</v>
      </c>
      <c r="N195" s="245">
        <v>760946.5</v>
      </c>
      <c r="O195" s="245">
        <v>1023884.16</v>
      </c>
      <c r="P195" s="245">
        <v>547835.63</v>
      </c>
      <c r="Q195" s="245">
        <v>547835.63</v>
      </c>
      <c r="R195" s="245">
        <v>442135.7</v>
      </c>
      <c r="S195" s="245">
        <v>245838.75</v>
      </c>
      <c r="T195" s="245">
        <v>646505.79</v>
      </c>
      <c r="U195" s="245">
        <v>269565.89</v>
      </c>
      <c r="V195" s="245">
        <v>40006</v>
      </c>
      <c r="W195" s="245">
        <v>19019</v>
      </c>
      <c r="X195" s="245">
        <v>618502.92</v>
      </c>
      <c r="Y195" s="245">
        <v>382515.52</v>
      </c>
      <c r="Z195" s="245">
        <v>0</v>
      </c>
      <c r="AA195" s="245">
        <v>608670.15</v>
      </c>
      <c r="AB195" s="245">
        <v>0</v>
      </c>
      <c r="AC195" s="245">
        <v>24292</v>
      </c>
      <c r="AD195" s="245">
        <v>663421.2</v>
      </c>
      <c r="AE195" s="245">
        <v>427023.07</v>
      </c>
      <c r="AF195" s="245"/>
      <c r="AG195" s="245"/>
      <c r="AH195" s="245"/>
      <c r="AI195" s="245"/>
      <c r="AJ195" s="245"/>
      <c r="AK195" s="245"/>
      <c r="AL195" s="245"/>
    </row>
    <row r="196" ht="16.35" customHeight="1" spans="1:38">
      <c r="A196" s="244" t="s">
        <v>549</v>
      </c>
      <c r="B196" s="245">
        <v>11938019.4</v>
      </c>
      <c r="C196" s="245">
        <v>0</v>
      </c>
      <c r="D196" s="245">
        <v>0</v>
      </c>
      <c r="E196" s="245">
        <v>707002.97</v>
      </c>
      <c r="F196" s="245">
        <v>413912</v>
      </c>
      <c r="G196" s="245">
        <v>88773.68</v>
      </c>
      <c r="H196" s="245">
        <v>209039.52</v>
      </c>
      <c r="I196" s="245">
        <v>26627.82</v>
      </c>
      <c r="J196" s="245">
        <v>0</v>
      </c>
      <c r="K196" s="245">
        <v>14720118.67</v>
      </c>
      <c r="L196" s="245">
        <v>511769.03</v>
      </c>
      <c r="M196" s="245">
        <v>33801.54</v>
      </c>
      <c r="N196" s="245">
        <v>26047.26</v>
      </c>
      <c r="O196" s="245">
        <v>70603.13</v>
      </c>
      <c r="P196" s="245">
        <v>23381.35</v>
      </c>
      <c r="Q196" s="245">
        <v>10677.43</v>
      </c>
      <c r="R196" s="245">
        <v>30723.23</v>
      </c>
      <c r="S196" s="245">
        <v>101435</v>
      </c>
      <c r="T196" s="245">
        <v>91812</v>
      </c>
      <c r="U196" s="245">
        <v>49156</v>
      </c>
      <c r="V196" s="245">
        <v>106826</v>
      </c>
      <c r="W196" s="245">
        <v>41373</v>
      </c>
      <c r="X196" s="245">
        <v>16893</v>
      </c>
      <c r="Y196" s="245">
        <v>6417</v>
      </c>
      <c r="Z196" s="245">
        <v>0</v>
      </c>
      <c r="AA196" s="245">
        <v>14755.78</v>
      </c>
      <c r="AB196" s="245">
        <v>0</v>
      </c>
      <c r="AC196" s="245">
        <v>56625</v>
      </c>
      <c r="AD196" s="245">
        <v>17392.9</v>
      </c>
      <c r="AE196" s="245">
        <v>0</v>
      </c>
      <c r="AF196" s="245"/>
      <c r="AG196" s="245"/>
      <c r="AH196" s="245"/>
      <c r="AI196" s="245"/>
      <c r="AJ196" s="245"/>
      <c r="AK196" s="245"/>
      <c r="AL196" s="245"/>
    </row>
    <row r="197" ht="16.35" customHeight="1" spans="1:38">
      <c r="A197" s="244" t="s">
        <v>550</v>
      </c>
      <c r="B197" s="245">
        <v>12481756.96</v>
      </c>
      <c r="C197" s="245">
        <v>0</v>
      </c>
      <c r="D197" s="245">
        <v>0</v>
      </c>
      <c r="E197" s="245">
        <v>2961732.92</v>
      </c>
      <c r="F197" s="245">
        <v>1033154</v>
      </c>
      <c r="G197" s="245">
        <v>1254597</v>
      </c>
      <c r="H197" s="245">
        <v>0</v>
      </c>
      <c r="I197" s="245">
        <v>0</v>
      </c>
      <c r="J197" s="245">
        <v>0</v>
      </c>
      <c r="K197" s="245">
        <v>1314180.4</v>
      </c>
      <c r="L197" s="245">
        <v>372770</v>
      </c>
      <c r="M197" s="245">
        <v>533513.92</v>
      </c>
      <c r="N197" s="245">
        <v>416678</v>
      </c>
      <c r="O197" s="245">
        <v>437777</v>
      </c>
      <c r="P197" s="245">
        <v>407554</v>
      </c>
      <c r="Q197" s="245">
        <v>409835</v>
      </c>
      <c r="R197" s="245">
        <v>383605</v>
      </c>
      <c r="S197" s="245">
        <v>158524</v>
      </c>
      <c r="T197" s="245">
        <v>319898</v>
      </c>
      <c r="U197" s="245">
        <v>194448</v>
      </c>
      <c r="V197" s="245">
        <v>184754</v>
      </c>
      <c r="W197" s="245">
        <v>56453</v>
      </c>
      <c r="X197" s="245">
        <v>84386</v>
      </c>
      <c r="Y197" s="245">
        <v>34691</v>
      </c>
      <c r="Z197" s="245">
        <v>0</v>
      </c>
      <c r="AA197" s="245">
        <v>415538</v>
      </c>
      <c r="AB197" s="245">
        <v>0</v>
      </c>
      <c r="AC197" s="245">
        <v>441198</v>
      </c>
      <c r="AD197" s="245">
        <v>397861</v>
      </c>
      <c r="AE197" s="245">
        <v>7547.28</v>
      </c>
      <c r="AF197" s="245"/>
      <c r="AG197" s="245"/>
      <c r="AH197" s="245"/>
      <c r="AI197" s="245"/>
      <c r="AJ197" s="245"/>
      <c r="AK197" s="245"/>
      <c r="AL197" s="245"/>
    </row>
    <row r="198" ht="16.35" customHeight="1" spans="1:38">
      <c r="A198" s="244" t="s">
        <v>551</v>
      </c>
      <c r="B198" s="245">
        <v>2340364.07</v>
      </c>
      <c r="C198" s="245">
        <v>0</v>
      </c>
      <c r="D198" s="245">
        <v>0</v>
      </c>
      <c r="E198" s="245">
        <v>1804828.79</v>
      </c>
      <c r="F198" s="245">
        <v>355640.8</v>
      </c>
      <c r="G198" s="245">
        <v>328305.45</v>
      </c>
      <c r="H198" s="245">
        <v>1834.56</v>
      </c>
      <c r="I198" s="245">
        <v>98374.77</v>
      </c>
      <c r="J198" s="245">
        <v>0</v>
      </c>
      <c r="K198" s="245">
        <v>5182852.75</v>
      </c>
      <c r="L198" s="245">
        <v>1019289.91</v>
      </c>
      <c r="M198" s="245">
        <v>137588.83</v>
      </c>
      <c r="N198" s="245">
        <v>138821.68</v>
      </c>
      <c r="O198" s="245">
        <v>178338.82</v>
      </c>
      <c r="P198" s="245">
        <v>114001.04</v>
      </c>
      <c r="Q198" s="245">
        <v>114001.04</v>
      </c>
      <c r="R198" s="245">
        <v>102787.47</v>
      </c>
      <c r="S198" s="245">
        <v>109266.24</v>
      </c>
      <c r="T198" s="245">
        <v>7635.4</v>
      </c>
      <c r="U198" s="245">
        <v>17005.24</v>
      </c>
      <c r="V198" s="245">
        <v>75441</v>
      </c>
      <c r="W198" s="245">
        <v>40086</v>
      </c>
      <c r="X198" s="245">
        <v>93683.76</v>
      </c>
      <c r="Y198" s="245">
        <v>12523.16</v>
      </c>
      <c r="Z198" s="245">
        <v>0</v>
      </c>
      <c r="AA198" s="245">
        <v>126201.74</v>
      </c>
      <c r="AB198" s="245">
        <v>12334.2</v>
      </c>
      <c r="AC198" s="245">
        <v>60239</v>
      </c>
      <c r="AD198" s="245">
        <v>129530.51</v>
      </c>
      <c r="AE198" s="245">
        <v>131168.16</v>
      </c>
      <c r="AF198" s="245"/>
      <c r="AG198" s="245"/>
      <c r="AH198" s="245"/>
      <c r="AI198" s="245"/>
      <c r="AJ198" s="245"/>
      <c r="AK198" s="245"/>
      <c r="AL198" s="245"/>
    </row>
    <row r="199" ht="16.35" customHeight="1" spans="1:38">
      <c r="A199" s="244" t="s">
        <v>552</v>
      </c>
      <c r="B199" s="245">
        <v>129716.99</v>
      </c>
      <c r="C199" s="245">
        <v>0</v>
      </c>
      <c r="D199" s="245">
        <v>0</v>
      </c>
      <c r="E199" s="245">
        <v>293962.06</v>
      </c>
      <c r="F199" s="245">
        <v>0</v>
      </c>
      <c r="G199" s="245">
        <v>377.36</v>
      </c>
      <c r="H199" s="245">
        <v>9849.06</v>
      </c>
      <c r="I199" s="245">
        <v>0</v>
      </c>
      <c r="J199" s="245">
        <v>0</v>
      </c>
      <c r="K199" s="245">
        <v>165686.34</v>
      </c>
      <c r="L199" s="245">
        <v>0</v>
      </c>
      <c r="M199" s="245">
        <v>0</v>
      </c>
      <c r="N199" s="245">
        <v>0</v>
      </c>
      <c r="O199" s="245">
        <v>0</v>
      </c>
      <c r="P199" s="245">
        <v>293962.06</v>
      </c>
      <c r="Q199" s="245">
        <v>0</v>
      </c>
      <c r="R199" s="245">
        <v>0</v>
      </c>
      <c r="S199" s="245">
        <v>0</v>
      </c>
      <c r="T199" s="245">
        <v>0</v>
      </c>
      <c r="U199" s="245">
        <v>0</v>
      </c>
      <c r="V199" s="245">
        <v>0</v>
      </c>
      <c r="W199" s="245">
        <v>0</v>
      </c>
      <c r="X199" s="245">
        <v>0</v>
      </c>
      <c r="Y199" s="245">
        <v>0</v>
      </c>
      <c r="Z199" s="245">
        <v>0</v>
      </c>
      <c r="AA199" s="245">
        <v>0</v>
      </c>
      <c r="AB199" s="245">
        <v>0</v>
      </c>
      <c r="AC199" s="245">
        <v>0</v>
      </c>
      <c r="AD199" s="245">
        <v>377.36</v>
      </c>
      <c r="AE199" s="245">
        <v>0</v>
      </c>
      <c r="AF199" s="245"/>
      <c r="AG199" s="245"/>
      <c r="AH199" s="245"/>
      <c r="AI199" s="245"/>
      <c r="AJ199" s="245"/>
      <c r="AK199" s="245"/>
      <c r="AL199" s="245"/>
    </row>
    <row r="200" ht="16.35" customHeight="1" spans="1:38">
      <c r="A200" s="244" t="s">
        <v>553</v>
      </c>
      <c r="B200" s="245">
        <v>42619228.91</v>
      </c>
      <c r="C200" s="245">
        <v>0</v>
      </c>
      <c r="D200" s="245">
        <v>0</v>
      </c>
      <c r="E200" s="245">
        <v>20088736.05</v>
      </c>
      <c r="F200" s="245">
        <v>5129505.94</v>
      </c>
      <c r="G200" s="245">
        <v>3741334.94</v>
      </c>
      <c r="H200" s="245">
        <v>387883.94</v>
      </c>
      <c r="I200" s="245">
        <v>1108467.36</v>
      </c>
      <c r="J200" s="245">
        <v>0</v>
      </c>
      <c r="K200" s="245">
        <v>70407088.38</v>
      </c>
      <c r="L200" s="245">
        <v>10495973.98</v>
      </c>
      <c r="M200" s="245">
        <v>1651845.07</v>
      </c>
      <c r="N200" s="245">
        <v>2244495.5</v>
      </c>
      <c r="O200" s="245">
        <v>1827596.69</v>
      </c>
      <c r="P200" s="245">
        <v>1566424.8</v>
      </c>
      <c r="Q200" s="245">
        <v>1246682.73</v>
      </c>
      <c r="R200" s="245">
        <v>1055717.28</v>
      </c>
      <c r="S200" s="245">
        <v>748565.52</v>
      </c>
      <c r="T200" s="245">
        <v>1697641.25</v>
      </c>
      <c r="U200" s="245">
        <v>632192.65</v>
      </c>
      <c r="V200" s="245">
        <v>539953.02</v>
      </c>
      <c r="W200" s="245">
        <v>207082.43</v>
      </c>
      <c r="X200" s="245">
        <v>851090.08</v>
      </c>
      <c r="Y200" s="245">
        <v>452980.99</v>
      </c>
      <c r="Z200" s="245">
        <v>0</v>
      </c>
      <c r="AA200" s="245">
        <v>1549158.4</v>
      </c>
      <c r="AB200" s="245">
        <v>134729.43</v>
      </c>
      <c r="AC200" s="245">
        <v>716660.85</v>
      </c>
      <c r="AD200" s="245">
        <v>1340786.26</v>
      </c>
      <c r="AE200" s="245">
        <v>856104.72</v>
      </c>
      <c r="AF200" s="245"/>
      <c r="AG200" s="245"/>
      <c r="AH200" s="245"/>
      <c r="AI200" s="245"/>
      <c r="AJ200" s="245"/>
      <c r="AK200" s="245"/>
      <c r="AL200" s="245"/>
    </row>
    <row r="201" ht="16.35" customHeight="1" spans="1:38">
      <c r="A201" s="244" t="s">
        <v>554</v>
      </c>
      <c r="B201" s="245">
        <v>221307943.5071</v>
      </c>
      <c r="C201" s="245">
        <v>47596.85</v>
      </c>
      <c r="D201" s="245">
        <v>0</v>
      </c>
      <c r="E201" s="245">
        <v>44645728.31265</v>
      </c>
      <c r="F201" s="245">
        <v>94795844.13325</v>
      </c>
      <c r="G201" s="245">
        <v>19729790.2074</v>
      </c>
      <c r="H201" s="245">
        <v>4745890.64</v>
      </c>
      <c r="I201" s="245">
        <v>4908334.09</v>
      </c>
      <c r="J201" s="245">
        <v>0</v>
      </c>
      <c r="K201" s="245">
        <v>344152705.895</v>
      </c>
      <c r="L201" s="245">
        <v>13587793.95</v>
      </c>
      <c r="M201" s="245">
        <v>6228783.6978</v>
      </c>
      <c r="N201" s="245">
        <v>6299199.89795</v>
      </c>
      <c r="O201" s="245">
        <v>6474389.9812</v>
      </c>
      <c r="P201" s="245">
        <v>4958796.48165</v>
      </c>
      <c r="Q201" s="245">
        <v>3737821.0984</v>
      </c>
      <c r="R201" s="245">
        <v>3358943.20565</v>
      </c>
      <c r="S201" s="245">
        <v>7682157.77</v>
      </c>
      <c r="T201" s="245">
        <v>44455365.9561</v>
      </c>
      <c r="U201" s="245">
        <v>15005726.56</v>
      </c>
      <c r="V201" s="245">
        <v>10396982.01965</v>
      </c>
      <c r="W201" s="245">
        <v>3285860.5975</v>
      </c>
      <c r="X201" s="245">
        <v>9057819.25</v>
      </c>
      <c r="Y201" s="245">
        <v>4911931.98</v>
      </c>
      <c r="Z201" s="245">
        <v>0</v>
      </c>
      <c r="AA201" s="245">
        <v>4564208.326</v>
      </c>
      <c r="AB201" s="245">
        <v>5874661.1492</v>
      </c>
      <c r="AC201" s="245">
        <v>-1117516.15705</v>
      </c>
      <c r="AD201" s="245">
        <v>10408436.88925</v>
      </c>
      <c r="AE201" s="245">
        <v>11589792.31</v>
      </c>
      <c r="AF201" s="245"/>
      <c r="AG201" s="245"/>
      <c r="AH201" s="245"/>
      <c r="AI201" s="245"/>
      <c r="AJ201" s="245"/>
      <c r="AK201" s="245"/>
      <c r="AL201" s="245"/>
    </row>
    <row r="202" ht="16.35" customHeight="1" spans="1:38">
      <c r="A202" s="244" t="s">
        <v>555</v>
      </c>
      <c r="B202" s="245">
        <v>0</v>
      </c>
      <c r="C202" s="245">
        <v>0</v>
      </c>
      <c r="D202" s="245">
        <v>0</v>
      </c>
      <c r="E202" s="245">
        <v>0</v>
      </c>
      <c r="F202" s="245">
        <v>0</v>
      </c>
      <c r="G202" s="245">
        <v>0</v>
      </c>
      <c r="H202" s="245">
        <v>0</v>
      </c>
      <c r="I202" s="245">
        <v>0</v>
      </c>
      <c r="J202" s="245">
        <v>0</v>
      </c>
      <c r="K202" s="245">
        <v>0</v>
      </c>
      <c r="L202" s="245">
        <v>0</v>
      </c>
      <c r="M202" s="245">
        <v>0</v>
      </c>
      <c r="N202" s="245">
        <v>0</v>
      </c>
      <c r="O202" s="245">
        <v>0</v>
      </c>
      <c r="P202" s="245">
        <v>0</v>
      </c>
      <c r="Q202" s="245">
        <v>0</v>
      </c>
      <c r="R202" s="245">
        <v>0</v>
      </c>
      <c r="S202" s="245">
        <v>0</v>
      </c>
      <c r="T202" s="245">
        <v>0</v>
      </c>
      <c r="U202" s="245">
        <v>0</v>
      </c>
      <c r="V202" s="245">
        <v>0</v>
      </c>
      <c r="W202" s="245">
        <v>0</v>
      </c>
      <c r="X202" s="245">
        <v>0</v>
      </c>
      <c r="Y202" s="245">
        <v>0</v>
      </c>
      <c r="Z202" s="245">
        <v>0</v>
      </c>
      <c r="AA202" s="245">
        <v>0</v>
      </c>
      <c r="AB202" s="245">
        <v>0</v>
      </c>
      <c r="AC202" s="245">
        <v>0</v>
      </c>
      <c r="AD202" s="245">
        <v>0</v>
      </c>
      <c r="AE202" s="245">
        <v>0</v>
      </c>
      <c r="AF202" s="245"/>
      <c r="AG202" s="245"/>
      <c r="AH202" s="245"/>
      <c r="AI202" s="245"/>
      <c r="AJ202" s="245"/>
      <c r="AK202" s="245"/>
      <c r="AL202" s="245"/>
    </row>
    <row r="203" ht="16.35" customHeight="1" spans="1:38">
      <c r="A203" s="244" t="s">
        <v>556</v>
      </c>
      <c r="B203" s="245">
        <v>0</v>
      </c>
      <c r="C203" s="245">
        <v>0</v>
      </c>
      <c r="D203" s="245">
        <v>0</v>
      </c>
      <c r="E203" s="245">
        <v>0</v>
      </c>
      <c r="F203" s="245">
        <v>0</v>
      </c>
      <c r="G203" s="245">
        <v>0</v>
      </c>
      <c r="H203" s="245">
        <v>0</v>
      </c>
      <c r="I203" s="245">
        <v>0</v>
      </c>
      <c r="J203" s="245">
        <v>0</v>
      </c>
      <c r="K203" s="245">
        <v>0</v>
      </c>
      <c r="L203" s="245">
        <v>0</v>
      </c>
      <c r="M203" s="245">
        <v>0</v>
      </c>
      <c r="N203" s="245">
        <v>0</v>
      </c>
      <c r="O203" s="245">
        <v>0</v>
      </c>
      <c r="P203" s="245">
        <v>0</v>
      </c>
      <c r="Q203" s="245">
        <v>0</v>
      </c>
      <c r="R203" s="245">
        <v>0</v>
      </c>
      <c r="S203" s="245">
        <v>0</v>
      </c>
      <c r="T203" s="245">
        <v>0</v>
      </c>
      <c r="U203" s="245">
        <v>0</v>
      </c>
      <c r="V203" s="245">
        <v>0</v>
      </c>
      <c r="W203" s="245">
        <v>0</v>
      </c>
      <c r="X203" s="245">
        <v>0</v>
      </c>
      <c r="Y203" s="245">
        <v>0</v>
      </c>
      <c r="Z203" s="245">
        <v>0</v>
      </c>
      <c r="AA203" s="245">
        <v>0</v>
      </c>
      <c r="AB203" s="245">
        <v>0</v>
      </c>
      <c r="AC203" s="245">
        <v>0</v>
      </c>
      <c r="AD203" s="245">
        <v>0</v>
      </c>
      <c r="AE203" s="245">
        <v>0</v>
      </c>
      <c r="AF203" s="245"/>
      <c r="AG203" s="245"/>
      <c r="AH203" s="245"/>
      <c r="AI203" s="245"/>
      <c r="AJ203" s="245"/>
      <c r="AK203" s="245"/>
      <c r="AL203" s="245"/>
    </row>
    <row r="204" ht="16.35" customHeight="1" spans="1:38">
      <c r="A204" s="244" t="s">
        <v>557</v>
      </c>
      <c r="B204" s="245">
        <v>0</v>
      </c>
      <c r="C204" s="245">
        <v>0</v>
      </c>
      <c r="D204" s="245">
        <v>0</v>
      </c>
      <c r="E204" s="245">
        <v>0</v>
      </c>
      <c r="F204" s="245">
        <v>0</v>
      </c>
      <c r="G204" s="245">
        <v>0</v>
      </c>
      <c r="H204" s="245">
        <v>0</v>
      </c>
      <c r="I204" s="245">
        <v>0</v>
      </c>
      <c r="J204" s="245">
        <v>0</v>
      </c>
      <c r="K204" s="245">
        <v>0</v>
      </c>
      <c r="L204" s="245">
        <v>0</v>
      </c>
      <c r="M204" s="245">
        <v>0</v>
      </c>
      <c r="N204" s="245">
        <v>0</v>
      </c>
      <c r="O204" s="245">
        <v>0</v>
      </c>
      <c r="P204" s="245">
        <v>0</v>
      </c>
      <c r="Q204" s="245">
        <v>0</v>
      </c>
      <c r="R204" s="245">
        <v>0</v>
      </c>
      <c r="S204" s="245">
        <v>0</v>
      </c>
      <c r="T204" s="245">
        <v>0</v>
      </c>
      <c r="U204" s="245">
        <v>0</v>
      </c>
      <c r="V204" s="245">
        <v>0</v>
      </c>
      <c r="W204" s="245">
        <v>0</v>
      </c>
      <c r="X204" s="245">
        <v>0</v>
      </c>
      <c r="Y204" s="245">
        <v>0</v>
      </c>
      <c r="Z204" s="245">
        <v>0</v>
      </c>
      <c r="AA204" s="245">
        <v>0</v>
      </c>
      <c r="AB204" s="245">
        <v>0</v>
      </c>
      <c r="AC204" s="245">
        <v>0</v>
      </c>
      <c r="AD204" s="245">
        <v>0</v>
      </c>
      <c r="AE204" s="245">
        <v>0</v>
      </c>
      <c r="AF204" s="245"/>
      <c r="AG204" s="245"/>
      <c r="AH204" s="245"/>
      <c r="AI204" s="245"/>
      <c r="AJ204" s="245"/>
      <c r="AK204" s="245"/>
      <c r="AL204" s="245"/>
    </row>
    <row r="205" ht="16.35" customHeight="1" spans="1:38">
      <c r="A205" s="244" t="s">
        <v>558</v>
      </c>
      <c r="B205" s="245">
        <v>0</v>
      </c>
      <c r="C205" s="245">
        <v>0</v>
      </c>
      <c r="D205" s="245">
        <v>0</v>
      </c>
      <c r="E205" s="245">
        <v>0</v>
      </c>
      <c r="F205" s="245">
        <v>0</v>
      </c>
      <c r="G205" s="245">
        <v>0</v>
      </c>
      <c r="H205" s="245">
        <v>0</v>
      </c>
      <c r="I205" s="245">
        <v>0</v>
      </c>
      <c r="J205" s="245">
        <v>0</v>
      </c>
      <c r="K205" s="245">
        <v>0</v>
      </c>
      <c r="L205" s="245">
        <v>0</v>
      </c>
      <c r="M205" s="245">
        <v>0</v>
      </c>
      <c r="N205" s="245">
        <v>0</v>
      </c>
      <c r="O205" s="245">
        <v>0</v>
      </c>
      <c r="P205" s="245">
        <v>0</v>
      </c>
      <c r="Q205" s="245">
        <v>0</v>
      </c>
      <c r="R205" s="245">
        <v>0</v>
      </c>
      <c r="S205" s="245">
        <v>0</v>
      </c>
      <c r="T205" s="245">
        <v>0</v>
      </c>
      <c r="U205" s="245">
        <v>0</v>
      </c>
      <c r="V205" s="245">
        <v>0</v>
      </c>
      <c r="W205" s="245">
        <v>0</v>
      </c>
      <c r="X205" s="245">
        <v>0</v>
      </c>
      <c r="Y205" s="245">
        <v>0</v>
      </c>
      <c r="Z205" s="245">
        <v>0</v>
      </c>
      <c r="AA205" s="245">
        <v>0</v>
      </c>
      <c r="AB205" s="245">
        <v>0</v>
      </c>
      <c r="AC205" s="245">
        <v>0</v>
      </c>
      <c r="AD205" s="245">
        <v>0</v>
      </c>
      <c r="AE205" s="245">
        <v>0</v>
      </c>
      <c r="AF205" s="245"/>
      <c r="AG205" s="245"/>
      <c r="AH205" s="245"/>
      <c r="AI205" s="245"/>
      <c r="AJ205" s="245"/>
      <c r="AK205" s="245"/>
      <c r="AL205" s="245"/>
    </row>
    <row r="206" ht="16.35" customHeight="1" spans="1:38">
      <c r="A206" s="244" t="s">
        <v>559</v>
      </c>
      <c r="B206" s="245">
        <v>0</v>
      </c>
      <c r="C206" s="245">
        <v>0</v>
      </c>
      <c r="D206" s="245">
        <v>0</v>
      </c>
      <c r="E206" s="245">
        <v>0</v>
      </c>
      <c r="F206" s="245">
        <v>0</v>
      </c>
      <c r="G206" s="245">
        <v>0</v>
      </c>
      <c r="H206" s="245">
        <v>0</v>
      </c>
      <c r="I206" s="245">
        <v>0</v>
      </c>
      <c r="J206" s="245">
        <v>0</v>
      </c>
      <c r="K206" s="245">
        <v>0</v>
      </c>
      <c r="L206" s="245">
        <v>0</v>
      </c>
      <c r="M206" s="245">
        <v>0</v>
      </c>
      <c r="N206" s="245">
        <v>0</v>
      </c>
      <c r="O206" s="245">
        <v>0</v>
      </c>
      <c r="P206" s="245">
        <v>0</v>
      </c>
      <c r="Q206" s="245">
        <v>0</v>
      </c>
      <c r="R206" s="245">
        <v>0</v>
      </c>
      <c r="S206" s="245">
        <v>0</v>
      </c>
      <c r="T206" s="245">
        <v>0</v>
      </c>
      <c r="U206" s="245">
        <v>0</v>
      </c>
      <c r="V206" s="245">
        <v>0</v>
      </c>
      <c r="W206" s="245">
        <v>0</v>
      </c>
      <c r="X206" s="245">
        <v>0</v>
      </c>
      <c r="Y206" s="245">
        <v>0</v>
      </c>
      <c r="Z206" s="245">
        <v>0</v>
      </c>
      <c r="AA206" s="245">
        <v>0</v>
      </c>
      <c r="AB206" s="245">
        <v>0</v>
      </c>
      <c r="AC206" s="245">
        <v>0</v>
      </c>
      <c r="AD206" s="245">
        <v>0</v>
      </c>
      <c r="AE206" s="245">
        <v>0</v>
      </c>
      <c r="AF206" s="245"/>
      <c r="AG206" s="245"/>
      <c r="AH206" s="245"/>
      <c r="AI206" s="245"/>
      <c r="AJ206" s="245"/>
      <c r="AK206" s="245"/>
      <c r="AL206" s="245"/>
    </row>
    <row r="207" ht="16.35" customHeight="1" spans="1:38">
      <c r="A207" s="244" t="s">
        <v>560</v>
      </c>
      <c r="B207" s="245">
        <v>0</v>
      </c>
      <c r="C207" s="245">
        <v>0</v>
      </c>
      <c r="D207" s="245">
        <v>0</v>
      </c>
      <c r="E207" s="245">
        <v>0</v>
      </c>
      <c r="F207" s="245">
        <v>0</v>
      </c>
      <c r="G207" s="245">
        <v>0</v>
      </c>
      <c r="H207" s="245">
        <v>0</v>
      </c>
      <c r="I207" s="245">
        <v>0</v>
      </c>
      <c r="J207" s="245">
        <v>0</v>
      </c>
      <c r="K207" s="245">
        <v>0</v>
      </c>
      <c r="L207" s="245">
        <v>0</v>
      </c>
      <c r="M207" s="245">
        <v>0</v>
      </c>
      <c r="N207" s="245">
        <v>0</v>
      </c>
      <c r="O207" s="245">
        <v>0</v>
      </c>
      <c r="P207" s="245">
        <v>0</v>
      </c>
      <c r="Q207" s="245">
        <v>0</v>
      </c>
      <c r="R207" s="245">
        <v>0</v>
      </c>
      <c r="S207" s="245">
        <v>0</v>
      </c>
      <c r="T207" s="245">
        <v>0</v>
      </c>
      <c r="U207" s="245">
        <v>0</v>
      </c>
      <c r="V207" s="245">
        <v>0</v>
      </c>
      <c r="W207" s="245">
        <v>0</v>
      </c>
      <c r="X207" s="245">
        <v>0</v>
      </c>
      <c r="Y207" s="245">
        <v>0</v>
      </c>
      <c r="Z207" s="245">
        <v>0</v>
      </c>
      <c r="AA207" s="245">
        <v>0</v>
      </c>
      <c r="AB207" s="245">
        <v>0</v>
      </c>
      <c r="AC207" s="245">
        <v>0</v>
      </c>
      <c r="AD207" s="245">
        <v>0</v>
      </c>
      <c r="AE207" s="245">
        <v>0</v>
      </c>
      <c r="AF207" s="245"/>
      <c r="AG207" s="245"/>
      <c r="AH207" s="245"/>
      <c r="AI207" s="245"/>
      <c r="AJ207" s="245"/>
      <c r="AK207" s="245"/>
      <c r="AL207" s="245"/>
    </row>
    <row r="208" ht="16.35" customHeight="1" spans="1:38">
      <c r="A208" s="244" t="s">
        <v>561</v>
      </c>
      <c r="B208" s="245">
        <v>0</v>
      </c>
      <c r="C208" s="245">
        <v>0</v>
      </c>
      <c r="D208" s="245">
        <v>0</v>
      </c>
      <c r="E208" s="245">
        <v>0</v>
      </c>
      <c r="F208" s="245">
        <v>0</v>
      </c>
      <c r="G208" s="245">
        <v>0</v>
      </c>
      <c r="H208" s="245">
        <v>0</v>
      </c>
      <c r="I208" s="245">
        <v>0</v>
      </c>
      <c r="J208" s="245">
        <v>0</v>
      </c>
      <c r="K208" s="245">
        <v>0</v>
      </c>
      <c r="L208" s="245">
        <v>0</v>
      </c>
      <c r="M208" s="245">
        <v>0</v>
      </c>
      <c r="N208" s="245">
        <v>0</v>
      </c>
      <c r="O208" s="245">
        <v>0</v>
      </c>
      <c r="P208" s="245">
        <v>0</v>
      </c>
      <c r="Q208" s="245">
        <v>0</v>
      </c>
      <c r="R208" s="245">
        <v>0</v>
      </c>
      <c r="S208" s="245">
        <v>0</v>
      </c>
      <c r="T208" s="245">
        <v>0</v>
      </c>
      <c r="U208" s="245">
        <v>0</v>
      </c>
      <c r="V208" s="245">
        <v>0</v>
      </c>
      <c r="W208" s="245">
        <v>0</v>
      </c>
      <c r="X208" s="245">
        <v>0</v>
      </c>
      <c r="Y208" s="245">
        <v>0</v>
      </c>
      <c r="Z208" s="245">
        <v>0</v>
      </c>
      <c r="AA208" s="245">
        <v>0</v>
      </c>
      <c r="AB208" s="245">
        <v>0</v>
      </c>
      <c r="AC208" s="245">
        <v>0</v>
      </c>
      <c r="AD208" s="245">
        <v>0</v>
      </c>
      <c r="AE208" s="245">
        <v>0</v>
      </c>
      <c r="AF208" s="245"/>
      <c r="AG208" s="245"/>
      <c r="AH208" s="245"/>
      <c r="AI208" s="245"/>
      <c r="AJ208" s="245"/>
      <c r="AK208" s="245"/>
      <c r="AL208" s="245"/>
    </row>
    <row r="209" ht="16.35" customHeight="1" spans="1:38">
      <c r="A209" s="244" t="s">
        <v>562</v>
      </c>
      <c r="B209" s="245">
        <v>0</v>
      </c>
      <c r="C209" s="245">
        <v>0</v>
      </c>
      <c r="D209" s="245">
        <v>0</v>
      </c>
      <c r="E209" s="245">
        <v>0</v>
      </c>
      <c r="F209" s="245">
        <v>0</v>
      </c>
      <c r="G209" s="245">
        <v>0</v>
      </c>
      <c r="H209" s="245">
        <v>0</v>
      </c>
      <c r="I209" s="245">
        <v>0</v>
      </c>
      <c r="J209" s="245">
        <v>0</v>
      </c>
      <c r="K209" s="245">
        <v>0</v>
      </c>
      <c r="L209" s="245">
        <v>0</v>
      </c>
      <c r="M209" s="245">
        <v>0</v>
      </c>
      <c r="N209" s="245">
        <v>0</v>
      </c>
      <c r="O209" s="245">
        <v>0</v>
      </c>
      <c r="P209" s="245">
        <v>0</v>
      </c>
      <c r="Q209" s="245">
        <v>0</v>
      </c>
      <c r="R209" s="245">
        <v>0</v>
      </c>
      <c r="S209" s="245">
        <v>0</v>
      </c>
      <c r="T209" s="245">
        <v>0</v>
      </c>
      <c r="U209" s="245">
        <v>0</v>
      </c>
      <c r="V209" s="245">
        <v>0</v>
      </c>
      <c r="W209" s="245">
        <v>0</v>
      </c>
      <c r="X209" s="245">
        <v>0</v>
      </c>
      <c r="Y209" s="245">
        <v>0</v>
      </c>
      <c r="Z209" s="245">
        <v>0</v>
      </c>
      <c r="AA209" s="245">
        <v>0</v>
      </c>
      <c r="AB209" s="245">
        <v>0</v>
      </c>
      <c r="AC209" s="245">
        <v>0</v>
      </c>
      <c r="AD209" s="245">
        <v>0</v>
      </c>
      <c r="AE209" s="245">
        <v>0</v>
      </c>
      <c r="AF209" s="245"/>
      <c r="AG209" s="245"/>
      <c r="AH209" s="245"/>
      <c r="AI209" s="245"/>
      <c r="AJ209" s="245"/>
      <c r="AK209" s="245"/>
      <c r="AL209" s="245"/>
    </row>
    <row r="210" ht="16.35" customHeight="1" spans="1:38">
      <c r="A210" s="244" t="s">
        <v>563</v>
      </c>
      <c r="B210" s="245">
        <v>0</v>
      </c>
      <c r="C210" s="245">
        <v>0</v>
      </c>
      <c r="D210" s="245">
        <v>0</v>
      </c>
      <c r="E210" s="245">
        <v>0</v>
      </c>
      <c r="F210" s="245">
        <v>0</v>
      </c>
      <c r="G210" s="245">
        <v>0</v>
      </c>
      <c r="H210" s="245">
        <v>0</v>
      </c>
      <c r="I210" s="245">
        <v>0</v>
      </c>
      <c r="J210" s="245">
        <v>0</v>
      </c>
      <c r="K210" s="245">
        <v>0</v>
      </c>
      <c r="L210" s="245">
        <v>0</v>
      </c>
      <c r="M210" s="245">
        <v>0</v>
      </c>
      <c r="N210" s="245">
        <v>0</v>
      </c>
      <c r="O210" s="245">
        <v>0</v>
      </c>
      <c r="P210" s="245">
        <v>0</v>
      </c>
      <c r="Q210" s="245">
        <v>0</v>
      </c>
      <c r="R210" s="245">
        <v>0</v>
      </c>
      <c r="S210" s="245">
        <v>0</v>
      </c>
      <c r="T210" s="245">
        <v>0</v>
      </c>
      <c r="U210" s="245">
        <v>0</v>
      </c>
      <c r="V210" s="245">
        <v>0</v>
      </c>
      <c r="W210" s="245">
        <v>0</v>
      </c>
      <c r="X210" s="245">
        <v>0</v>
      </c>
      <c r="Y210" s="245">
        <v>0</v>
      </c>
      <c r="Z210" s="245">
        <v>0</v>
      </c>
      <c r="AA210" s="245">
        <v>0</v>
      </c>
      <c r="AB210" s="245">
        <v>0</v>
      </c>
      <c r="AC210" s="245">
        <v>0</v>
      </c>
      <c r="AD210" s="245">
        <v>0</v>
      </c>
      <c r="AE210" s="245">
        <v>0</v>
      </c>
      <c r="AF210" s="245"/>
      <c r="AG210" s="245"/>
      <c r="AH210" s="245"/>
      <c r="AI210" s="245"/>
      <c r="AJ210" s="245"/>
      <c r="AK210" s="245"/>
      <c r="AL210" s="245"/>
    </row>
    <row r="211" ht="16.35" customHeight="1" spans="1:38">
      <c r="A211" s="244" t="s">
        <v>564</v>
      </c>
      <c r="B211" s="245">
        <v>0</v>
      </c>
      <c r="C211" s="245">
        <v>0</v>
      </c>
      <c r="D211" s="245">
        <v>0</v>
      </c>
      <c r="E211" s="245">
        <v>0</v>
      </c>
      <c r="F211" s="245">
        <v>0</v>
      </c>
      <c r="G211" s="245">
        <v>0</v>
      </c>
      <c r="H211" s="245">
        <v>0</v>
      </c>
      <c r="I211" s="245">
        <v>0</v>
      </c>
      <c r="J211" s="245">
        <v>0</v>
      </c>
      <c r="K211" s="245">
        <v>0</v>
      </c>
      <c r="L211" s="245">
        <v>0</v>
      </c>
      <c r="M211" s="245">
        <v>0</v>
      </c>
      <c r="N211" s="245">
        <v>0</v>
      </c>
      <c r="O211" s="245">
        <v>0</v>
      </c>
      <c r="P211" s="245">
        <v>0</v>
      </c>
      <c r="Q211" s="245">
        <v>0</v>
      </c>
      <c r="R211" s="245">
        <v>0</v>
      </c>
      <c r="S211" s="245">
        <v>0</v>
      </c>
      <c r="T211" s="245">
        <v>0</v>
      </c>
      <c r="U211" s="245">
        <v>0</v>
      </c>
      <c r="V211" s="245">
        <v>0</v>
      </c>
      <c r="W211" s="245">
        <v>0</v>
      </c>
      <c r="X211" s="245">
        <v>0</v>
      </c>
      <c r="Y211" s="245">
        <v>0</v>
      </c>
      <c r="Z211" s="245">
        <v>0</v>
      </c>
      <c r="AA211" s="245">
        <v>0</v>
      </c>
      <c r="AB211" s="245">
        <v>0</v>
      </c>
      <c r="AC211" s="245">
        <v>0</v>
      </c>
      <c r="AD211" s="245">
        <v>0</v>
      </c>
      <c r="AE211" s="245">
        <v>0</v>
      </c>
      <c r="AF211" s="245"/>
      <c r="AG211" s="245"/>
      <c r="AH211" s="245"/>
      <c r="AI211" s="245"/>
      <c r="AJ211" s="245"/>
      <c r="AK211" s="245"/>
      <c r="AL211" s="245"/>
    </row>
    <row r="212" ht="16.35" customHeight="1" spans="1:38">
      <c r="A212" s="244" t="s">
        <v>565</v>
      </c>
      <c r="B212" s="245">
        <v>0</v>
      </c>
      <c r="C212" s="245">
        <v>0</v>
      </c>
      <c r="D212" s="245">
        <v>0</v>
      </c>
      <c r="E212" s="245">
        <v>0</v>
      </c>
      <c r="F212" s="245">
        <v>0</v>
      </c>
      <c r="G212" s="245">
        <v>0</v>
      </c>
      <c r="H212" s="245">
        <v>0</v>
      </c>
      <c r="I212" s="245">
        <v>0</v>
      </c>
      <c r="J212" s="245">
        <v>0</v>
      </c>
      <c r="K212" s="245">
        <v>0</v>
      </c>
      <c r="L212" s="245">
        <v>0</v>
      </c>
      <c r="M212" s="245">
        <v>0</v>
      </c>
      <c r="N212" s="245">
        <v>0</v>
      </c>
      <c r="O212" s="245">
        <v>0</v>
      </c>
      <c r="P212" s="245">
        <v>0</v>
      </c>
      <c r="Q212" s="245">
        <v>0</v>
      </c>
      <c r="R212" s="245">
        <v>0</v>
      </c>
      <c r="S212" s="245">
        <v>0</v>
      </c>
      <c r="T212" s="245">
        <v>0</v>
      </c>
      <c r="U212" s="245">
        <v>0</v>
      </c>
      <c r="V212" s="245">
        <v>0</v>
      </c>
      <c r="W212" s="245">
        <v>0</v>
      </c>
      <c r="X212" s="245">
        <v>0</v>
      </c>
      <c r="Y212" s="245">
        <v>0</v>
      </c>
      <c r="Z212" s="245">
        <v>0</v>
      </c>
      <c r="AA212" s="245">
        <v>0</v>
      </c>
      <c r="AB212" s="245">
        <v>0</v>
      </c>
      <c r="AC212" s="245">
        <v>0</v>
      </c>
      <c r="AD212" s="245">
        <v>0</v>
      </c>
      <c r="AE212" s="245">
        <v>0</v>
      </c>
      <c r="AF212" s="245"/>
      <c r="AG212" s="245"/>
      <c r="AH212" s="245"/>
      <c r="AI212" s="245"/>
      <c r="AJ212" s="245"/>
      <c r="AK212" s="245"/>
      <c r="AL212" s="245"/>
    </row>
    <row r="213" ht="16.35" customHeight="1" spans="1:38">
      <c r="A213" s="244" t="s">
        <v>566</v>
      </c>
      <c r="B213" s="245">
        <v>0</v>
      </c>
      <c r="C213" s="245">
        <v>0</v>
      </c>
      <c r="D213" s="245">
        <v>0</v>
      </c>
      <c r="E213" s="245">
        <v>0</v>
      </c>
      <c r="F213" s="245">
        <v>0</v>
      </c>
      <c r="G213" s="245">
        <v>0</v>
      </c>
      <c r="H213" s="245">
        <v>0</v>
      </c>
      <c r="I213" s="245">
        <v>0</v>
      </c>
      <c r="J213" s="245">
        <v>0</v>
      </c>
      <c r="K213" s="245">
        <v>0</v>
      </c>
      <c r="L213" s="245">
        <v>0</v>
      </c>
      <c r="M213" s="245">
        <v>0</v>
      </c>
      <c r="N213" s="245">
        <v>0</v>
      </c>
      <c r="O213" s="245">
        <v>0</v>
      </c>
      <c r="P213" s="245">
        <v>0</v>
      </c>
      <c r="Q213" s="245">
        <v>0</v>
      </c>
      <c r="R213" s="245">
        <v>0</v>
      </c>
      <c r="S213" s="245">
        <v>0</v>
      </c>
      <c r="T213" s="245">
        <v>0</v>
      </c>
      <c r="U213" s="245">
        <v>0</v>
      </c>
      <c r="V213" s="245">
        <v>0</v>
      </c>
      <c r="W213" s="245">
        <v>0</v>
      </c>
      <c r="X213" s="245">
        <v>0</v>
      </c>
      <c r="Y213" s="245">
        <v>0</v>
      </c>
      <c r="Z213" s="245">
        <v>0</v>
      </c>
      <c r="AA213" s="245">
        <v>0</v>
      </c>
      <c r="AB213" s="245">
        <v>0</v>
      </c>
      <c r="AC213" s="245">
        <v>0</v>
      </c>
      <c r="AD213" s="245">
        <v>0</v>
      </c>
      <c r="AE213" s="245">
        <v>0</v>
      </c>
      <c r="AF213" s="245"/>
      <c r="AG213" s="245"/>
      <c r="AH213" s="245"/>
      <c r="AI213" s="245"/>
      <c r="AJ213" s="245"/>
      <c r="AK213" s="245"/>
      <c r="AL213" s="245"/>
    </row>
    <row r="214" ht="16.35" customHeight="1" spans="1:38">
      <c r="A214" s="244" t="s">
        <v>567</v>
      </c>
      <c r="B214" s="245">
        <v>0</v>
      </c>
      <c r="C214" s="245">
        <v>0</v>
      </c>
      <c r="D214" s="245">
        <v>0</v>
      </c>
      <c r="E214" s="245">
        <v>0</v>
      </c>
      <c r="F214" s="245">
        <v>0</v>
      </c>
      <c r="G214" s="245">
        <v>0</v>
      </c>
      <c r="H214" s="245">
        <v>0</v>
      </c>
      <c r="I214" s="245">
        <v>0</v>
      </c>
      <c r="J214" s="245">
        <v>0</v>
      </c>
      <c r="K214" s="245">
        <v>0</v>
      </c>
      <c r="L214" s="245">
        <v>0</v>
      </c>
      <c r="M214" s="245">
        <v>0</v>
      </c>
      <c r="N214" s="245">
        <v>0</v>
      </c>
      <c r="O214" s="245">
        <v>0</v>
      </c>
      <c r="P214" s="245">
        <v>0</v>
      </c>
      <c r="Q214" s="245">
        <v>0</v>
      </c>
      <c r="R214" s="245">
        <v>0</v>
      </c>
      <c r="S214" s="245">
        <v>0</v>
      </c>
      <c r="T214" s="245">
        <v>0</v>
      </c>
      <c r="U214" s="245">
        <v>0</v>
      </c>
      <c r="V214" s="245">
        <v>0</v>
      </c>
      <c r="W214" s="245">
        <v>0</v>
      </c>
      <c r="X214" s="245">
        <v>0</v>
      </c>
      <c r="Y214" s="245">
        <v>0</v>
      </c>
      <c r="Z214" s="245">
        <v>0</v>
      </c>
      <c r="AA214" s="245">
        <v>0</v>
      </c>
      <c r="AB214" s="245">
        <v>0</v>
      </c>
      <c r="AC214" s="245">
        <v>0</v>
      </c>
      <c r="AD214" s="245">
        <v>0</v>
      </c>
      <c r="AE214" s="245">
        <v>0</v>
      </c>
      <c r="AF214" s="245"/>
      <c r="AG214" s="245"/>
      <c r="AH214" s="245"/>
      <c r="AI214" s="245"/>
      <c r="AJ214" s="245"/>
      <c r="AK214" s="245"/>
      <c r="AL214" s="245"/>
    </row>
    <row r="215" ht="16.35" customHeight="1" spans="1:38">
      <c r="A215" s="244" t="s">
        <v>568</v>
      </c>
      <c r="B215" s="245">
        <v>0</v>
      </c>
      <c r="C215" s="245">
        <v>0</v>
      </c>
      <c r="D215" s="245">
        <v>0</v>
      </c>
      <c r="E215" s="245">
        <v>0</v>
      </c>
      <c r="F215" s="245">
        <v>0</v>
      </c>
      <c r="G215" s="245">
        <v>0</v>
      </c>
      <c r="H215" s="245">
        <v>0</v>
      </c>
      <c r="I215" s="245">
        <v>0</v>
      </c>
      <c r="J215" s="245">
        <v>0</v>
      </c>
      <c r="K215" s="245">
        <v>0</v>
      </c>
      <c r="L215" s="245">
        <v>0</v>
      </c>
      <c r="M215" s="245">
        <v>0</v>
      </c>
      <c r="N215" s="245">
        <v>0</v>
      </c>
      <c r="O215" s="245">
        <v>0</v>
      </c>
      <c r="P215" s="245">
        <v>0</v>
      </c>
      <c r="Q215" s="245">
        <v>0</v>
      </c>
      <c r="R215" s="245">
        <v>0</v>
      </c>
      <c r="S215" s="245">
        <v>0</v>
      </c>
      <c r="T215" s="245">
        <v>0</v>
      </c>
      <c r="U215" s="245">
        <v>0</v>
      </c>
      <c r="V215" s="245">
        <v>0</v>
      </c>
      <c r="W215" s="245">
        <v>0</v>
      </c>
      <c r="X215" s="245">
        <v>0</v>
      </c>
      <c r="Y215" s="245">
        <v>0</v>
      </c>
      <c r="Z215" s="245">
        <v>0</v>
      </c>
      <c r="AA215" s="245">
        <v>0</v>
      </c>
      <c r="AB215" s="245">
        <v>0</v>
      </c>
      <c r="AC215" s="245">
        <v>0</v>
      </c>
      <c r="AD215" s="245">
        <v>0</v>
      </c>
      <c r="AE215" s="245">
        <v>0</v>
      </c>
      <c r="AF215" s="245"/>
      <c r="AG215" s="245"/>
      <c r="AH215" s="245"/>
      <c r="AI215" s="245"/>
      <c r="AJ215" s="245"/>
      <c r="AK215" s="245"/>
      <c r="AL215" s="245"/>
    </row>
    <row r="216" ht="16.35" customHeight="1" spans="1:38">
      <c r="A216" s="244" t="s">
        <v>569</v>
      </c>
      <c r="B216" s="245">
        <v>0</v>
      </c>
      <c r="C216" s="245">
        <v>0</v>
      </c>
      <c r="D216" s="245">
        <v>0</v>
      </c>
      <c r="E216" s="245">
        <v>0</v>
      </c>
      <c r="F216" s="245">
        <v>0</v>
      </c>
      <c r="G216" s="245">
        <v>0</v>
      </c>
      <c r="H216" s="245">
        <v>0</v>
      </c>
      <c r="I216" s="245">
        <v>0</v>
      </c>
      <c r="J216" s="245">
        <v>0</v>
      </c>
      <c r="K216" s="245">
        <v>0</v>
      </c>
      <c r="L216" s="245">
        <v>0</v>
      </c>
      <c r="M216" s="245">
        <v>0</v>
      </c>
      <c r="N216" s="245">
        <v>0</v>
      </c>
      <c r="O216" s="245">
        <v>0</v>
      </c>
      <c r="P216" s="245">
        <v>0</v>
      </c>
      <c r="Q216" s="245">
        <v>0</v>
      </c>
      <c r="R216" s="245">
        <v>0</v>
      </c>
      <c r="S216" s="245">
        <v>0</v>
      </c>
      <c r="T216" s="245">
        <v>0</v>
      </c>
      <c r="U216" s="245">
        <v>0</v>
      </c>
      <c r="V216" s="245">
        <v>0</v>
      </c>
      <c r="W216" s="245">
        <v>0</v>
      </c>
      <c r="X216" s="245">
        <v>0</v>
      </c>
      <c r="Y216" s="245">
        <v>0</v>
      </c>
      <c r="Z216" s="245">
        <v>0</v>
      </c>
      <c r="AA216" s="245">
        <v>0</v>
      </c>
      <c r="AB216" s="245">
        <v>0</v>
      </c>
      <c r="AC216" s="245">
        <v>0</v>
      </c>
      <c r="AD216" s="245">
        <v>0</v>
      </c>
      <c r="AE216" s="245">
        <v>0</v>
      </c>
      <c r="AF216" s="245"/>
      <c r="AG216" s="245"/>
      <c r="AH216" s="245"/>
      <c r="AI216" s="245"/>
      <c r="AJ216" s="245"/>
      <c r="AK216" s="245"/>
      <c r="AL216" s="245"/>
    </row>
    <row r="217" ht="16.35" customHeight="1" spans="1:38">
      <c r="A217" s="244" t="s">
        <v>570</v>
      </c>
      <c r="B217" s="245">
        <v>0</v>
      </c>
      <c r="C217" s="245">
        <v>0</v>
      </c>
      <c r="D217" s="245">
        <v>0</v>
      </c>
      <c r="E217" s="245">
        <v>0</v>
      </c>
      <c r="F217" s="245">
        <v>0</v>
      </c>
      <c r="G217" s="245">
        <v>0</v>
      </c>
      <c r="H217" s="245">
        <v>0</v>
      </c>
      <c r="I217" s="245">
        <v>0</v>
      </c>
      <c r="J217" s="245">
        <v>0</v>
      </c>
      <c r="K217" s="245">
        <v>0</v>
      </c>
      <c r="L217" s="245">
        <v>0</v>
      </c>
      <c r="M217" s="245">
        <v>0</v>
      </c>
      <c r="N217" s="245">
        <v>0</v>
      </c>
      <c r="O217" s="245">
        <v>0</v>
      </c>
      <c r="P217" s="245">
        <v>0</v>
      </c>
      <c r="Q217" s="245">
        <v>0</v>
      </c>
      <c r="R217" s="245">
        <v>0</v>
      </c>
      <c r="S217" s="245">
        <v>0</v>
      </c>
      <c r="T217" s="245">
        <v>0</v>
      </c>
      <c r="U217" s="245">
        <v>0</v>
      </c>
      <c r="V217" s="245">
        <v>0</v>
      </c>
      <c r="W217" s="245">
        <v>0</v>
      </c>
      <c r="X217" s="245">
        <v>0</v>
      </c>
      <c r="Y217" s="245">
        <v>0</v>
      </c>
      <c r="Z217" s="245">
        <v>0</v>
      </c>
      <c r="AA217" s="245">
        <v>0</v>
      </c>
      <c r="AB217" s="245">
        <v>0</v>
      </c>
      <c r="AC217" s="245">
        <v>0</v>
      </c>
      <c r="AD217" s="245">
        <v>0</v>
      </c>
      <c r="AE217" s="245">
        <v>0</v>
      </c>
      <c r="AF217" s="245"/>
      <c r="AG217" s="245"/>
      <c r="AH217" s="245"/>
      <c r="AI217" s="245"/>
      <c r="AJ217" s="245"/>
      <c r="AK217" s="245"/>
      <c r="AL217" s="245"/>
    </row>
    <row r="218" ht="16.35" customHeight="1" spans="1:38">
      <c r="A218" s="244" t="s">
        <v>571</v>
      </c>
      <c r="B218" s="245">
        <v>0</v>
      </c>
      <c r="C218" s="245">
        <v>0</v>
      </c>
      <c r="D218" s="245">
        <v>0</v>
      </c>
      <c r="E218" s="245">
        <v>0</v>
      </c>
      <c r="F218" s="245">
        <v>0</v>
      </c>
      <c r="G218" s="245">
        <v>0</v>
      </c>
      <c r="H218" s="245">
        <v>0</v>
      </c>
      <c r="I218" s="245">
        <v>0</v>
      </c>
      <c r="J218" s="245">
        <v>0</v>
      </c>
      <c r="K218" s="245">
        <v>0</v>
      </c>
      <c r="L218" s="245">
        <v>0</v>
      </c>
      <c r="M218" s="245">
        <v>0</v>
      </c>
      <c r="N218" s="245">
        <v>0</v>
      </c>
      <c r="O218" s="245">
        <v>0</v>
      </c>
      <c r="P218" s="245">
        <v>0</v>
      </c>
      <c r="Q218" s="245">
        <v>0</v>
      </c>
      <c r="R218" s="245">
        <v>0</v>
      </c>
      <c r="S218" s="245">
        <v>0</v>
      </c>
      <c r="T218" s="245">
        <v>0</v>
      </c>
      <c r="U218" s="245">
        <v>0</v>
      </c>
      <c r="V218" s="245">
        <v>0</v>
      </c>
      <c r="W218" s="245">
        <v>0</v>
      </c>
      <c r="X218" s="245">
        <v>0</v>
      </c>
      <c r="Y218" s="245">
        <v>0</v>
      </c>
      <c r="Z218" s="245">
        <v>0</v>
      </c>
      <c r="AA218" s="245">
        <v>0</v>
      </c>
      <c r="AB218" s="245">
        <v>0</v>
      </c>
      <c r="AC218" s="245">
        <v>0</v>
      </c>
      <c r="AD218" s="245">
        <v>0</v>
      </c>
      <c r="AE218" s="245">
        <v>0</v>
      </c>
      <c r="AF218" s="245"/>
      <c r="AG218" s="245"/>
      <c r="AH218" s="245"/>
      <c r="AI218" s="245"/>
      <c r="AJ218" s="245"/>
      <c r="AK218" s="245"/>
      <c r="AL218" s="245"/>
    </row>
    <row r="219" ht="16.35" customHeight="1" spans="1:38">
      <c r="A219" s="244" t="s">
        <v>572</v>
      </c>
      <c r="B219" s="245">
        <v>0</v>
      </c>
      <c r="C219" s="245">
        <v>0</v>
      </c>
      <c r="D219" s="245">
        <v>0</v>
      </c>
      <c r="E219" s="245">
        <v>0</v>
      </c>
      <c r="F219" s="245">
        <v>0</v>
      </c>
      <c r="G219" s="245">
        <v>0</v>
      </c>
      <c r="H219" s="245">
        <v>0</v>
      </c>
      <c r="I219" s="245">
        <v>0</v>
      </c>
      <c r="J219" s="245">
        <v>0</v>
      </c>
      <c r="K219" s="245">
        <v>0</v>
      </c>
      <c r="L219" s="245">
        <v>0</v>
      </c>
      <c r="M219" s="245">
        <v>0</v>
      </c>
      <c r="N219" s="245">
        <v>0</v>
      </c>
      <c r="O219" s="245">
        <v>0</v>
      </c>
      <c r="P219" s="245">
        <v>0</v>
      </c>
      <c r="Q219" s="245">
        <v>0</v>
      </c>
      <c r="R219" s="245">
        <v>0</v>
      </c>
      <c r="S219" s="245">
        <v>0</v>
      </c>
      <c r="T219" s="245">
        <v>0</v>
      </c>
      <c r="U219" s="245">
        <v>0</v>
      </c>
      <c r="V219" s="245">
        <v>0</v>
      </c>
      <c r="W219" s="245">
        <v>0</v>
      </c>
      <c r="X219" s="245">
        <v>0</v>
      </c>
      <c r="Y219" s="245">
        <v>0</v>
      </c>
      <c r="Z219" s="245">
        <v>0</v>
      </c>
      <c r="AA219" s="245">
        <v>0</v>
      </c>
      <c r="AB219" s="245">
        <v>0</v>
      </c>
      <c r="AC219" s="245">
        <v>0</v>
      </c>
      <c r="AD219" s="245">
        <v>0</v>
      </c>
      <c r="AE219" s="245">
        <v>0</v>
      </c>
      <c r="AF219" s="245"/>
      <c r="AG219" s="245"/>
      <c r="AH219" s="245"/>
      <c r="AI219" s="245"/>
      <c r="AJ219" s="245"/>
      <c r="AK219" s="245"/>
      <c r="AL219" s="245"/>
    </row>
    <row r="220" ht="16.35" customHeight="1" spans="1:38">
      <c r="A220" s="244" t="s">
        <v>573</v>
      </c>
      <c r="B220" s="245">
        <v>0</v>
      </c>
      <c r="C220" s="245">
        <v>0</v>
      </c>
      <c r="D220" s="245">
        <v>0</v>
      </c>
      <c r="E220" s="245">
        <v>0</v>
      </c>
      <c r="F220" s="245">
        <v>0</v>
      </c>
      <c r="G220" s="245">
        <v>0</v>
      </c>
      <c r="H220" s="245">
        <v>0</v>
      </c>
      <c r="I220" s="245">
        <v>0</v>
      </c>
      <c r="J220" s="245">
        <v>0</v>
      </c>
      <c r="K220" s="245">
        <v>0</v>
      </c>
      <c r="L220" s="245">
        <v>0</v>
      </c>
      <c r="M220" s="245">
        <v>0</v>
      </c>
      <c r="N220" s="245">
        <v>0</v>
      </c>
      <c r="O220" s="245">
        <v>0</v>
      </c>
      <c r="P220" s="245">
        <v>0</v>
      </c>
      <c r="Q220" s="245">
        <v>0</v>
      </c>
      <c r="R220" s="245">
        <v>0</v>
      </c>
      <c r="S220" s="245">
        <v>0</v>
      </c>
      <c r="T220" s="245">
        <v>0</v>
      </c>
      <c r="U220" s="245">
        <v>0</v>
      </c>
      <c r="V220" s="245">
        <v>0</v>
      </c>
      <c r="W220" s="245">
        <v>0</v>
      </c>
      <c r="X220" s="245">
        <v>0</v>
      </c>
      <c r="Y220" s="245">
        <v>0</v>
      </c>
      <c r="Z220" s="245">
        <v>0</v>
      </c>
      <c r="AA220" s="245">
        <v>0</v>
      </c>
      <c r="AB220" s="245">
        <v>0</v>
      </c>
      <c r="AC220" s="245">
        <v>0</v>
      </c>
      <c r="AD220" s="245">
        <v>0</v>
      </c>
      <c r="AE220" s="245">
        <v>0</v>
      </c>
      <c r="AF220" s="245"/>
      <c r="AG220" s="245"/>
      <c r="AH220" s="245"/>
      <c r="AI220" s="245"/>
      <c r="AJ220" s="245"/>
      <c r="AK220" s="245"/>
      <c r="AL220" s="245"/>
    </row>
    <row r="221" ht="16.35" customHeight="1" spans="1:38">
      <c r="A221" s="244" t="s">
        <v>574</v>
      </c>
      <c r="B221" s="245">
        <v>0</v>
      </c>
      <c r="C221" s="245">
        <v>0</v>
      </c>
      <c r="D221" s="245">
        <v>0</v>
      </c>
      <c r="E221" s="245">
        <v>0</v>
      </c>
      <c r="F221" s="245">
        <v>0</v>
      </c>
      <c r="G221" s="245">
        <v>0</v>
      </c>
      <c r="H221" s="245">
        <v>0</v>
      </c>
      <c r="I221" s="245">
        <v>0</v>
      </c>
      <c r="J221" s="245">
        <v>0</v>
      </c>
      <c r="K221" s="245">
        <v>0</v>
      </c>
      <c r="L221" s="245">
        <v>0</v>
      </c>
      <c r="M221" s="245">
        <v>0</v>
      </c>
      <c r="N221" s="245">
        <v>0</v>
      </c>
      <c r="O221" s="245">
        <v>0</v>
      </c>
      <c r="P221" s="245">
        <v>0</v>
      </c>
      <c r="Q221" s="245">
        <v>0</v>
      </c>
      <c r="R221" s="245">
        <v>0</v>
      </c>
      <c r="S221" s="245">
        <v>0</v>
      </c>
      <c r="T221" s="245">
        <v>0</v>
      </c>
      <c r="U221" s="245">
        <v>0</v>
      </c>
      <c r="V221" s="245">
        <v>0</v>
      </c>
      <c r="W221" s="245">
        <v>0</v>
      </c>
      <c r="X221" s="245">
        <v>0</v>
      </c>
      <c r="Y221" s="245">
        <v>0</v>
      </c>
      <c r="Z221" s="245">
        <v>0</v>
      </c>
      <c r="AA221" s="245">
        <v>0</v>
      </c>
      <c r="AB221" s="245">
        <v>0</v>
      </c>
      <c r="AC221" s="245">
        <v>0</v>
      </c>
      <c r="AD221" s="245">
        <v>0</v>
      </c>
      <c r="AE221" s="245">
        <v>0</v>
      </c>
      <c r="AF221" s="245"/>
      <c r="AG221" s="245"/>
      <c r="AH221" s="245"/>
      <c r="AI221" s="245"/>
      <c r="AJ221" s="245"/>
      <c r="AK221" s="245"/>
      <c r="AL221" s="245"/>
    </row>
    <row r="222" ht="16.35" customHeight="1" spans="1:38">
      <c r="A222" s="244" t="s">
        <v>575</v>
      </c>
      <c r="B222" s="245">
        <v>0</v>
      </c>
      <c r="C222" s="245">
        <v>0</v>
      </c>
      <c r="D222" s="245">
        <v>0</v>
      </c>
      <c r="E222" s="245">
        <v>0</v>
      </c>
      <c r="F222" s="245">
        <v>0</v>
      </c>
      <c r="G222" s="245">
        <v>0</v>
      </c>
      <c r="H222" s="245">
        <v>0</v>
      </c>
      <c r="I222" s="245">
        <v>0</v>
      </c>
      <c r="J222" s="245">
        <v>0</v>
      </c>
      <c r="K222" s="245">
        <v>0</v>
      </c>
      <c r="L222" s="245">
        <v>0</v>
      </c>
      <c r="M222" s="245">
        <v>0</v>
      </c>
      <c r="N222" s="245">
        <v>0</v>
      </c>
      <c r="O222" s="245">
        <v>0</v>
      </c>
      <c r="P222" s="245">
        <v>0</v>
      </c>
      <c r="Q222" s="245">
        <v>0</v>
      </c>
      <c r="R222" s="245">
        <v>0</v>
      </c>
      <c r="S222" s="245">
        <v>0</v>
      </c>
      <c r="T222" s="245">
        <v>0</v>
      </c>
      <c r="U222" s="245">
        <v>0</v>
      </c>
      <c r="V222" s="245">
        <v>0</v>
      </c>
      <c r="W222" s="245">
        <v>0</v>
      </c>
      <c r="X222" s="245">
        <v>0</v>
      </c>
      <c r="Y222" s="245">
        <v>0</v>
      </c>
      <c r="Z222" s="245">
        <v>0</v>
      </c>
      <c r="AA222" s="245">
        <v>0</v>
      </c>
      <c r="AB222" s="245">
        <v>0</v>
      </c>
      <c r="AC222" s="245">
        <v>0</v>
      </c>
      <c r="AD222" s="245">
        <v>0</v>
      </c>
      <c r="AE222" s="245">
        <v>0</v>
      </c>
      <c r="AF222" s="245"/>
      <c r="AG222" s="245"/>
      <c r="AH222" s="245"/>
      <c r="AI222" s="245"/>
      <c r="AJ222" s="245"/>
      <c r="AK222" s="245"/>
      <c r="AL222" s="245"/>
    </row>
    <row r="223" ht="16.35" customHeight="1" spans="1:38">
      <c r="A223" s="244" t="s">
        <v>576</v>
      </c>
      <c r="B223" s="245">
        <v>0</v>
      </c>
      <c r="C223" s="245">
        <v>0</v>
      </c>
      <c r="D223" s="245">
        <v>0</v>
      </c>
      <c r="E223" s="245">
        <v>0</v>
      </c>
      <c r="F223" s="245">
        <v>0</v>
      </c>
      <c r="G223" s="245">
        <v>0</v>
      </c>
      <c r="H223" s="245">
        <v>0</v>
      </c>
      <c r="I223" s="245">
        <v>0</v>
      </c>
      <c r="J223" s="245">
        <v>0</v>
      </c>
      <c r="K223" s="245">
        <v>0</v>
      </c>
      <c r="L223" s="245">
        <v>0</v>
      </c>
      <c r="M223" s="245">
        <v>0</v>
      </c>
      <c r="N223" s="245">
        <v>0</v>
      </c>
      <c r="O223" s="245">
        <v>0</v>
      </c>
      <c r="P223" s="245">
        <v>0</v>
      </c>
      <c r="Q223" s="245">
        <v>0</v>
      </c>
      <c r="R223" s="245">
        <v>0</v>
      </c>
      <c r="S223" s="245">
        <v>0</v>
      </c>
      <c r="T223" s="245">
        <v>0</v>
      </c>
      <c r="U223" s="245">
        <v>0</v>
      </c>
      <c r="V223" s="245">
        <v>0</v>
      </c>
      <c r="W223" s="245">
        <v>0</v>
      </c>
      <c r="X223" s="245">
        <v>0</v>
      </c>
      <c r="Y223" s="245">
        <v>0</v>
      </c>
      <c r="Z223" s="245">
        <v>0</v>
      </c>
      <c r="AA223" s="245">
        <v>0</v>
      </c>
      <c r="AB223" s="245">
        <v>0</v>
      </c>
      <c r="AC223" s="245">
        <v>0</v>
      </c>
      <c r="AD223" s="245">
        <v>0</v>
      </c>
      <c r="AE223" s="245">
        <v>0</v>
      </c>
      <c r="AF223" s="245"/>
      <c r="AG223" s="245"/>
      <c r="AH223" s="245"/>
      <c r="AI223" s="245"/>
      <c r="AJ223" s="245"/>
      <c r="AK223" s="245"/>
      <c r="AL223" s="245"/>
    </row>
    <row r="224" ht="16.35" customHeight="1" spans="1:38">
      <c r="A224" s="244" t="s">
        <v>577</v>
      </c>
      <c r="B224" s="245">
        <v>0</v>
      </c>
      <c r="C224" s="245">
        <v>0</v>
      </c>
      <c r="D224" s="245">
        <v>0</v>
      </c>
      <c r="E224" s="245">
        <v>0</v>
      </c>
      <c r="F224" s="245">
        <v>0</v>
      </c>
      <c r="G224" s="245">
        <v>0</v>
      </c>
      <c r="H224" s="245">
        <v>0</v>
      </c>
      <c r="I224" s="245">
        <v>0</v>
      </c>
      <c r="J224" s="245">
        <v>0</v>
      </c>
      <c r="K224" s="245">
        <v>0</v>
      </c>
      <c r="L224" s="245">
        <v>0</v>
      </c>
      <c r="M224" s="245">
        <v>0</v>
      </c>
      <c r="N224" s="245">
        <v>0</v>
      </c>
      <c r="O224" s="245">
        <v>0</v>
      </c>
      <c r="P224" s="245">
        <v>0</v>
      </c>
      <c r="Q224" s="245">
        <v>0</v>
      </c>
      <c r="R224" s="245">
        <v>0</v>
      </c>
      <c r="S224" s="245">
        <v>0</v>
      </c>
      <c r="T224" s="245">
        <v>0</v>
      </c>
      <c r="U224" s="245">
        <v>0</v>
      </c>
      <c r="V224" s="245">
        <v>0</v>
      </c>
      <c r="W224" s="245">
        <v>0</v>
      </c>
      <c r="X224" s="245">
        <v>0</v>
      </c>
      <c r="Y224" s="245">
        <v>0</v>
      </c>
      <c r="Z224" s="245">
        <v>0</v>
      </c>
      <c r="AA224" s="245">
        <v>0</v>
      </c>
      <c r="AB224" s="245">
        <v>0</v>
      </c>
      <c r="AC224" s="245">
        <v>0</v>
      </c>
      <c r="AD224" s="245">
        <v>0</v>
      </c>
      <c r="AE224" s="245">
        <v>0</v>
      </c>
      <c r="AF224" s="245"/>
      <c r="AG224" s="245"/>
      <c r="AH224" s="245"/>
      <c r="AI224" s="245"/>
      <c r="AJ224" s="245"/>
      <c r="AK224" s="245"/>
      <c r="AL224" s="245"/>
    </row>
    <row r="225" ht="16.35" customHeight="1" spans="1:38">
      <c r="A225" s="244" t="s">
        <v>578</v>
      </c>
      <c r="B225" s="245">
        <v>0</v>
      </c>
      <c r="C225" s="245">
        <v>0</v>
      </c>
      <c r="D225" s="245">
        <v>0</v>
      </c>
      <c r="E225" s="245">
        <v>0</v>
      </c>
      <c r="F225" s="245">
        <v>0</v>
      </c>
      <c r="G225" s="245">
        <v>0</v>
      </c>
      <c r="H225" s="245">
        <v>0</v>
      </c>
      <c r="I225" s="245">
        <v>0</v>
      </c>
      <c r="J225" s="245">
        <v>0</v>
      </c>
      <c r="K225" s="245">
        <v>0</v>
      </c>
      <c r="L225" s="245">
        <v>0</v>
      </c>
      <c r="M225" s="245">
        <v>0</v>
      </c>
      <c r="N225" s="245">
        <v>0</v>
      </c>
      <c r="O225" s="245">
        <v>0</v>
      </c>
      <c r="P225" s="245">
        <v>0</v>
      </c>
      <c r="Q225" s="245">
        <v>0</v>
      </c>
      <c r="R225" s="245">
        <v>0</v>
      </c>
      <c r="S225" s="245">
        <v>0</v>
      </c>
      <c r="T225" s="245">
        <v>0</v>
      </c>
      <c r="U225" s="245">
        <v>0</v>
      </c>
      <c r="V225" s="245">
        <v>0</v>
      </c>
      <c r="W225" s="245">
        <v>0</v>
      </c>
      <c r="X225" s="245">
        <v>0</v>
      </c>
      <c r="Y225" s="245">
        <v>0</v>
      </c>
      <c r="Z225" s="245">
        <v>0</v>
      </c>
      <c r="AA225" s="245">
        <v>0</v>
      </c>
      <c r="AB225" s="245">
        <v>0</v>
      </c>
      <c r="AC225" s="245">
        <v>0</v>
      </c>
      <c r="AD225" s="245">
        <v>0</v>
      </c>
      <c r="AE225" s="245">
        <v>0</v>
      </c>
      <c r="AF225" s="245"/>
      <c r="AG225" s="245"/>
      <c r="AH225" s="245"/>
      <c r="AI225" s="245"/>
      <c r="AJ225" s="245"/>
      <c r="AK225" s="245"/>
      <c r="AL225" s="245"/>
    </row>
    <row r="226" ht="16.35" customHeight="1" spans="1:38">
      <c r="A226" s="244" t="s">
        <v>579</v>
      </c>
      <c r="B226" s="245">
        <v>0</v>
      </c>
      <c r="C226" s="245">
        <v>0</v>
      </c>
      <c r="D226" s="245">
        <v>0</v>
      </c>
      <c r="E226" s="245">
        <v>0</v>
      </c>
      <c r="F226" s="245">
        <v>0</v>
      </c>
      <c r="G226" s="245">
        <v>0</v>
      </c>
      <c r="H226" s="245">
        <v>0</v>
      </c>
      <c r="I226" s="245">
        <v>0</v>
      </c>
      <c r="J226" s="245">
        <v>0</v>
      </c>
      <c r="K226" s="245">
        <v>0</v>
      </c>
      <c r="L226" s="245">
        <v>0</v>
      </c>
      <c r="M226" s="245">
        <v>0</v>
      </c>
      <c r="N226" s="245">
        <v>0</v>
      </c>
      <c r="O226" s="245">
        <v>0</v>
      </c>
      <c r="P226" s="245">
        <v>0</v>
      </c>
      <c r="Q226" s="245">
        <v>0</v>
      </c>
      <c r="R226" s="245">
        <v>0</v>
      </c>
      <c r="S226" s="245">
        <v>0</v>
      </c>
      <c r="T226" s="245">
        <v>0</v>
      </c>
      <c r="U226" s="245">
        <v>0</v>
      </c>
      <c r="V226" s="245">
        <v>0</v>
      </c>
      <c r="W226" s="245">
        <v>0</v>
      </c>
      <c r="X226" s="245">
        <v>0</v>
      </c>
      <c r="Y226" s="245">
        <v>0</v>
      </c>
      <c r="Z226" s="245">
        <v>0</v>
      </c>
      <c r="AA226" s="245">
        <v>0</v>
      </c>
      <c r="AB226" s="245">
        <v>0</v>
      </c>
      <c r="AC226" s="245">
        <v>0</v>
      </c>
      <c r="AD226" s="245">
        <v>0</v>
      </c>
      <c r="AE226" s="245">
        <v>0</v>
      </c>
      <c r="AF226" s="245"/>
      <c r="AG226" s="245"/>
      <c r="AH226" s="245"/>
      <c r="AI226" s="245"/>
      <c r="AJ226" s="245"/>
      <c r="AK226" s="245"/>
      <c r="AL226" s="245"/>
    </row>
    <row r="227" ht="16.35" customHeight="1" spans="1:38">
      <c r="A227" s="244" t="s">
        <v>580</v>
      </c>
      <c r="B227" s="245">
        <v>0</v>
      </c>
      <c r="C227" s="245">
        <v>0</v>
      </c>
      <c r="D227" s="245">
        <v>0</v>
      </c>
      <c r="E227" s="245">
        <v>0</v>
      </c>
      <c r="F227" s="245">
        <v>0</v>
      </c>
      <c r="G227" s="245">
        <v>0</v>
      </c>
      <c r="H227" s="245">
        <v>0</v>
      </c>
      <c r="I227" s="245">
        <v>0</v>
      </c>
      <c r="J227" s="245">
        <v>0</v>
      </c>
      <c r="K227" s="245">
        <v>0</v>
      </c>
      <c r="L227" s="245">
        <v>0</v>
      </c>
      <c r="M227" s="245">
        <v>0</v>
      </c>
      <c r="N227" s="245">
        <v>0</v>
      </c>
      <c r="O227" s="245">
        <v>0</v>
      </c>
      <c r="P227" s="245">
        <v>0</v>
      </c>
      <c r="Q227" s="245">
        <v>0</v>
      </c>
      <c r="R227" s="245">
        <v>0</v>
      </c>
      <c r="S227" s="245">
        <v>0</v>
      </c>
      <c r="T227" s="245">
        <v>0</v>
      </c>
      <c r="U227" s="245">
        <v>0</v>
      </c>
      <c r="V227" s="245">
        <v>0</v>
      </c>
      <c r="W227" s="245">
        <v>0</v>
      </c>
      <c r="X227" s="245">
        <v>0</v>
      </c>
      <c r="Y227" s="245">
        <v>0</v>
      </c>
      <c r="Z227" s="245">
        <v>0</v>
      </c>
      <c r="AA227" s="245">
        <v>0</v>
      </c>
      <c r="AB227" s="245">
        <v>0</v>
      </c>
      <c r="AC227" s="245">
        <v>0</v>
      </c>
      <c r="AD227" s="245">
        <v>0</v>
      </c>
      <c r="AE227" s="245">
        <v>0</v>
      </c>
      <c r="AF227" s="245"/>
      <c r="AG227" s="245"/>
      <c r="AH227" s="245"/>
      <c r="AI227" s="245"/>
      <c r="AJ227" s="245"/>
      <c r="AK227" s="245"/>
      <c r="AL227" s="245"/>
    </row>
    <row r="228" ht="16.35" customHeight="1" spans="1:38">
      <c r="A228" s="244" t="s">
        <v>581</v>
      </c>
      <c r="B228" s="245">
        <v>0</v>
      </c>
      <c r="C228" s="245">
        <v>0</v>
      </c>
      <c r="D228" s="245">
        <v>0</v>
      </c>
      <c r="E228" s="245">
        <v>0</v>
      </c>
      <c r="F228" s="245">
        <v>0</v>
      </c>
      <c r="G228" s="245">
        <v>0</v>
      </c>
      <c r="H228" s="245">
        <v>0</v>
      </c>
      <c r="I228" s="245">
        <v>0</v>
      </c>
      <c r="J228" s="245">
        <v>0</v>
      </c>
      <c r="K228" s="245">
        <v>0</v>
      </c>
      <c r="L228" s="245">
        <v>0</v>
      </c>
      <c r="M228" s="245">
        <v>0</v>
      </c>
      <c r="N228" s="245">
        <v>0</v>
      </c>
      <c r="O228" s="245">
        <v>0</v>
      </c>
      <c r="P228" s="245">
        <v>0</v>
      </c>
      <c r="Q228" s="245">
        <v>0</v>
      </c>
      <c r="R228" s="245">
        <v>0</v>
      </c>
      <c r="S228" s="245">
        <v>0</v>
      </c>
      <c r="T228" s="245">
        <v>0</v>
      </c>
      <c r="U228" s="245">
        <v>0</v>
      </c>
      <c r="V228" s="245">
        <v>0</v>
      </c>
      <c r="W228" s="245">
        <v>0</v>
      </c>
      <c r="X228" s="245">
        <v>0</v>
      </c>
      <c r="Y228" s="245">
        <v>0</v>
      </c>
      <c r="Z228" s="245">
        <v>0</v>
      </c>
      <c r="AA228" s="245">
        <v>0</v>
      </c>
      <c r="AB228" s="245">
        <v>0</v>
      </c>
      <c r="AC228" s="245">
        <v>0</v>
      </c>
      <c r="AD228" s="245">
        <v>0</v>
      </c>
      <c r="AE228" s="245">
        <v>0</v>
      </c>
      <c r="AF228" s="245"/>
      <c r="AG228" s="245"/>
      <c r="AH228" s="245"/>
      <c r="AI228" s="245"/>
      <c r="AJ228" s="245"/>
      <c r="AK228" s="245"/>
      <c r="AL228" s="245"/>
    </row>
    <row r="229" ht="16.35" customHeight="1" spans="1:38">
      <c r="A229" s="244" t="s">
        <v>582</v>
      </c>
      <c r="B229" s="245">
        <v>0</v>
      </c>
      <c r="C229" s="245">
        <v>0</v>
      </c>
      <c r="D229" s="245">
        <v>0</v>
      </c>
      <c r="E229" s="245">
        <v>0</v>
      </c>
      <c r="F229" s="245">
        <v>0</v>
      </c>
      <c r="G229" s="245">
        <v>0</v>
      </c>
      <c r="H229" s="245">
        <v>0</v>
      </c>
      <c r="I229" s="245">
        <v>0</v>
      </c>
      <c r="J229" s="245">
        <v>0</v>
      </c>
      <c r="K229" s="245">
        <v>0</v>
      </c>
      <c r="L229" s="245">
        <v>0</v>
      </c>
      <c r="M229" s="245">
        <v>0</v>
      </c>
      <c r="N229" s="245">
        <v>0</v>
      </c>
      <c r="O229" s="245">
        <v>0</v>
      </c>
      <c r="P229" s="245">
        <v>0</v>
      </c>
      <c r="Q229" s="245">
        <v>0</v>
      </c>
      <c r="R229" s="245">
        <v>0</v>
      </c>
      <c r="S229" s="245">
        <v>0</v>
      </c>
      <c r="T229" s="245">
        <v>0</v>
      </c>
      <c r="U229" s="245">
        <v>0</v>
      </c>
      <c r="V229" s="245">
        <v>0</v>
      </c>
      <c r="W229" s="245">
        <v>0</v>
      </c>
      <c r="X229" s="245">
        <v>0</v>
      </c>
      <c r="Y229" s="245">
        <v>0</v>
      </c>
      <c r="Z229" s="245">
        <v>0</v>
      </c>
      <c r="AA229" s="245">
        <v>0</v>
      </c>
      <c r="AB229" s="245">
        <v>0</v>
      </c>
      <c r="AC229" s="245">
        <v>0</v>
      </c>
      <c r="AD229" s="245">
        <v>0</v>
      </c>
      <c r="AE229" s="245">
        <v>0</v>
      </c>
      <c r="AF229" s="245"/>
      <c r="AG229" s="245"/>
      <c r="AH229" s="245"/>
      <c r="AI229" s="245"/>
      <c r="AJ229" s="245"/>
      <c r="AK229" s="245"/>
      <c r="AL229" s="245"/>
    </row>
    <row r="230" ht="16.35" customHeight="1" spans="1:38">
      <c r="A230" s="244" t="s">
        <v>583</v>
      </c>
      <c r="B230" s="245">
        <v>0</v>
      </c>
      <c r="C230" s="245">
        <v>0</v>
      </c>
      <c r="D230" s="245">
        <v>0</v>
      </c>
      <c r="E230" s="245">
        <v>0</v>
      </c>
      <c r="F230" s="245">
        <v>0</v>
      </c>
      <c r="G230" s="245">
        <v>0</v>
      </c>
      <c r="H230" s="245">
        <v>0</v>
      </c>
      <c r="I230" s="245">
        <v>0</v>
      </c>
      <c r="J230" s="245">
        <v>0</v>
      </c>
      <c r="K230" s="245">
        <v>0</v>
      </c>
      <c r="L230" s="245">
        <v>0</v>
      </c>
      <c r="M230" s="245">
        <v>0</v>
      </c>
      <c r="N230" s="245">
        <v>0</v>
      </c>
      <c r="O230" s="245">
        <v>0</v>
      </c>
      <c r="P230" s="245">
        <v>0</v>
      </c>
      <c r="Q230" s="245">
        <v>0</v>
      </c>
      <c r="R230" s="245">
        <v>0</v>
      </c>
      <c r="S230" s="245">
        <v>0</v>
      </c>
      <c r="T230" s="245">
        <v>0</v>
      </c>
      <c r="U230" s="245">
        <v>0</v>
      </c>
      <c r="V230" s="245">
        <v>0</v>
      </c>
      <c r="W230" s="245">
        <v>0</v>
      </c>
      <c r="X230" s="245">
        <v>0</v>
      </c>
      <c r="Y230" s="245">
        <v>0</v>
      </c>
      <c r="Z230" s="245">
        <v>0</v>
      </c>
      <c r="AA230" s="245">
        <v>0</v>
      </c>
      <c r="AB230" s="245">
        <v>0</v>
      </c>
      <c r="AC230" s="245">
        <v>0</v>
      </c>
      <c r="AD230" s="245">
        <v>0</v>
      </c>
      <c r="AE230" s="245">
        <v>0</v>
      </c>
      <c r="AF230" s="245"/>
      <c r="AG230" s="245"/>
      <c r="AH230" s="245"/>
      <c r="AI230" s="245"/>
      <c r="AJ230" s="245"/>
      <c r="AK230" s="245"/>
      <c r="AL230" s="245"/>
    </row>
    <row r="231" ht="16.35" customHeight="1" spans="1:38">
      <c r="A231" s="244" t="s">
        <v>584</v>
      </c>
      <c r="B231" s="245">
        <v>0</v>
      </c>
      <c r="C231" s="245">
        <v>0</v>
      </c>
      <c r="D231" s="245">
        <v>0</v>
      </c>
      <c r="E231" s="245">
        <v>0</v>
      </c>
      <c r="F231" s="245">
        <v>0</v>
      </c>
      <c r="G231" s="245">
        <v>0</v>
      </c>
      <c r="H231" s="245">
        <v>0</v>
      </c>
      <c r="I231" s="245">
        <v>0</v>
      </c>
      <c r="J231" s="245">
        <v>0</v>
      </c>
      <c r="K231" s="245">
        <v>0</v>
      </c>
      <c r="L231" s="245">
        <v>0</v>
      </c>
      <c r="M231" s="245">
        <v>0</v>
      </c>
      <c r="N231" s="245">
        <v>0</v>
      </c>
      <c r="O231" s="245">
        <v>0</v>
      </c>
      <c r="P231" s="245">
        <v>0</v>
      </c>
      <c r="Q231" s="245">
        <v>0</v>
      </c>
      <c r="R231" s="245">
        <v>0</v>
      </c>
      <c r="S231" s="245">
        <v>0</v>
      </c>
      <c r="T231" s="245">
        <v>0</v>
      </c>
      <c r="U231" s="245">
        <v>0</v>
      </c>
      <c r="V231" s="245">
        <v>0</v>
      </c>
      <c r="W231" s="245">
        <v>0</v>
      </c>
      <c r="X231" s="245">
        <v>0</v>
      </c>
      <c r="Y231" s="245">
        <v>0</v>
      </c>
      <c r="Z231" s="245">
        <v>0</v>
      </c>
      <c r="AA231" s="245">
        <v>0</v>
      </c>
      <c r="AB231" s="245">
        <v>0</v>
      </c>
      <c r="AC231" s="245">
        <v>0</v>
      </c>
      <c r="AD231" s="245">
        <v>0</v>
      </c>
      <c r="AE231" s="245">
        <v>0</v>
      </c>
      <c r="AF231" s="245"/>
      <c r="AG231" s="245"/>
      <c r="AH231" s="245"/>
      <c r="AI231" s="245"/>
      <c r="AJ231" s="245"/>
      <c r="AK231" s="245"/>
      <c r="AL231" s="245"/>
    </row>
    <row r="232" ht="16.35" customHeight="1" spans="1:38">
      <c r="A232" s="244" t="s">
        <v>585</v>
      </c>
      <c r="B232" s="245">
        <v>0</v>
      </c>
      <c r="C232" s="245">
        <v>0</v>
      </c>
      <c r="D232" s="245">
        <v>0</v>
      </c>
      <c r="E232" s="245">
        <v>0</v>
      </c>
      <c r="F232" s="245">
        <v>0</v>
      </c>
      <c r="G232" s="245">
        <v>0</v>
      </c>
      <c r="H232" s="245">
        <v>0</v>
      </c>
      <c r="I232" s="245">
        <v>0</v>
      </c>
      <c r="J232" s="245">
        <v>0</v>
      </c>
      <c r="K232" s="245">
        <v>0</v>
      </c>
      <c r="L232" s="245">
        <v>0</v>
      </c>
      <c r="M232" s="245">
        <v>0</v>
      </c>
      <c r="N232" s="245">
        <v>0</v>
      </c>
      <c r="O232" s="245">
        <v>0</v>
      </c>
      <c r="P232" s="245">
        <v>0</v>
      </c>
      <c r="Q232" s="245">
        <v>0</v>
      </c>
      <c r="R232" s="245">
        <v>0</v>
      </c>
      <c r="S232" s="245">
        <v>0</v>
      </c>
      <c r="T232" s="245">
        <v>0</v>
      </c>
      <c r="U232" s="245">
        <v>0</v>
      </c>
      <c r="V232" s="245">
        <v>0</v>
      </c>
      <c r="W232" s="245">
        <v>0</v>
      </c>
      <c r="X232" s="245">
        <v>0</v>
      </c>
      <c r="Y232" s="245">
        <v>0</v>
      </c>
      <c r="Z232" s="245">
        <v>0</v>
      </c>
      <c r="AA232" s="245">
        <v>0</v>
      </c>
      <c r="AB232" s="245">
        <v>0</v>
      </c>
      <c r="AC232" s="245">
        <v>0</v>
      </c>
      <c r="AD232" s="245">
        <v>0</v>
      </c>
      <c r="AE232" s="245">
        <v>0</v>
      </c>
      <c r="AF232" s="245"/>
      <c r="AG232" s="245"/>
      <c r="AH232" s="245"/>
      <c r="AI232" s="245"/>
      <c r="AJ232" s="245"/>
      <c r="AK232" s="245"/>
      <c r="AL232" s="245"/>
    </row>
    <row r="233" ht="16.35" customHeight="1" spans="1:38">
      <c r="A233" s="244" t="s">
        <v>586</v>
      </c>
      <c r="B233" s="245">
        <v>0</v>
      </c>
      <c r="C233" s="245">
        <v>0</v>
      </c>
      <c r="D233" s="245">
        <v>0</v>
      </c>
      <c r="E233" s="245">
        <v>0</v>
      </c>
      <c r="F233" s="245">
        <v>0</v>
      </c>
      <c r="G233" s="245">
        <v>0</v>
      </c>
      <c r="H233" s="245">
        <v>0</v>
      </c>
      <c r="I233" s="245">
        <v>0</v>
      </c>
      <c r="J233" s="245">
        <v>0</v>
      </c>
      <c r="K233" s="245">
        <v>0</v>
      </c>
      <c r="L233" s="245">
        <v>0</v>
      </c>
      <c r="M233" s="245">
        <v>0</v>
      </c>
      <c r="N233" s="245">
        <v>0</v>
      </c>
      <c r="O233" s="245">
        <v>0</v>
      </c>
      <c r="P233" s="245">
        <v>0</v>
      </c>
      <c r="Q233" s="245">
        <v>0</v>
      </c>
      <c r="R233" s="245">
        <v>0</v>
      </c>
      <c r="S233" s="245">
        <v>0</v>
      </c>
      <c r="T233" s="245">
        <v>0</v>
      </c>
      <c r="U233" s="245">
        <v>0</v>
      </c>
      <c r="V233" s="245">
        <v>0</v>
      </c>
      <c r="W233" s="245">
        <v>0</v>
      </c>
      <c r="X233" s="245">
        <v>0</v>
      </c>
      <c r="Y233" s="245">
        <v>0</v>
      </c>
      <c r="Z233" s="245">
        <v>0</v>
      </c>
      <c r="AA233" s="245">
        <v>0</v>
      </c>
      <c r="AB233" s="245">
        <v>0</v>
      </c>
      <c r="AC233" s="245">
        <v>0</v>
      </c>
      <c r="AD233" s="245">
        <v>0</v>
      </c>
      <c r="AE233" s="245">
        <v>0</v>
      </c>
      <c r="AF233" s="245"/>
      <c r="AG233" s="245"/>
      <c r="AH233" s="245"/>
      <c r="AI233" s="245"/>
      <c r="AJ233" s="245"/>
      <c r="AK233" s="245"/>
      <c r="AL233" s="245"/>
    </row>
    <row r="234" ht="16.35" customHeight="1" spans="1:38">
      <c r="A234" s="244" t="s">
        <v>587</v>
      </c>
      <c r="B234" s="245">
        <v>0</v>
      </c>
      <c r="C234" s="245">
        <v>0</v>
      </c>
      <c r="D234" s="245">
        <v>0</v>
      </c>
      <c r="E234" s="245">
        <v>0</v>
      </c>
      <c r="F234" s="245">
        <v>0</v>
      </c>
      <c r="G234" s="245">
        <v>0</v>
      </c>
      <c r="H234" s="245">
        <v>0</v>
      </c>
      <c r="I234" s="245">
        <v>0</v>
      </c>
      <c r="J234" s="245">
        <v>0</v>
      </c>
      <c r="K234" s="245">
        <v>0</v>
      </c>
      <c r="L234" s="245">
        <v>0</v>
      </c>
      <c r="M234" s="245">
        <v>0</v>
      </c>
      <c r="N234" s="245">
        <v>0</v>
      </c>
      <c r="O234" s="245">
        <v>0</v>
      </c>
      <c r="P234" s="245">
        <v>0</v>
      </c>
      <c r="Q234" s="245">
        <v>0</v>
      </c>
      <c r="R234" s="245">
        <v>0</v>
      </c>
      <c r="S234" s="245">
        <v>0</v>
      </c>
      <c r="T234" s="245">
        <v>0</v>
      </c>
      <c r="U234" s="245">
        <v>0</v>
      </c>
      <c r="V234" s="245">
        <v>0</v>
      </c>
      <c r="W234" s="245">
        <v>0</v>
      </c>
      <c r="X234" s="245">
        <v>0</v>
      </c>
      <c r="Y234" s="245">
        <v>0</v>
      </c>
      <c r="Z234" s="245">
        <v>0</v>
      </c>
      <c r="AA234" s="245">
        <v>0</v>
      </c>
      <c r="AB234" s="245">
        <v>0</v>
      </c>
      <c r="AC234" s="245">
        <v>0</v>
      </c>
      <c r="AD234" s="245">
        <v>0</v>
      </c>
      <c r="AE234" s="245">
        <v>0</v>
      </c>
      <c r="AF234" s="245"/>
      <c r="AG234" s="245"/>
      <c r="AH234" s="245"/>
      <c r="AI234" s="245"/>
      <c r="AJ234" s="245"/>
      <c r="AK234" s="245"/>
      <c r="AL234" s="245"/>
    </row>
    <row r="235" ht="16.35" customHeight="1" spans="1:38">
      <c r="A235" s="244" t="s">
        <v>588</v>
      </c>
      <c r="B235" s="245">
        <v>0</v>
      </c>
      <c r="C235" s="245">
        <v>0</v>
      </c>
      <c r="D235" s="245">
        <v>0</v>
      </c>
      <c r="E235" s="245">
        <v>0</v>
      </c>
      <c r="F235" s="245">
        <v>0</v>
      </c>
      <c r="G235" s="245">
        <v>0</v>
      </c>
      <c r="H235" s="245">
        <v>0</v>
      </c>
      <c r="I235" s="245">
        <v>0</v>
      </c>
      <c r="J235" s="245">
        <v>0</v>
      </c>
      <c r="K235" s="245">
        <v>0</v>
      </c>
      <c r="L235" s="245">
        <v>0</v>
      </c>
      <c r="M235" s="245">
        <v>0</v>
      </c>
      <c r="N235" s="245">
        <v>0</v>
      </c>
      <c r="O235" s="245">
        <v>0</v>
      </c>
      <c r="P235" s="245">
        <v>0</v>
      </c>
      <c r="Q235" s="245">
        <v>0</v>
      </c>
      <c r="R235" s="245">
        <v>0</v>
      </c>
      <c r="S235" s="245">
        <v>0</v>
      </c>
      <c r="T235" s="245">
        <v>0</v>
      </c>
      <c r="U235" s="245">
        <v>0</v>
      </c>
      <c r="V235" s="245">
        <v>0</v>
      </c>
      <c r="W235" s="245">
        <v>0</v>
      </c>
      <c r="X235" s="245">
        <v>0</v>
      </c>
      <c r="Y235" s="245">
        <v>0</v>
      </c>
      <c r="Z235" s="245">
        <v>0</v>
      </c>
      <c r="AA235" s="245">
        <v>0</v>
      </c>
      <c r="AB235" s="245">
        <v>0</v>
      </c>
      <c r="AC235" s="245">
        <v>0</v>
      </c>
      <c r="AD235" s="245">
        <v>0</v>
      </c>
      <c r="AE235" s="245">
        <v>0</v>
      </c>
      <c r="AF235" s="245"/>
      <c r="AG235" s="245"/>
      <c r="AH235" s="245"/>
      <c r="AI235" s="245"/>
      <c r="AJ235" s="245"/>
      <c r="AK235" s="245"/>
      <c r="AL235" s="245"/>
    </row>
    <row r="236" ht="16.35" customHeight="1" spans="1:38">
      <c r="A236" s="244" t="s">
        <v>589</v>
      </c>
      <c r="B236" s="245">
        <v>0</v>
      </c>
      <c r="C236" s="245">
        <v>0</v>
      </c>
      <c r="D236" s="245">
        <v>0</v>
      </c>
      <c r="E236" s="245">
        <v>0</v>
      </c>
      <c r="F236" s="245">
        <v>0</v>
      </c>
      <c r="G236" s="245">
        <v>0</v>
      </c>
      <c r="H236" s="245">
        <v>0</v>
      </c>
      <c r="I236" s="245">
        <v>0</v>
      </c>
      <c r="J236" s="245">
        <v>0</v>
      </c>
      <c r="K236" s="245">
        <v>0</v>
      </c>
      <c r="L236" s="245">
        <v>0</v>
      </c>
      <c r="M236" s="245">
        <v>0</v>
      </c>
      <c r="N236" s="245">
        <v>0</v>
      </c>
      <c r="O236" s="245">
        <v>0</v>
      </c>
      <c r="P236" s="245">
        <v>0</v>
      </c>
      <c r="Q236" s="245">
        <v>0</v>
      </c>
      <c r="R236" s="245">
        <v>0</v>
      </c>
      <c r="S236" s="245">
        <v>0</v>
      </c>
      <c r="T236" s="245">
        <v>0</v>
      </c>
      <c r="U236" s="245">
        <v>0</v>
      </c>
      <c r="V236" s="245">
        <v>0</v>
      </c>
      <c r="W236" s="245">
        <v>0</v>
      </c>
      <c r="X236" s="245">
        <v>0</v>
      </c>
      <c r="Y236" s="245">
        <v>0</v>
      </c>
      <c r="Z236" s="245">
        <v>0</v>
      </c>
      <c r="AA236" s="245">
        <v>0</v>
      </c>
      <c r="AB236" s="245">
        <v>0</v>
      </c>
      <c r="AC236" s="245">
        <v>0</v>
      </c>
      <c r="AD236" s="245">
        <v>0</v>
      </c>
      <c r="AE236" s="245">
        <v>0</v>
      </c>
      <c r="AF236" s="245"/>
      <c r="AG236" s="245"/>
      <c r="AH236" s="245"/>
      <c r="AI236" s="245"/>
      <c r="AJ236" s="245"/>
      <c r="AK236" s="245"/>
      <c r="AL236" s="245"/>
    </row>
    <row r="237" ht="16.35" customHeight="1" spans="1:38">
      <c r="A237" s="244" t="s">
        <v>590</v>
      </c>
      <c r="B237" s="245">
        <v>0</v>
      </c>
      <c r="C237" s="245">
        <v>0</v>
      </c>
      <c r="D237" s="245">
        <v>0</v>
      </c>
      <c r="E237" s="245">
        <v>0</v>
      </c>
      <c r="F237" s="245">
        <v>0</v>
      </c>
      <c r="G237" s="245">
        <v>0</v>
      </c>
      <c r="H237" s="245">
        <v>0</v>
      </c>
      <c r="I237" s="245">
        <v>0</v>
      </c>
      <c r="J237" s="245">
        <v>0</v>
      </c>
      <c r="K237" s="245">
        <v>0</v>
      </c>
      <c r="L237" s="245">
        <v>0</v>
      </c>
      <c r="M237" s="245">
        <v>0</v>
      </c>
      <c r="N237" s="245">
        <v>0</v>
      </c>
      <c r="O237" s="245">
        <v>0</v>
      </c>
      <c r="P237" s="245">
        <v>0</v>
      </c>
      <c r="Q237" s="245">
        <v>0</v>
      </c>
      <c r="R237" s="245">
        <v>0</v>
      </c>
      <c r="S237" s="245">
        <v>0</v>
      </c>
      <c r="T237" s="245">
        <v>0</v>
      </c>
      <c r="U237" s="245">
        <v>0</v>
      </c>
      <c r="V237" s="245">
        <v>0</v>
      </c>
      <c r="W237" s="245">
        <v>0</v>
      </c>
      <c r="X237" s="245">
        <v>0</v>
      </c>
      <c r="Y237" s="245">
        <v>0</v>
      </c>
      <c r="Z237" s="245">
        <v>0</v>
      </c>
      <c r="AA237" s="245">
        <v>0</v>
      </c>
      <c r="AB237" s="245">
        <v>0</v>
      </c>
      <c r="AC237" s="245">
        <v>0</v>
      </c>
      <c r="AD237" s="245">
        <v>0</v>
      </c>
      <c r="AE237" s="245">
        <v>0</v>
      </c>
      <c r="AF237" s="245"/>
      <c r="AG237" s="245"/>
      <c r="AH237" s="245"/>
      <c r="AI237" s="245"/>
      <c r="AJ237" s="245"/>
      <c r="AK237" s="245"/>
      <c r="AL237" s="245"/>
    </row>
    <row r="238" ht="16.35" customHeight="1" spans="1:38">
      <c r="A238" s="244" t="s">
        <v>591</v>
      </c>
      <c r="B238" s="245">
        <v>0</v>
      </c>
      <c r="C238" s="245">
        <v>0</v>
      </c>
      <c r="D238" s="245">
        <v>0</v>
      </c>
      <c r="E238" s="245">
        <v>0</v>
      </c>
      <c r="F238" s="245">
        <v>0</v>
      </c>
      <c r="G238" s="245">
        <v>0</v>
      </c>
      <c r="H238" s="245">
        <v>0</v>
      </c>
      <c r="I238" s="245">
        <v>0</v>
      </c>
      <c r="J238" s="245">
        <v>0</v>
      </c>
      <c r="K238" s="245">
        <v>0</v>
      </c>
      <c r="L238" s="245">
        <v>0</v>
      </c>
      <c r="M238" s="245">
        <v>0</v>
      </c>
      <c r="N238" s="245">
        <v>0</v>
      </c>
      <c r="O238" s="245">
        <v>0</v>
      </c>
      <c r="P238" s="245">
        <v>0</v>
      </c>
      <c r="Q238" s="245">
        <v>0</v>
      </c>
      <c r="R238" s="245">
        <v>0</v>
      </c>
      <c r="S238" s="245">
        <v>0</v>
      </c>
      <c r="T238" s="245">
        <v>0</v>
      </c>
      <c r="U238" s="245">
        <v>0</v>
      </c>
      <c r="V238" s="245">
        <v>0</v>
      </c>
      <c r="W238" s="245">
        <v>0</v>
      </c>
      <c r="X238" s="245">
        <v>0</v>
      </c>
      <c r="Y238" s="245">
        <v>0</v>
      </c>
      <c r="Z238" s="245">
        <v>0</v>
      </c>
      <c r="AA238" s="245">
        <v>0</v>
      </c>
      <c r="AB238" s="245">
        <v>0</v>
      </c>
      <c r="AC238" s="245">
        <v>0</v>
      </c>
      <c r="AD238" s="245">
        <v>0</v>
      </c>
      <c r="AE238" s="245">
        <v>0</v>
      </c>
      <c r="AF238" s="245"/>
      <c r="AG238" s="245"/>
      <c r="AH238" s="245"/>
      <c r="AI238" s="245"/>
      <c r="AJ238" s="245"/>
      <c r="AK238" s="245"/>
      <c r="AL238" s="245"/>
    </row>
    <row r="239" ht="16.35" customHeight="1" spans="1:38">
      <c r="A239" s="244" t="s">
        <v>592</v>
      </c>
      <c r="B239" s="245">
        <v>0</v>
      </c>
      <c r="C239" s="245">
        <v>0</v>
      </c>
      <c r="D239" s="245">
        <v>0</v>
      </c>
      <c r="E239" s="245">
        <v>0</v>
      </c>
      <c r="F239" s="245">
        <v>0</v>
      </c>
      <c r="G239" s="245">
        <v>0</v>
      </c>
      <c r="H239" s="245">
        <v>0</v>
      </c>
      <c r="I239" s="245">
        <v>0</v>
      </c>
      <c r="J239" s="245">
        <v>0</v>
      </c>
      <c r="K239" s="245">
        <v>0</v>
      </c>
      <c r="L239" s="245">
        <v>0</v>
      </c>
      <c r="M239" s="245">
        <v>0</v>
      </c>
      <c r="N239" s="245">
        <v>0</v>
      </c>
      <c r="O239" s="245">
        <v>0</v>
      </c>
      <c r="P239" s="245">
        <v>0</v>
      </c>
      <c r="Q239" s="245">
        <v>0</v>
      </c>
      <c r="R239" s="245">
        <v>0</v>
      </c>
      <c r="S239" s="245">
        <v>0</v>
      </c>
      <c r="T239" s="245">
        <v>0</v>
      </c>
      <c r="U239" s="245">
        <v>0</v>
      </c>
      <c r="V239" s="245">
        <v>0</v>
      </c>
      <c r="W239" s="245">
        <v>0</v>
      </c>
      <c r="X239" s="245">
        <v>0</v>
      </c>
      <c r="Y239" s="245">
        <v>0</v>
      </c>
      <c r="Z239" s="245">
        <v>0</v>
      </c>
      <c r="AA239" s="245">
        <v>0</v>
      </c>
      <c r="AB239" s="245">
        <v>0</v>
      </c>
      <c r="AC239" s="245">
        <v>0</v>
      </c>
      <c r="AD239" s="245">
        <v>0</v>
      </c>
      <c r="AE239" s="245">
        <v>0</v>
      </c>
      <c r="AF239" s="245"/>
      <c r="AG239" s="245"/>
      <c r="AH239" s="245"/>
      <c r="AI239" s="245"/>
      <c r="AJ239" s="245"/>
      <c r="AK239" s="245"/>
      <c r="AL239" s="245"/>
    </row>
    <row r="240" ht="16.35" customHeight="1" spans="1:38">
      <c r="A240" s="244" t="s">
        <v>593</v>
      </c>
      <c r="B240" s="245">
        <v>0</v>
      </c>
      <c r="C240" s="245">
        <v>0</v>
      </c>
      <c r="D240" s="245">
        <v>0</v>
      </c>
      <c r="E240" s="245">
        <v>0</v>
      </c>
      <c r="F240" s="245">
        <v>0</v>
      </c>
      <c r="G240" s="245">
        <v>0</v>
      </c>
      <c r="H240" s="245">
        <v>0</v>
      </c>
      <c r="I240" s="245">
        <v>0</v>
      </c>
      <c r="J240" s="245">
        <v>0</v>
      </c>
      <c r="K240" s="245">
        <v>0</v>
      </c>
      <c r="L240" s="245">
        <v>0</v>
      </c>
      <c r="M240" s="245">
        <v>0</v>
      </c>
      <c r="N240" s="245">
        <v>0</v>
      </c>
      <c r="O240" s="245">
        <v>0</v>
      </c>
      <c r="P240" s="245">
        <v>0</v>
      </c>
      <c r="Q240" s="245">
        <v>0</v>
      </c>
      <c r="R240" s="245">
        <v>0</v>
      </c>
      <c r="S240" s="245">
        <v>0</v>
      </c>
      <c r="T240" s="245">
        <v>0</v>
      </c>
      <c r="U240" s="245">
        <v>0</v>
      </c>
      <c r="V240" s="245">
        <v>0</v>
      </c>
      <c r="W240" s="245">
        <v>0</v>
      </c>
      <c r="X240" s="245">
        <v>0</v>
      </c>
      <c r="Y240" s="245">
        <v>0</v>
      </c>
      <c r="Z240" s="245">
        <v>0</v>
      </c>
      <c r="AA240" s="245">
        <v>0</v>
      </c>
      <c r="AB240" s="245">
        <v>0</v>
      </c>
      <c r="AC240" s="245">
        <v>0</v>
      </c>
      <c r="AD240" s="245">
        <v>0</v>
      </c>
      <c r="AE240" s="245">
        <v>0</v>
      </c>
      <c r="AF240" s="245"/>
      <c r="AG240" s="245"/>
      <c r="AH240" s="245"/>
      <c r="AI240" s="245"/>
      <c r="AJ240" s="245"/>
      <c r="AK240" s="245"/>
      <c r="AL240" s="245"/>
    </row>
    <row r="241" ht="16.35" customHeight="1" spans="1:38">
      <c r="A241" s="244" t="s">
        <v>594</v>
      </c>
      <c r="B241" s="245">
        <v>0</v>
      </c>
      <c r="C241" s="245">
        <v>0</v>
      </c>
      <c r="D241" s="245">
        <v>0</v>
      </c>
      <c r="E241" s="245">
        <v>0</v>
      </c>
      <c r="F241" s="245">
        <v>0</v>
      </c>
      <c r="G241" s="245">
        <v>0</v>
      </c>
      <c r="H241" s="245">
        <v>0</v>
      </c>
      <c r="I241" s="245">
        <v>0</v>
      </c>
      <c r="J241" s="245">
        <v>0</v>
      </c>
      <c r="K241" s="245">
        <v>0</v>
      </c>
      <c r="L241" s="245">
        <v>0</v>
      </c>
      <c r="M241" s="245">
        <v>0</v>
      </c>
      <c r="N241" s="245">
        <v>0</v>
      </c>
      <c r="O241" s="245">
        <v>0</v>
      </c>
      <c r="P241" s="245">
        <v>0</v>
      </c>
      <c r="Q241" s="245">
        <v>0</v>
      </c>
      <c r="R241" s="245">
        <v>0</v>
      </c>
      <c r="S241" s="245">
        <v>0</v>
      </c>
      <c r="T241" s="245">
        <v>0</v>
      </c>
      <c r="U241" s="245">
        <v>0</v>
      </c>
      <c r="V241" s="245">
        <v>0</v>
      </c>
      <c r="W241" s="245">
        <v>0</v>
      </c>
      <c r="X241" s="245">
        <v>0</v>
      </c>
      <c r="Y241" s="245">
        <v>0</v>
      </c>
      <c r="Z241" s="245">
        <v>0</v>
      </c>
      <c r="AA241" s="245">
        <v>0</v>
      </c>
      <c r="AB241" s="245">
        <v>0</v>
      </c>
      <c r="AC241" s="245">
        <v>0</v>
      </c>
      <c r="AD241" s="245">
        <v>0</v>
      </c>
      <c r="AE241" s="245">
        <v>0</v>
      </c>
      <c r="AF241" s="245"/>
      <c r="AG241" s="245"/>
      <c r="AH241" s="245"/>
      <c r="AI241" s="245"/>
      <c r="AJ241" s="245"/>
      <c r="AK241" s="245"/>
      <c r="AL241" s="245"/>
    </row>
    <row r="242" ht="16.35" customHeight="1" spans="1:38">
      <c r="A242" s="244" t="s">
        <v>595</v>
      </c>
      <c r="B242" s="245">
        <v>0</v>
      </c>
      <c r="C242" s="245">
        <v>0</v>
      </c>
      <c r="D242" s="245">
        <v>0</v>
      </c>
      <c r="E242" s="245">
        <v>0</v>
      </c>
      <c r="F242" s="245">
        <v>0</v>
      </c>
      <c r="G242" s="245">
        <v>0</v>
      </c>
      <c r="H242" s="245">
        <v>0</v>
      </c>
      <c r="I242" s="245">
        <v>0</v>
      </c>
      <c r="J242" s="245">
        <v>0</v>
      </c>
      <c r="K242" s="245">
        <v>0</v>
      </c>
      <c r="L242" s="245">
        <v>0</v>
      </c>
      <c r="M242" s="245">
        <v>0</v>
      </c>
      <c r="N242" s="245">
        <v>0</v>
      </c>
      <c r="O242" s="245">
        <v>0</v>
      </c>
      <c r="P242" s="245">
        <v>0</v>
      </c>
      <c r="Q242" s="245">
        <v>0</v>
      </c>
      <c r="R242" s="245">
        <v>0</v>
      </c>
      <c r="S242" s="245">
        <v>0</v>
      </c>
      <c r="T242" s="245">
        <v>0</v>
      </c>
      <c r="U242" s="245">
        <v>0</v>
      </c>
      <c r="V242" s="245">
        <v>0</v>
      </c>
      <c r="W242" s="245">
        <v>0</v>
      </c>
      <c r="X242" s="245">
        <v>0</v>
      </c>
      <c r="Y242" s="245">
        <v>0</v>
      </c>
      <c r="Z242" s="245">
        <v>0</v>
      </c>
      <c r="AA242" s="245">
        <v>0</v>
      </c>
      <c r="AB242" s="245">
        <v>0</v>
      </c>
      <c r="AC242" s="245">
        <v>0</v>
      </c>
      <c r="AD242" s="245">
        <v>0</v>
      </c>
      <c r="AE242" s="245">
        <v>0</v>
      </c>
      <c r="AF242" s="245"/>
      <c r="AG242" s="245"/>
      <c r="AH242" s="245"/>
      <c r="AI242" s="245"/>
      <c r="AJ242" s="245"/>
      <c r="AK242" s="245"/>
      <c r="AL242" s="245"/>
    </row>
    <row r="243" ht="16.35" customHeight="1" spans="1:38">
      <c r="A243" s="244" t="s">
        <v>596</v>
      </c>
      <c r="B243" s="245">
        <v>0</v>
      </c>
      <c r="C243" s="245">
        <v>0</v>
      </c>
      <c r="D243" s="245">
        <v>0</v>
      </c>
      <c r="E243" s="245">
        <v>0</v>
      </c>
      <c r="F243" s="245">
        <v>0</v>
      </c>
      <c r="G243" s="245">
        <v>0</v>
      </c>
      <c r="H243" s="245">
        <v>0</v>
      </c>
      <c r="I243" s="245">
        <v>0</v>
      </c>
      <c r="J243" s="245">
        <v>0</v>
      </c>
      <c r="K243" s="245">
        <v>0</v>
      </c>
      <c r="L243" s="245">
        <v>0</v>
      </c>
      <c r="M243" s="245">
        <v>0</v>
      </c>
      <c r="N243" s="245">
        <v>0</v>
      </c>
      <c r="O243" s="245">
        <v>0</v>
      </c>
      <c r="P243" s="245">
        <v>0</v>
      </c>
      <c r="Q243" s="245">
        <v>0</v>
      </c>
      <c r="R243" s="245">
        <v>0</v>
      </c>
      <c r="S243" s="245">
        <v>0</v>
      </c>
      <c r="T243" s="245">
        <v>0</v>
      </c>
      <c r="U243" s="245">
        <v>0</v>
      </c>
      <c r="V243" s="245">
        <v>0</v>
      </c>
      <c r="W243" s="245">
        <v>0</v>
      </c>
      <c r="X243" s="245">
        <v>0</v>
      </c>
      <c r="Y243" s="245">
        <v>0</v>
      </c>
      <c r="Z243" s="245">
        <v>0</v>
      </c>
      <c r="AA243" s="245">
        <v>0</v>
      </c>
      <c r="AB243" s="245">
        <v>0</v>
      </c>
      <c r="AC243" s="245">
        <v>0</v>
      </c>
      <c r="AD243" s="245">
        <v>0</v>
      </c>
      <c r="AE243" s="245">
        <v>0</v>
      </c>
      <c r="AF243" s="245"/>
      <c r="AG243" s="245"/>
      <c r="AH243" s="245"/>
      <c r="AI243" s="245"/>
      <c r="AJ243" s="245"/>
      <c r="AK243" s="245"/>
      <c r="AL243" s="245"/>
    </row>
    <row r="244" ht="16.35" customHeight="1" spans="1:38">
      <c r="A244" s="244" t="s">
        <v>597</v>
      </c>
      <c r="B244" s="245">
        <v>0</v>
      </c>
      <c r="C244" s="245">
        <v>0</v>
      </c>
      <c r="D244" s="245">
        <v>0</v>
      </c>
      <c r="E244" s="245">
        <v>0</v>
      </c>
      <c r="F244" s="245">
        <v>0</v>
      </c>
      <c r="G244" s="245">
        <v>0</v>
      </c>
      <c r="H244" s="245">
        <v>0</v>
      </c>
      <c r="I244" s="245">
        <v>0</v>
      </c>
      <c r="J244" s="245">
        <v>0</v>
      </c>
      <c r="K244" s="245">
        <v>0</v>
      </c>
      <c r="L244" s="245">
        <v>0</v>
      </c>
      <c r="M244" s="245">
        <v>0</v>
      </c>
      <c r="N244" s="245">
        <v>0</v>
      </c>
      <c r="O244" s="245">
        <v>0</v>
      </c>
      <c r="P244" s="245">
        <v>0</v>
      </c>
      <c r="Q244" s="245">
        <v>0</v>
      </c>
      <c r="R244" s="245">
        <v>0</v>
      </c>
      <c r="S244" s="245">
        <v>0</v>
      </c>
      <c r="T244" s="245">
        <v>0</v>
      </c>
      <c r="U244" s="245">
        <v>0</v>
      </c>
      <c r="V244" s="245">
        <v>0</v>
      </c>
      <c r="W244" s="245">
        <v>0</v>
      </c>
      <c r="X244" s="245">
        <v>0</v>
      </c>
      <c r="Y244" s="245">
        <v>0</v>
      </c>
      <c r="Z244" s="245">
        <v>0</v>
      </c>
      <c r="AA244" s="245">
        <v>0</v>
      </c>
      <c r="AB244" s="245">
        <v>0</v>
      </c>
      <c r="AC244" s="245">
        <v>0</v>
      </c>
      <c r="AD244" s="245">
        <v>0</v>
      </c>
      <c r="AE244" s="245">
        <v>0</v>
      </c>
      <c r="AF244" s="245"/>
      <c r="AG244" s="245"/>
      <c r="AH244" s="245"/>
      <c r="AI244" s="245"/>
      <c r="AJ244" s="245"/>
      <c r="AK244" s="245"/>
      <c r="AL244" s="245"/>
    </row>
    <row r="245" ht="16.35" customHeight="1" spans="1:38">
      <c r="A245" s="244" t="s">
        <v>598</v>
      </c>
      <c r="B245" s="245">
        <v>0</v>
      </c>
      <c r="C245" s="245">
        <v>0</v>
      </c>
      <c r="D245" s="245">
        <v>0</v>
      </c>
      <c r="E245" s="245">
        <v>0</v>
      </c>
      <c r="F245" s="245">
        <v>0</v>
      </c>
      <c r="G245" s="245">
        <v>0</v>
      </c>
      <c r="H245" s="245">
        <v>0</v>
      </c>
      <c r="I245" s="245">
        <v>0</v>
      </c>
      <c r="J245" s="245">
        <v>0</v>
      </c>
      <c r="K245" s="245">
        <v>0</v>
      </c>
      <c r="L245" s="245">
        <v>0</v>
      </c>
      <c r="M245" s="245">
        <v>0</v>
      </c>
      <c r="N245" s="245">
        <v>0</v>
      </c>
      <c r="O245" s="245">
        <v>0</v>
      </c>
      <c r="P245" s="245">
        <v>0</v>
      </c>
      <c r="Q245" s="245">
        <v>0</v>
      </c>
      <c r="R245" s="245">
        <v>0</v>
      </c>
      <c r="S245" s="245">
        <v>0</v>
      </c>
      <c r="T245" s="245">
        <v>0</v>
      </c>
      <c r="U245" s="245">
        <v>0</v>
      </c>
      <c r="V245" s="245">
        <v>0</v>
      </c>
      <c r="W245" s="245">
        <v>0</v>
      </c>
      <c r="X245" s="245">
        <v>0</v>
      </c>
      <c r="Y245" s="245">
        <v>0</v>
      </c>
      <c r="Z245" s="245">
        <v>0</v>
      </c>
      <c r="AA245" s="245">
        <v>0</v>
      </c>
      <c r="AB245" s="245">
        <v>0</v>
      </c>
      <c r="AC245" s="245">
        <v>0</v>
      </c>
      <c r="AD245" s="245">
        <v>0</v>
      </c>
      <c r="AE245" s="245">
        <v>0</v>
      </c>
      <c r="AF245" s="245"/>
      <c r="AG245" s="245"/>
      <c r="AH245" s="245"/>
      <c r="AI245" s="245"/>
      <c r="AJ245" s="245"/>
      <c r="AK245" s="245"/>
      <c r="AL245" s="245"/>
    </row>
    <row r="246" ht="16.35" customHeight="1" spans="1:38">
      <c r="A246" s="244" t="s">
        <v>599</v>
      </c>
      <c r="B246" s="245">
        <v>0</v>
      </c>
      <c r="C246" s="245">
        <v>0</v>
      </c>
      <c r="D246" s="245">
        <v>0</v>
      </c>
      <c r="E246" s="245">
        <v>0</v>
      </c>
      <c r="F246" s="245">
        <v>0</v>
      </c>
      <c r="G246" s="245">
        <v>0</v>
      </c>
      <c r="H246" s="245">
        <v>0</v>
      </c>
      <c r="I246" s="245">
        <v>0</v>
      </c>
      <c r="J246" s="245">
        <v>0</v>
      </c>
      <c r="K246" s="245">
        <v>0</v>
      </c>
      <c r="L246" s="245">
        <v>0</v>
      </c>
      <c r="M246" s="245">
        <v>0</v>
      </c>
      <c r="N246" s="245">
        <v>0</v>
      </c>
      <c r="O246" s="245">
        <v>0</v>
      </c>
      <c r="P246" s="245">
        <v>0</v>
      </c>
      <c r="Q246" s="245">
        <v>0</v>
      </c>
      <c r="R246" s="245">
        <v>0</v>
      </c>
      <c r="S246" s="245">
        <v>0</v>
      </c>
      <c r="T246" s="245">
        <v>0</v>
      </c>
      <c r="U246" s="245">
        <v>0</v>
      </c>
      <c r="V246" s="245">
        <v>0</v>
      </c>
      <c r="W246" s="245">
        <v>0</v>
      </c>
      <c r="X246" s="245">
        <v>0</v>
      </c>
      <c r="Y246" s="245">
        <v>0</v>
      </c>
      <c r="Z246" s="245">
        <v>0</v>
      </c>
      <c r="AA246" s="245">
        <v>0</v>
      </c>
      <c r="AB246" s="245">
        <v>0</v>
      </c>
      <c r="AC246" s="245">
        <v>0</v>
      </c>
      <c r="AD246" s="245">
        <v>0</v>
      </c>
      <c r="AE246" s="245">
        <v>0</v>
      </c>
      <c r="AF246" s="245"/>
      <c r="AG246" s="245"/>
      <c r="AH246" s="245"/>
      <c r="AI246" s="245"/>
      <c r="AJ246" s="245"/>
      <c r="AK246" s="245"/>
      <c r="AL246" s="245"/>
    </row>
    <row r="247" ht="16.35" customHeight="1" spans="1:38">
      <c r="A247" s="244" t="s">
        <v>600</v>
      </c>
      <c r="B247" s="245">
        <v>0</v>
      </c>
      <c r="C247" s="245">
        <v>0</v>
      </c>
      <c r="D247" s="245">
        <v>0</v>
      </c>
      <c r="E247" s="245">
        <v>0</v>
      </c>
      <c r="F247" s="245">
        <v>0</v>
      </c>
      <c r="G247" s="245">
        <v>0</v>
      </c>
      <c r="H247" s="245">
        <v>0</v>
      </c>
      <c r="I247" s="245">
        <v>0</v>
      </c>
      <c r="J247" s="245">
        <v>0</v>
      </c>
      <c r="K247" s="245">
        <v>0</v>
      </c>
      <c r="L247" s="245">
        <v>0</v>
      </c>
      <c r="M247" s="245">
        <v>0</v>
      </c>
      <c r="N247" s="245">
        <v>0</v>
      </c>
      <c r="O247" s="245">
        <v>0</v>
      </c>
      <c r="P247" s="245">
        <v>0</v>
      </c>
      <c r="Q247" s="245">
        <v>0</v>
      </c>
      <c r="R247" s="245">
        <v>0</v>
      </c>
      <c r="S247" s="245">
        <v>0</v>
      </c>
      <c r="T247" s="245">
        <v>0</v>
      </c>
      <c r="U247" s="245">
        <v>0</v>
      </c>
      <c r="V247" s="245">
        <v>0</v>
      </c>
      <c r="W247" s="245">
        <v>0</v>
      </c>
      <c r="X247" s="245">
        <v>0</v>
      </c>
      <c r="Y247" s="245">
        <v>0</v>
      </c>
      <c r="Z247" s="245">
        <v>0</v>
      </c>
      <c r="AA247" s="245">
        <v>0</v>
      </c>
      <c r="AB247" s="245">
        <v>0</v>
      </c>
      <c r="AC247" s="245">
        <v>0</v>
      </c>
      <c r="AD247" s="245">
        <v>0</v>
      </c>
      <c r="AE247" s="245">
        <v>0</v>
      </c>
      <c r="AF247" s="245"/>
      <c r="AG247" s="245"/>
      <c r="AH247" s="245"/>
      <c r="AI247" s="245"/>
      <c r="AJ247" s="245"/>
      <c r="AK247" s="245"/>
      <c r="AL247" s="245"/>
    </row>
    <row r="248" ht="16.35" customHeight="1" spans="1:38">
      <c r="A248" s="244" t="s">
        <v>601</v>
      </c>
      <c r="B248" s="245">
        <v>0</v>
      </c>
      <c r="C248" s="245">
        <v>0</v>
      </c>
      <c r="D248" s="245">
        <v>0</v>
      </c>
      <c r="E248" s="245">
        <v>0</v>
      </c>
      <c r="F248" s="245">
        <v>0</v>
      </c>
      <c r="G248" s="245">
        <v>0</v>
      </c>
      <c r="H248" s="245">
        <v>0</v>
      </c>
      <c r="I248" s="245">
        <v>0</v>
      </c>
      <c r="J248" s="245">
        <v>0</v>
      </c>
      <c r="K248" s="245">
        <v>0</v>
      </c>
      <c r="L248" s="245">
        <v>0</v>
      </c>
      <c r="M248" s="245">
        <v>0</v>
      </c>
      <c r="N248" s="245">
        <v>0</v>
      </c>
      <c r="O248" s="245">
        <v>0</v>
      </c>
      <c r="P248" s="245">
        <v>0</v>
      </c>
      <c r="Q248" s="245">
        <v>0</v>
      </c>
      <c r="R248" s="245">
        <v>0</v>
      </c>
      <c r="S248" s="245">
        <v>0</v>
      </c>
      <c r="T248" s="245">
        <v>0</v>
      </c>
      <c r="U248" s="245">
        <v>0</v>
      </c>
      <c r="V248" s="245">
        <v>0</v>
      </c>
      <c r="W248" s="245">
        <v>0</v>
      </c>
      <c r="X248" s="245">
        <v>0</v>
      </c>
      <c r="Y248" s="245">
        <v>0</v>
      </c>
      <c r="Z248" s="245">
        <v>0</v>
      </c>
      <c r="AA248" s="245">
        <v>0</v>
      </c>
      <c r="AB248" s="245">
        <v>0</v>
      </c>
      <c r="AC248" s="245">
        <v>0</v>
      </c>
      <c r="AD248" s="245">
        <v>0</v>
      </c>
      <c r="AE248" s="245">
        <v>0</v>
      </c>
      <c r="AF248" s="245"/>
      <c r="AG248" s="245"/>
      <c r="AH248" s="245"/>
      <c r="AI248" s="245"/>
      <c r="AJ248" s="245"/>
      <c r="AK248" s="245"/>
      <c r="AL248" s="245"/>
    </row>
    <row r="249" ht="16.35" customHeight="1" spans="1:38">
      <c r="A249" s="244" t="s">
        <v>602</v>
      </c>
      <c r="B249" s="245">
        <v>0</v>
      </c>
      <c r="C249" s="245">
        <v>0</v>
      </c>
      <c r="D249" s="245">
        <v>0</v>
      </c>
      <c r="E249" s="245">
        <v>0</v>
      </c>
      <c r="F249" s="245">
        <v>0</v>
      </c>
      <c r="G249" s="245">
        <v>0</v>
      </c>
      <c r="H249" s="245">
        <v>0</v>
      </c>
      <c r="I249" s="245">
        <v>0</v>
      </c>
      <c r="J249" s="245">
        <v>0</v>
      </c>
      <c r="K249" s="245">
        <v>0</v>
      </c>
      <c r="L249" s="245">
        <v>0</v>
      </c>
      <c r="M249" s="245">
        <v>0</v>
      </c>
      <c r="N249" s="245">
        <v>0</v>
      </c>
      <c r="O249" s="245">
        <v>0</v>
      </c>
      <c r="P249" s="245">
        <v>0</v>
      </c>
      <c r="Q249" s="245">
        <v>0</v>
      </c>
      <c r="R249" s="245">
        <v>0</v>
      </c>
      <c r="S249" s="245">
        <v>0</v>
      </c>
      <c r="T249" s="245">
        <v>0</v>
      </c>
      <c r="U249" s="245">
        <v>0</v>
      </c>
      <c r="V249" s="245">
        <v>0</v>
      </c>
      <c r="W249" s="245">
        <v>0</v>
      </c>
      <c r="X249" s="245">
        <v>0</v>
      </c>
      <c r="Y249" s="245">
        <v>0</v>
      </c>
      <c r="Z249" s="245">
        <v>0</v>
      </c>
      <c r="AA249" s="245">
        <v>0</v>
      </c>
      <c r="AB249" s="245">
        <v>0</v>
      </c>
      <c r="AC249" s="245">
        <v>0</v>
      </c>
      <c r="AD249" s="245">
        <v>0</v>
      </c>
      <c r="AE249" s="245">
        <v>0</v>
      </c>
      <c r="AF249" s="245"/>
      <c r="AG249" s="245"/>
      <c r="AH249" s="245"/>
      <c r="AI249" s="245"/>
      <c r="AJ249" s="245"/>
      <c r="AK249" s="245"/>
      <c r="AL249" s="245"/>
    </row>
    <row r="250" ht="16.35" customHeight="1" spans="1:38">
      <c r="A250" s="244" t="s">
        <v>603</v>
      </c>
      <c r="B250" s="245">
        <v>0</v>
      </c>
      <c r="C250" s="245">
        <v>0</v>
      </c>
      <c r="D250" s="245">
        <v>0</v>
      </c>
      <c r="E250" s="245">
        <v>0</v>
      </c>
      <c r="F250" s="245">
        <v>0</v>
      </c>
      <c r="G250" s="245">
        <v>0</v>
      </c>
      <c r="H250" s="245">
        <v>0</v>
      </c>
      <c r="I250" s="245">
        <v>0</v>
      </c>
      <c r="J250" s="245">
        <v>0</v>
      </c>
      <c r="K250" s="245">
        <v>0</v>
      </c>
      <c r="L250" s="245">
        <v>0</v>
      </c>
      <c r="M250" s="245">
        <v>0</v>
      </c>
      <c r="N250" s="245">
        <v>0</v>
      </c>
      <c r="O250" s="245">
        <v>0</v>
      </c>
      <c r="P250" s="245">
        <v>0</v>
      </c>
      <c r="Q250" s="245">
        <v>0</v>
      </c>
      <c r="R250" s="245">
        <v>0</v>
      </c>
      <c r="S250" s="245">
        <v>0</v>
      </c>
      <c r="T250" s="245">
        <v>0</v>
      </c>
      <c r="U250" s="245">
        <v>0</v>
      </c>
      <c r="V250" s="245">
        <v>0</v>
      </c>
      <c r="W250" s="245">
        <v>0</v>
      </c>
      <c r="X250" s="245">
        <v>0</v>
      </c>
      <c r="Y250" s="245">
        <v>0</v>
      </c>
      <c r="Z250" s="245">
        <v>0</v>
      </c>
      <c r="AA250" s="245">
        <v>0</v>
      </c>
      <c r="AB250" s="245">
        <v>0</v>
      </c>
      <c r="AC250" s="245">
        <v>0</v>
      </c>
      <c r="AD250" s="245">
        <v>0</v>
      </c>
      <c r="AE250" s="245">
        <v>0</v>
      </c>
      <c r="AF250" s="245"/>
      <c r="AG250" s="245"/>
      <c r="AH250" s="245"/>
      <c r="AI250" s="245"/>
      <c r="AJ250" s="245"/>
      <c r="AK250" s="245"/>
      <c r="AL250" s="245"/>
    </row>
    <row r="251" ht="16.35" customHeight="1" spans="1:38">
      <c r="A251" s="244" t="s">
        <v>604</v>
      </c>
      <c r="B251" s="245">
        <v>0</v>
      </c>
      <c r="C251" s="245">
        <v>0</v>
      </c>
      <c r="D251" s="245">
        <v>0</v>
      </c>
      <c r="E251" s="245">
        <v>0</v>
      </c>
      <c r="F251" s="245">
        <v>0</v>
      </c>
      <c r="G251" s="245">
        <v>0</v>
      </c>
      <c r="H251" s="245">
        <v>0</v>
      </c>
      <c r="I251" s="245">
        <v>0</v>
      </c>
      <c r="J251" s="245">
        <v>0</v>
      </c>
      <c r="K251" s="245">
        <v>0</v>
      </c>
      <c r="L251" s="245">
        <v>0</v>
      </c>
      <c r="M251" s="245">
        <v>0</v>
      </c>
      <c r="N251" s="245">
        <v>0</v>
      </c>
      <c r="O251" s="245">
        <v>0</v>
      </c>
      <c r="P251" s="245">
        <v>0</v>
      </c>
      <c r="Q251" s="245">
        <v>0</v>
      </c>
      <c r="R251" s="245">
        <v>0</v>
      </c>
      <c r="S251" s="245">
        <v>0</v>
      </c>
      <c r="T251" s="245">
        <v>0</v>
      </c>
      <c r="U251" s="245">
        <v>0</v>
      </c>
      <c r="V251" s="245">
        <v>0</v>
      </c>
      <c r="W251" s="245">
        <v>0</v>
      </c>
      <c r="X251" s="245">
        <v>0</v>
      </c>
      <c r="Y251" s="245">
        <v>0</v>
      </c>
      <c r="Z251" s="245">
        <v>0</v>
      </c>
      <c r="AA251" s="245">
        <v>0</v>
      </c>
      <c r="AB251" s="245">
        <v>0</v>
      </c>
      <c r="AC251" s="245">
        <v>0</v>
      </c>
      <c r="AD251" s="245">
        <v>0</v>
      </c>
      <c r="AE251" s="245">
        <v>0</v>
      </c>
      <c r="AF251" s="245"/>
      <c r="AG251" s="245"/>
      <c r="AH251" s="245"/>
      <c r="AI251" s="245"/>
      <c r="AJ251" s="245"/>
      <c r="AK251" s="245"/>
      <c r="AL251" s="245"/>
    </row>
    <row r="252" ht="16.35" customHeight="1" spans="1:38">
      <c r="A252" s="244" t="s">
        <v>605</v>
      </c>
      <c r="B252" s="245">
        <v>0</v>
      </c>
      <c r="C252" s="245">
        <v>0</v>
      </c>
      <c r="D252" s="245">
        <v>0</v>
      </c>
      <c r="E252" s="245">
        <v>0</v>
      </c>
      <c r="F252" s="245">
        <v>0</v>
      </c>
      <c r="G252" s="245">
        <v>0</v>
      </c>
      <c r="H252" s="245">
        <v>0</v>
      </c>
      <c r="I252" s="245">
        <v>0</v>
      </c>
      <c r="J252" s="245">
        <v>0</v>
      </c>
      <c r="K252" s="245">
        <v>0</v>
      </c>
      <c r="L252" s="245">
        <v>0</v>
      </c>
      <c r="M252" s="245">
        <v>0</v>
      </c>
      <c r="N252" s="245">
        <v>0</v>
      </c>
      <c r="O252" s="245">
        <v>0</v>
      </c>
      <c r="P252" s="245">
        <v>0</v>
      </c>
      <c r="Q252" s="245">
        <v>0</v>
      </c>
      <c r="R252" s="245">
        <v>0</v>
      </c>
      <c r="S252" s="245">
        <v>0</v>
      </c>
      <c r="T252" s="245">
        <v>0</v>
      </c>
      <c r="U252" s="245">
        <v>0</v>
      </c>
      <c r="V252" s="245">
        <v>0</v>
      </c>
      <c r="W252" s="245">
        <v>0</v>
      </c>
      <c r="X252" s="245">
        <v>0</v>
      </c>
      <c r="Y252" s="245">
        <v>0</v>
      </c>
      <c r="Z252" s="245">
        <v>0</v>
      </c>
      <c r="AA252" s="245">
        <v>0</v>
      </c>
      <c r="AB252" s="245">
        <v>0</v>
      </c>
      <c r="AC252" s="245">
        <v>0</v>
      </c>
      <c r="AD252" s="245">
        <v>0</v>
      </c>
      <c r="AE252" s="245">
        <v>0</v>
      </c>
      <c r="AF252" s="245"/>
      <c r="AG252" s="245"/>
      <c r="AH252" s="245"/>
      <c r="AI252" s="245"/>
      <c r="AJ252" s="245"/>
      <c r="AK252" s="245"/>
      <c r="AL252" s="245"/>
    </row>
    <row r="253" ht="16.35" customHeight="1" spans="1:38">
      <c r="A253" s="244" t="s">
        <v>606</v>
      </c>
      <c r="B253" s="245">
        <v>0</v>
      </c>
      <c r="C253" s="245">
        <v>0</v>
      </c>
      <c r="D253" s="245">
        <v>0</v>
      </c>
      <c r="E253" s="245">
        <v>0</v>
      </c>
      <c r="F253" s="245">
        <v>0</v>
      </c>
      <c r="G253" s="245">
        <v>0</v>
      </c>
      <c r="H253" s="245">
        <v>0</v>
      </c>
      <c r="I253" s="245">
        <v>0</v>
      </c>
      <c r="J253" s="245">
        <v>0</v>
      </c>
      <c r="K253" s="245">
        <v>0</v>
      </c>
      <c r="L253" s="245">
        <v>0</v>
      </c>
      <c r="M253" s="245">
        <v>0</v>
      </c>
      <c r="N253" s="245">
        <v>0</v>
      </c>
      <c r="O253" s="245">
        <v>0</v>
      </c>
      <c r="P253" s="245">
        <v>0</v>
      </c>
      <c r="Q253" s="245">
        <v>0</v>
      </c>
      <c r="R253" s="245">
        <v>0</v>
      </c>
      <c r="S253" s="245">
        <v>0</v>
      </c>
      <c r="T253" s="245">
        <v>0</v>
      </c>
      <c r="U253" s="245">
        <v>0</v>
      </c>
      <c r="V253" s="245">
        <v>0</v>
      </c>
      <c r="W253" s="245">
        <v>0</v>
      </c>
      <c r="X253" s="245">
        <v>0</v>
      </c>
      <c r="Y253" s="245">
        <v>0</v>
      </c>
      <c r="Z253" s="245">
        <v>0</v>
      </c>
      <c r="AA253" s="245">
        <v>0</v>
      </c>
      <c r="AB253" s="245">
        <v>0</v>
      </c>
      <c r="AC253" s="245">
        <v>0</v>
      </c>
      <c r="AD253" s="245">
        <v>0</v>
      </c>
      <c r="AE253" s="245">
        <v>0</v>
      </c>
      <c r="AF253" s="245"/>
      <c r="AG253" s="245"/>
      <c r="AH253" s="245"/>
      <c r="AI253" s="245"/>
      <c r="AJ253" s="245"/>
      <c r="AK253" s="245"/>
      <c r="AL253" s="245"/>
    </row>
    <row r="254" ht="16.35" customHeight="1" spans="1:38">
      <c r="A254" s="244" t="s">
        <v>607</v>
      </c>
      <c r="B254" s="245">
        <v>0</v>
      </c>
      <c r="C254" s="245">
        <v>0</v>
      </c>
      <c r="D254" s="245">
        <v>0</v>
      </c>
      <c r="E254" s="245">
        <v>0</v>
      </c>
      <c r="F254" s="245">
        <v>0</v>
      </c>
      <c r="G254" s="245">
        <v>0</v>
      </c>
      <c r="H254" s="245">
        <v>0</v>
      </c>
      <c r="I254" s="245">
        <v>0</v>
      </c>
      <c r="J254" s="245">
        <v>0</v>
      </c>
      <c r="K254" s="245">
        <v>0</v>
      </c>
      <c r="L254" s="245">
        <v>0</v>
      </c>
      <c r="M254" s="245">
        <v>0</v>
      </c>
      <c r="N254" s="245">
        <v>0</v>
      </c>
      <c r="O254" s="245">
        <v>0</v>
      </c>
      <c r="P254" s="245">
        <v>0</v>
      </c>
      <c r="Q254" s="245">
        <v>0</v>
      </c>
      <c r="R254" s="245">
        <v>0</v>
      </c>
      <c r="S254" s="245">
        <v>0</v>
      </c>
      <c r="T254" s="245">
        <v>0</v>
      </c>
      <c r="U254" s="245">
        <v>0</v>
      </c>
      <c r="V254" s="245">
        <v>0</v>
      </c>
      <c r="W254" s="245">
        <v>0</v>
      </c>
      <c r="X254" s="245">
        <v>0</v>
      </c>
      <c r="Y254" s="245">
        <v>0</v>
      </c>
      <c r="Z254" s="245">
        <v>0</v>
      </c>
      <c r="AA254" s="245">
        <v>0</v>
      </c>
      <c r="AB254" s="245">
        <v>0</v>
      </c>
      <c r="AC254" s="245">
        <v>0</v>
      </c>
      <c r="AD254" s="245">
        <v>0</v>
      </c>
      <c r="AE254" s="245">
        <v>0</v>
      </c>
      <c r="AF254" s="245"/>
      <c r="AG254" s="245"/>
      <c r="AH254" s="245"/>
      <c r="AI254" s="245"/>
      <c r="AJ254" s="245"/>
      <c r="AK254" s="245"/>
      <c r="AL254" s="245"/>
    </row>
    <row r="255" ht="16.35" customHeight="1" spans="1:38">
      <c r="A255" s="244" t="s">
        <v>608</v>
      </c>
      <c r="B255" s="245">
        <v>0</v>
      </c>
      <c r="C255" s="245">
        <v>0</v>
      </c>
      <c r="D255" s="245">
        <v>0</v>
      </c>
      <c r="E255" s="245">
        <v>0</v>
      </c>
      <c r="F255" s="245">
        <v>0</v>
      </c>
      <c r="G255" s="245">
        <v>0</v>
      </c>
      <c r="H255" s="245">
        <v>0</v>
      </c>
      <c r="I255" s="245">
        <v>0</v>
      </c>
      <c r="J255" s="245">
        <v>0</v>
      </c>
      <c r="K255" s="245">
        <v>0</v>
      </c>
      <c r="L255" s="245">
        <v>0</v>
      </c>
      <c r="M255" s="245">
        <v>0</v>
      </c>
      <c r="N255" s="245">
        <v>0</v>
      </c>
      <c r="O255" s="245">
        <v>0</v>
      </c>
      <c r="P255" s="245">
        <v>0</v>
      </c>
      <c r="Q255" s="245">
        <v>0</v>
      </c>
      <c r="R255" s="245">
        <v>0</v>
      </c>
      <c r="S255" s="245">
        <v>0</v>
      </c>
      <c r="T255" s="245">
        <v>0</v>
      </c>
      <c r="U255" s="245">
        <v>0</v>
      </c>
      <c r="V255" s="245">
        <v>0</v>
      </c>
      <c r="W255" s="245">
        <v>0</v>
      </c>
      <c r="X255" s="245">
        <v>0</v>
      </c>
      <c r="Y255" s="245">
        <v>0</v>
      </c>
      <c r="Z255" s="245">
        <v>0</v>
      </c>
      <c r="AA255" s="245">
        <v>0</v>
      </c>
      <c r="AB255" s="245">
        <v>0</v>
      </c>
      <c r="AC255" s="245">
        <v>0</v>
      </c>
      <c r="AD255" s="245">
        <v>0</v>
      </c>
      <c r="AE255" s="245">
        <v>0</v>
      </c>
      <c r="AF255" s="245"/>
      <c r="AG255" s="245"/>
      <c r="AH255" s="245"/>
      <c r="AI255" s="245"/>
      <c r="AJ255" s="245"/>
      <c r="AK255" s="245"/>
      <c r="AL255" s="245"/>
    </row>
    <row r="256" ht="16.35" customHeight="1" spans="1:38">
      <c r="A256" s="244" t="s">
        <v>609</v>
      </c>
      <c r="B256" s="245">
        <v>0</v>
      </c>
      <c r="C256" s="245">
        <v>0</v>
      </c>
      <c r="D256" s="245">
        <v>0</v>
      </c>
      <c r="E256" s="245">
        <v>0</v>
      </c>
      <c r="F256" s="245">
        <v>0</v>
      </c>
      <c r="G256" s="245">
        <v>0</v>
      </c>
      <c r="H256" s="245">
        <v>0</v>
      </c>
      <c r="I256" s="245">
        <v>0</v>
      </c>
      <c r="J256" s="245">
        <v>0</v>
      </c>
      <c r="K256" s="245">
        <v>0</v>
      </c>
      <c r="L256" s="245">
        <v>0</v>
      </c>
      <c r="M256" s="245">
        <v>0</v>
      </c>
      <c r="N256" s="245">
        <v>0</v>
      </c>
      <c r="O256" s="245">
        <v>0</v>
      </c>
      <c r="P256" s="245">
        <v>0</v>
      </c>
      <c r="Q256" s="245">
        <v>0</v>
      </c>
      <c r="R256" s="245">
        <v>0</v>
      </c>
      <c r="S256" s="245">
        <v>0</v>
      </c>
      <c r="T256" s="245">
        <v>0</v>
      </c>
      <c r="U256" s="245">
        <v>0</v>
      </c>
      <c r="V256" s="245">
        <v>0</v>
      </c>
      <c r="W256" s="245">
        <v>0</v>
      </c>
      <c r="X256" s="245">
        <v>0</v>
      </c>
      <c r="Y256" s="245">
        <v>0</v>
      </c>
      <c r="Z256" s="245">
        <v>0</v>
      </c>
      <c r="AA256" s="245">
        <v>0</v>
      </c>
      <c r="AB256" s="245">
        <v>0</v>
      </c>
      <c r="AC256" s="245">
        <v>0</v>
      </c>
      <c r="AD256" s="245">
        <v>0</v>
      </c>
      <c r="AE256" s="245">
        <v>0</v>
      </c>
      <c r="AF256" s="245"/>
      <c r="AG256" s="245"/>
      <c r="AH256" s="245"/>
      <c r="AI256" s="245"/>
      <c r="AJ256" s="245"/>
      <c r="AK256" s="245"/>
      <c r="AL256" s="245"/>
    </row>
    <row r="257" ht="16.35" customHeight="1" spans="1:38">
      <c r="A257" s="244" t="s">
        <v>610</v>
      </c>
      <c r="B257" s="245">
        <v>0</v>
      </c>
      <c r="C257" s="245">
        <v>0</v>
      </c>
      <c r="D257" s="245">
        <v>0</v>
      </c>
      <c r="E257" s="245">
        <v>0</v>
      </c>
      <c r="F257" s="245">
        <v>0</v>
      </c>
      <c r="G257" s="245">
        <v>0</v>
      </c>
      <c r="H257" s="245">
        <v>0</v>
      </c>
      <c r="I257" s="245">
        <v>0</v>
      </c>
      <c r="J257" s="245">
        <v>0</v>
      </c>
      <c r="K257" s="245">
        <v>0</v>
      </c>
      <c r="L257" s="245">
        <v>0</v>
      </c>
      <c r="M257" s="245">
        <v>0</v>
      </c>
      <c r="N257" s="245">
        <v>0</v>
      </c>
      <c r="O257" s="245">
        <v>0</v>
      </c>
      <c r="P257" s="245">
        <v>0</v>
      </c>
      <c r="Q257" s="245">
        <v>0</v>
      </c>
      <c r="R257" s="245">
        <v>0</v>
      </c>
      <c r="S257" s="245">
        <v>0</v>
      </c>
      <c r="T257" s="245">
        <v>0</v>
      </c>
      <c r="U257" s="245">
        <v>0</v>
      </c>
      <c r="V257" s="245">
        <v>0</v>
      </c>
      <c r="W257" s="245">
        <v>0</v>
      </c>
      <c r="X257" s="245">
        <v>0</v>
      </c>
      <c r="Y257" s="245">
        <v>0</v>
      </c>
      <c r="Z257" s="245">
        <v>0</v>
      </c>
      <c r="AA257" s="245">
        <v>0</v>
      </c>
      <c r="AB257" s="245">
        <v>0</v>
      </c>
      <c r="AC257" s="245">
        <v>0</v>
      </c>
      <c r="AD257" s="245">
        <v>0</v>
      </c>
      <c r="AE257" s="245">
        <v>0</v>
      </c>
      <c r="AF257" s="245"/>
      <c r="AG257" s="245"/>
      <c r="AH257" s="245"/>
      <c r="AI257" s="245"/>
      <c r="AJ257" s="245"/>
      <c r="AK257" s="245"/>
      <c r="AL257" s="245"/>
    </row>
    <row r="258" ht="16.35" customHeight="1" spans="1:38">
      <c r="A258" s="244" t="s">
        <v>611</v>
      </c>
      <c r="B258" s="245">
        <v>0</v>
      </c>
      <c r="C258" s="245">
        <v>0</v>
      </c>
      <c r="D258" s="245">
        <v>0</v>
      </c>
      <c r="E258" s="245">
        <v>0</v>
      </c>
      <c r="F258" s="245">
        <v>0</v>
      </c>
      <c r="G258" s="245">
        <v>0</v>
      </c>
      <c r="H258" s="245">
        <v>0</v>
      </c>
      <c r="I258" s="245">
        <v>0</v>
      </c>
      <c r="J258" s="245">
        <v>0</v>
      </c>
      <c r="K258" s="245">
        <v>0</v>
      </c>
      <c r="L258" s="245">
        <v>0</v>
      </c>
      <c r="M258" s="245">
        <v>0</v>
      </c>
      <c r="N258" s="245">
        <v>0</v>
      </c>
      <c r="O258" s="245">
        <v>0</v>
      </c>
      <c r="P258" s="245">
        <v>0</v>
      </c>
      <c r="Q258" s="245">
        <v>0</v>
      </c>
      <c r="R258" s="245">
        <v>0</v>
      </c>
      <c r="S258" s="245">
        <v>0</v>
      </c>
      <c r="T258" s="245">
        <v>0</v>
      </c>
      <c r="U258" s="245">
        <v>0</v>
      </c>
      <c r="V258" s="245">
        <v>0</v>
      </c>
      <c r="W258" s="245">
        <v>0</v>
      </c>
      <c r="X258" s="245">
        <v>0</v>
      </c>
      <c r="Y258" s="245">
        <v>0</v>
      </c>
      <c r="Z258" s="245">
        <v>0</v>
      </c>
      <c r="AA258" s="245">
        <v>0</v>
      </c>
      <c r="AB258" s="245">
        <v>0</v>
      </c>
      <c r="AC258" s="245">
        <v>0</v>
      </c>
      <c r="AD258" s="245">
        <v>0</v>
      </c>
      <c r="AE258" s="245">
        <v>0</v>
      </c>
      <c r="AF258" s="245"/>
      <c r="AG258" s="245"/>
      <c r="AH258" s="245"/>
      <c r="AI258" s="245"/>
      <c r="AJ258" s="245"/>
      <c r="AK258" s="245"/>
      <c r="AL258" s="245"/>
    </row>
    <row r="259" ht="16.35" customHeight="1" spans="1:38">
      <c r="A259" s="244" t="s">
        <v>612</v>
      </c>
      <c r="B259" s="245">
        <v>0</v>
      </c>
      <c r="C259" s="245">
        <v>0</v>
      </c>
      <c r="D259" s="245">
        <v>0</v>
      </c>
      <c r="E259" s="245">
        <v>0</v>
      </c>
      <c r="F259" s="245">
        <v>0</v>
      </c>
      <c r="G259" s="245">
        <v>0</v>
      </c>
      <c r="H259" s="245">
        <v>0</v>
      </c>
      <c r="I259" s="245">
        <v>0</v>
      </c>
      <c r="J259" s="245">
        <v>0</v>
      </c>
      <c r="K259" s="245">
        <v>0</v>
      </c>
      <c r="L259" s="245">
        <v>0</v>
      </c>
      <c r="M259" s="245">
        <v>0</v>
      </c>
      <c r="N259" s="245">
        <v>0</v>
      </c>
      <c r="O259" s="245">
        <v>0</v>
      </c>
      <c r="P259" s="245">
        <v>0</v>
      </c>
      <c r="Q259" s="245">
        <v>0</v>
      </c>
      <c r="R259" s="245">
        <v>0</v>
      </c>
      <c r="S259" s="245">
        <v>0</v>
      </c>
      <c r="T259" s="245">
        <v>0</v>
      </c>
      <c r="U259" s="245">
        <v>0</v>
      </c>
      <c r="V259" s="245">
        <v>0</v>
      </c>
      <c r="W259" s="245">
        <v>0</v>
      </c>
      <c r="X259" s="245">
        <v>0</v>
      </c>
      <c r="Y259" s="245">
        <v>0</v>
      </c>
      <c r="Z259" s="245">
        <v>0</v>
      </c>
      <c r="AA259" s="245">
        <v>0</v>
      </c>
      <c r="AB259" s="245">
        <v>0</v>
      </c>
      <c r="AC259" s="245">
        <v>0</v>
      </c>
      <c r="AD259" s="245">
        <v>0</v>
      </c>
      <c r="AE259" s="245">
        <v>0</v>
      </c>
      <c r="AF259" s="245"/>
      <c r="AG259" s="245"/>
      <c r="AH259" s="245"/>
      <c r="AI259" s="245"/>
      <c r="AJ259" s="245"/>
      <c r="AK259" s="245"/>
      <c r="AL259" s="245"/>
    </row>
    <row r="260" ht="16.35" customHeight="1" spans="1:38">
      <c r="A260" s="244" t="s">
        <v>613</v>
      </c>
      <c r="B260" s="245">
        <v>0</v>
      </c>
      <c r="C260" s="245">
        <v>0</v>
      </c>
      <c r="D260" s="245">
        <v>0</v>
      </c>
      <c r="E260" s="245">
        <v>0</v>
      </c>
      <c r="F260" s="245">
        <v>0</v>
      </c>
      <c r="G260" s="245">
        <v>0</v>
      </c>
      <c r="H260" s="245">
        <v>0</v>
      </c>
      <c r="I260" s="245">
        <v>0</v>
      </c>
      <c r="J260" s="245">
        <v>0</v>
      </c>
      <c r="K260" s="245">
        <v>0</v>
      </c>
      <c r="L260" s="245">
        <v>0</v>
      </c>
      <c r="M260" s="245">
        <v>0</v>
      </c>
      <c r="N260" s="245">
        <v>0</v>
      </c>
      <c r="O260" s="245">
        <v>0</v>
      </c>
      <c r="P260" s="245">
        <v>0</v>
      </c>
      <c r="Q260" s="245">
        <v>0</v>
      </c>
      <c r="R260" s="245">
        <v>0</v>
      </c>
      <c r="S260" s="245">
        <v>0</v>
      </c>
      <c r="T260" s="245">
        <v>0</v>
      </c>
      <c r="U260" s="245">
        <v>0</v>
      </c>
      <c r="V260" s="245">
        <v>0</v>
      </c>
      <c r="W260" s="245">
        <v>0</v>
      </c>
      <c r="X260" s="245">
        <v>0</v>
      </c>
      <c r="Y260" s="245">
        <v>0</v>
      </c>
      <c r="Z260" s="245">
        <v>0</v>
      </c>
      <c r="AA260" s="245">
        <v>0</v>
      </c>
      <c r="AB260" s="245">
        <v>0</v>
      </c>
      <c r="AC260" s="245">
        <v>0</v>
      </c>
      <c r="AD260" s="245">
        <v>0</v>
      </c>
      <c r="AE260" s="245">
        <v>0</v>
      </c>
      <c r="AF260" s="245"/>
      <c r="AG260" s="245"/>
      <c r="AH260" s="245"/>
      <c r="AI260" s="245"/>
      <c r="AJ260" s="245"/>
      <c r="AK260" s="245"/>
      <c r="AL260" s="245"/>
    </row>
    <row r="261" ht="16.35" customHeight="1" spans="1:38">
      <c r="A261" s="244" t="s">
        <v>614</v>
      </c>
      <c r="B261" s="245">
        <v>0</v>
      </c>
      <c r="C261" s="245">
        <v>0</v>
      </c>
      <c r="D261" s="245">
        <v>0</v>
      </c>
      <c r="E261" s="245">
        <v>0</v>
      </c>
      <c r="F261" s="245">
        <v>0</v>
      </c>
      <c r="G261" s="245">
        <v>0</v>
      </c>
      <c r="H261" s="245">
        <v>0</v>
      </c>
      <c r="I261" s="245">
        <v>0</v>
      </c>
      <c r="J261" s="245">
        <v>0</v>
      </c>
      <c r="K261" s="245">
        <v>0</v>
      </c>
      <c r="L261" s="245">
        <v>0</v>
      </c>
      <c r="M261" s="245">
        <v>0</v>
      </c>
      <c r="N261" s="245">
        <v>0</v>
      </c>
      <c r="O261" s="245">
        <v>0</v>
      </c>
      <c r="P261" s="245">
        <v>0</v>
      </c>
      <c r="Q261" s="245">
        <v>0</v>
      </c>
      <c r="R261" s="245">
        <v>0</v>
      </c>
      <c r="S261" s="245">
        <v>0</v>
      </c>
      <c r="T261" s="245">
        <v>0</v>
      </c>
      <c r="U261" s="245">
        <v>0</v>
      </c>
      <c r="V261" s="245">
        <v>0</v>
      </c>
      <c r="W261" s="245">
        <v>0</v>
      </c>
      <c r="X261" s="245">
        <v>0</v>
      </c>
      <c r="Y261" s="245">
        <v>0</v>
      </c>
      <c r="Z261" s="245">
        <v>0</v>
      </c>
      <c r="AA261" s="245">
        <v>0</v>
      </c>
      <c r="AB261" s="245">
        <v>0</v>
      </c>
      <c r="AC261" s="245">
        <v>0</v>
      </c>
      <c r="AD261" s="245">
        <v>0</v>
      </c>
      <c r="AE261" s="245">
        <v>0</v>
      </c>
      <c r="AF261" s="245"/>
      <c r="AG261" s="245"/>
      <c r="AH261" s="245"/>
      <c r="AI261" s="245"/>
      <c r="AJ261" s="245"/>
      <c r="AK261" s="245"/>
      <c r="AL261" s="245"/>
    </row>
    <row r="262" ht="16.35" customHeight="1" spans="1:38">
      <c r="A262" s="244" t="s">
        <v>615</v>
      </c>
      <c r="B262" s="245">
        <v>0</v>
      </c>
      <c r="C262" s="245">
        <v>0</v>
      </c>
      <c r="D262" s="245">
        <v>0</v>
      </c>
      <c r="E262" s="245">
        <v>0</v>
      </c>
      <c r="F262" s="245">
        <v>0</v>
      </c>
      <c r="G262" s="245">
        <v>0</v>
      </c>
      <c r="H262" s="245">
        <v>0</v>
      </c>
      <c r="I262" s="245">
        <v>0</v>
      </c>
      <c r="J262" s="245">
        <v>0</v>
      </c>
      <c r="K262" s="245">
        <v>0</v>
      </c>
      <c r="L262" s="245">
        <v>0</v>
      </c>
      <c r="M262" s="245">
        <v>0</v>
      </c>
      <c r="N262" s="245">
        <v>0</v>
      </c>
      <c r="O262" s="245">
        <v>0</v>
      </c>
      <c r="P262" s="245">
        <v>0</v>
      </c>
      <c r="Q262" s="245">
        <v>0</v>
      </c>
      <c r="R262" s="245">
        <v>0</v>
      </c>
      <c r="S262" s="245">
        <v>0</v>
      </c>
      <c r="T262" s="245">
        <v>0</v>
      </c>
      <c r="U262" s="245">
        <v>0</v>
      </c>
      <c r="V262" s="245">
        <v>0</v>
      </c>
      <c r="W262" s="245">
        <v>0</v>
      </c>
      <c r="X262" s="245">
        <v>0</v>
      </c>
      <c r="Y262" s="245">
        <v>0</v>
      </c>
      <c r="Z262" s="245">
        <v>0</v>
      </c>
      <c r="AA262" s="245">
        <v>0</v>
      </c>
      <c r="AB262" s="245">
        <v>0</v>
      </c>
      <c r="AC262" s="245">
        <v>0</v>
      </c>
      <c r="AD262" s="245">
        <v>0</v>
      </c>
      <c r="AE262" s="245">
        <v>0</v>
      </c>
      <c r="AF262" s="245"/>
      <c r="AG262" s="245"/>
      <c r="AH262" s="245"/>
      <c r="AI262" s="245"/>
      <c r="AJ262" s="245"/>
      <c r="AK262" s="245"/>
      <c r="AL262" s="245"/>
    </row>
    <row r="263" ht="16.35" customHeight="1" spans="1:38">
      <c r="A263" s="244" t="s">
        <v>616</v>
      </c>
      <c r="B263" s="245">
        <v>0</v>
      </c>
      <c r="C263" s="245">
        <v>0</v>
      </c>
      <c r="D263" s="245">
        <v>0</v>
      </c>
      <c r="E263" s="245">
        <v>0</v>
      </c>
      <c r="F263" s="245">
        <v>0</v>
      </c>
      <c r="G263" s="245">
        <v>0</v>
      </c>
      <c r="H263" s="245">
        <v>0</v>
      </c>
      <c r="I263" s="245">
        <v>0</v>
      </c>
      <c r="J263" s="245">
        <v>0</v>
      </c>
      <c r="K263" s="245">
        <v>0</v>
      </c>
      <c r="L263" s="245">
        <v>0</v>
      </c>
      <c r="M263" s="245">
        <v>0</v>
      </c>
      <c r="N263" s="245">
        <v>0</v>
      </c>
      <c r="O263" s="245">
        <v>0</v>
      </c>
      <c r="P263" s="245">
        <v>0</v>
      </c>
      <c r="Q263" s="245">
        <v>0</v>
      </c>
      <c r="R263" s="245">
        <v>0</v>
      </c>
      <c r="S263" s="245">
        <v>0</v>
      </c>
      <c r="T263" s="245">
        <v>0</v>
      </c>
      <c r="U263" s="245">
        <v>0</v>
      </c>
      <c r="V263" s="245">
        <v>0</v>
      </c>
      <c r="W263" s="245">
        <v>0</v>
      </c>
      <c r="X263" s="245">
        <v>0</v>
      </c>
      <c r="Y263" s="245">
        <v>0</v>
      </c>
      <c r="Z263" s="245">
        <v>0</v>
      </c>
      <c r="AA263" s="245">
        <v>0</v>
      </c>
      <c r="AB263" s="245">
        <v>0</v>
      </c>
      <c r="AC263" s="245">
        <v>0</v>
      </c>
      <c r="AD263" s="245">
        <v>0</v>
      </c>
      <c r="AE263" s="245">
        <v>0</v>
      </c>
      <c r="AF263" s="245"/>
      <c r="AG263" s="245"/>
      <c r="AH263" s="245"/>
      <c r="AI263" s="245"/>
      <c r="AJ263" s="245"/>
      <c r="AK263" s="245"/>
      <c r="AL263" s="245"/>
    </row>
    <row r="264" ht="16.35" customHeight="1" spans="1:38">
      <c r="A264" s="244" t="s">
        <v>617</v>
      </c>
      <c r="B264" s="245">
        <v>0</v>
      </c>
      <c r="C264" s="245">
        <v>0</v>
      </c>
      <c r="D264" s="245">
        <v>0</v>
      </c>
      <c r="E264" s="245">
        <v>0</v>
      </c>
      <c r="F264" s="245">
        <v>0</v>
      </c>
      <c r="G264" s="245">
        <v>0</v>
      </c>
      <c r="H264" s="245">
        <v>0</v>
      </c>
      <c r="I264" s="245">
        <v>0</v>
      </c>
      <c r="J264" s="245">
        <v>0</v>
      </c>
      <c r="K264" s="245">
        <v>0</v>
      </c>
      <c r="L264" s="245">
        <v>0</v>
      </c>
      <c r="M264" s="245">
        <v>0</v>
      </c>
      <c r="N264" s="245">
        <v>0</v>
      </c>
      <c r="O264" s="245">
        <v>0</v>
      </c>
      <c r="P264" s="245">
        <v>0</v>
      </c>
      <c r="Q264" s="245">
        <v>0</v>
      </c>
      <c r="R264" s="245">
        <v>0</v>
      </c>
      <c r="S264" s="245">
        <v>0</v>
      </c>
      <c r="T264" s="245">
        <v>0</v>
      </c>
      <c r="U264" s="245">
        <v>0</v>
      </c>
      <c r="V264" s="245">
        <v>0</v>
      </c>
      <c r="W264" s="245">
        <v>0</v>
      </c>
      <c r="X264" s="245">
        <v>0</v>
      </c>
      <c r="Y264" s="245">
        <v>0</v>
      </c>
      <c r="Z264" s="245">
        <v>0</v>
      </c>
      <c r="AA264" s="245">
        <v>0</v>
      </c>
      <c r="AB264" s="245">
        <v>0</v>
      </c>
      <c r="AC264" s="245">
        <v>0</v>
      </c>
      <c r="AD264" s="245">
        <v>0</v>
      </c>
      <c r="AE264" s="245">
        <v>0</v>
      </c>
      <c r="AF264" s="245"/>
      <c r="AG264" s="245"/>
      <c r="AH264" s="245"/>
      <c r="AI264" s="245"/>
      <c r="AJ264" s="245"/>
      <c r="AK264" s="245"/>
      <c r="AL264" s="245"/>
    </row>
    <row r="265" ht="16.35" customHeight="1" spans="1:38">
      <c r="A265" s="244" t="s">
        <v>618</v>
      </c>
      <c r="B265" s="245">
        <v>0</v>
      </c>
      <c r="C265" s="245">
        <v>0</v>
      </c>
      <c r="D265" s="245">
        <v>0</v>
      </c>
      <c r="E265" s="245">
        <v>0</v>
      </c>
      <c r="F265" s="245">
        <v>0</v>
      </c>
      <c r="G265" s="245">
        <v>0</v>
      </c>
      <c r="H265" s="245">
        <v>0</v>
      </c>
      <c r="I265" s="245">
        <v>0</v>
      </c>
      <c r="J265" s="245">
        <v>0</v>
      </c>
      <c r="K265" s="245">
        <v>0</v>
      </c>
      <c r="L265" s="245">
        <v>0</v>
      </c>
      <c r="M265" s="245">
        <v>0</v>
      </c>
      <c r="N265" s="245">
        <v>0</v>
      </c>
      <c r="O265" s="245">
        <v>0</v>
      </c>
      <c r="P265" s="245">
        <v>0</v>
      </c>
      <c r="Q265" s="245">
        <v>0</v>
      </c>
      <c r="R265" s="245">
        <v>0</v>
      </c>
      <c r="S265" s="245">
        <v>0</v>
      </c>
      <c r="T265" s="245">
        <v>0</v>
      </c>
      <c r="U265" s="245">
        <v>0</v>
      </c>
      <c r="V265" s="245">
        <v>0</v>
      </c>
      <c r="W265" s="245">
        <v>0</v>
      </c>
      <c r="X265" s="245">
        <v>0</v>
      </c>
      <c r="Y265" s="245">
        <v>0</v>
      </c>
      <c r="Z265" s="245">
        <v>0</v>
      </c>
      <c r="AA265" s="245">
        <v>0</v>
      </c>
      <c r="AB265" s="245">
        <v>0</v>
      </c>
      <c r="AC265" s="245">
        <v>0</v>
      </c>
      <c r="AD265" s="245">
        <v>0</v>
      </c>
      <c r="AE265" s="245">
        <v>0</v>
      </c>
      <c r="AF265" s="245"/>
      <c r="AG265" s="245"/>
      <c r="AH265" s="245"/>
      <c r="AI265" s="245"/>
      <c r="AJ265" s="245"/>
      <c r="AK265" s="245"/>
      <c r="AL265" s="245"/>
    </row>
    <row r="266" ht="16.35" customHeight="1" spans="1:38">
      <c r="A266" s="244" t="s">
        <v>619</v>
      </c>
      <c r="B266" s="245">
        <v>0</v>
      </c>
      <c r="C266" s="245">
        <v>0</v>
      </c>
      <c r="D266" s="245">
        <v>0</v>
      </c>
      <c r="E266" s="245">
        <v>0</v>
      </c>
      <c r="F266" s="245">
        <v>0</v>
      </c>
      <c r="G266" s="245">
        <v>0</v>
      </c>
      <c r="H266" s="245">
        <v>0</v>
      </c>
      <c r="I266" s="245">
        <v>0</v>
      </c>
      <c r="J266" s="245">
        <v>0</v>
      </c>
      <c r="K266" s="245">
        <v>0</v>
      </c>
      <c r="L266" s="245">
        <v>0</v>
      </c>
      <c r="M266" s="245">
        <v>0</v>
      </c>
      <c r="N266" s="245">
        <v>0</v>
      </c>
      <c r="O266" s="245">
        <v>0</v>
      </c>
      <c r="P266" s="245">
        <v>0</v>
      </c>
      <c r="Q266" s="245">
        <v>0</v>
      </c>
      <c r="R266" s="245">
        <v>0</v>
      </c>
      <c r="S266" s="245">
        <v>0</v>
      </c>
      <c r="T266" s="245">
        <v>0</v>
      </c>
      <c r="U266" s="245">
        <v>0</v>
      </c>
      <c r="V266" s="245">
        <v>0</v>
      </c>
      <c r="W266" s="245">
        <v>0</v>
      </c>
      <c r="X266" s="245">
        <v>0</v>
      </c>
      <c r="Y266" s="245">
        <v>0</v>
      </c>
      <c r="Z266" s="245">
        <v>0</v>
      </c>
      <c r="AA266" s="245">
        <v>0</v>
      </c>
      <c r="AB266" s="245">
        <v>0</v>
      </c>
      <c r="AC266" s="245">
        <v>0</v>
      </c>
      <c r="AD266" s="245">
        <v>0</v>
      </c>
      <c r="AE266" s="245">
        <v>0</v>
      </c>
      <c r="AF266" s="245"/>
      <c r="AG266" s="245"/>
      <c r="AH266" s="245"/>
      <c r="AI266" s="245"/>
      <c r="AJ266" s="245"/>
      <c r="AK266" s="245"/>
      <c r="AL266" s="245"/>
    </row>
    <row r="267" ht="16.35" customHeight="1" spans="1:38">
      <c r="A267" s="244" t="s">
        <v>620</v>
      </c>
      <c r="B267" s="245">
        <v>0</v>
      </c>
      <c r="C267" s="245">
        <v>0</v>
      </c>
      <c r="D267" s="245">
        <v>0</v>
      </c>
      <c r="E267" s="245">
        <v>0</v>
      </c>
      <c r="F267" s="245">
        <v>0</v>
      </c>
      <c r="G267" s="245">
        <v>0</v>
      </c>
      <c r="H267" s="245">
        <v>0</v>
      </c>
      <c r="I267" s="245">
        <v>0</v>
      </c>
      <c r="J267" s="245">
        <v>0</v>
      </c>
      <c r="K267" s="245">
        <v>0</v>
      </c>
      <c r="L267" s="245">
        <v>0</v>
      </c>
      <c r="M267" s="245">
        <v>0</v>
      </c>
      <c r="N267" s="245">
        <v>0</v>
      </c>
      <c r="O267" s="245">
        <v>0</v>
      </c>
      <c r="P267" s="245">
        <v>0</v>
      </c>
      <c r="Q267" s="245">
        <v>0</v>
      </c>
      <c r="R267" s="245">
        <v>0</v>
      </c>
      <c r="S267" s="245">
        <v>0</v>
      </c>
      <c r="T267" s="245">
        <v>0</v>
      </c>
      <c r="U267" s="245">
        <v>0</v>
      </c>
      <c r="V267" s="245">
        <v>0</v>
      </c>
      <c r="W267" s="245">
        <v>0</v>
      </c>
      <c r="X267" s="245">
        <v>0</v>
      </c>
      <c r="Y267" s="245">
        <v>0</v>
      </c>
      <c r="Z267" s="245">
        <v>0</v>
      </c>
      <c r="AA267" s="245">
        <v>0</v>
      </c>
      <c r="AB267" s="245">
        <v>0</v>
      </c>
      <c r="AC267" s="245">
        <v>0</v>
      </c>
      <c r="AD267" s="245">
        <v>0</v>
      </c>
      <c r="AE267" s="245">
        <v>0</v>
      </c>
      <c r="AF267" s="245"/>
      <c r="AG267" s="245"/>
      <c r="AH267" s="245"/>
      <c r="AI267" s="245"/>
      <c r="AJ267" s="245"/>
      <c r="AK267" s="245"/>
      <c r="AL267" s="245"/>
    </row>
    <row r="268" ht="16.35" customHeight="1" spans="1:38">
      <c r="A268" s="244" t="s">
        <v>621</v>
      </c>
      <c r="B268" s="245">
        <v>0</v>
      </c>
      <c r="C268" s="245">
        <v>0</v>
      </c>
      <c r="D268" s="245">
        <v>0</v>
      </c>
      <c r="E268" s="245">
        <v>0</v>
      </c>
      <c r="F268" s="245">
        <v>0</v>
      </c>
      <c r="G268" s="245">
        <v>0</v>
      </c>
      <c r="H268" s="245">
        <v>0</v>
      </c>
      <c r="I268" s="245">
        <v>0</v>
      </c>
      <c r="J268" s="245">
        <v>0</v>
      </c>
      <c r="K268" s="245">
        <v>0</v>
      </c>
      <c r="L268" s="245">
        <v>0</v>
      </c>
      <c r="M268" s="245">
        <v>0</v>
      </c>
      <c r="N268" s="245">
        <v>0</v>
      </c>
      <c r="O268" s="245">
        <v>0</v>
      </c>
      <c r="P268" s="245">
        <v>0</v>
      </c>
      <c r="Q268" s="245">
        <v>0</v>
      </c>
      <c r="R268" s="245">
        <v>0</v>
      </c>
      <c r="S268" s="245">
        <v>0</v>
      </c>
      <c r="T268" s="245">
        <v>0</v>
      </c>
      <c r="U268" s="245">
        <v>0</v>
      </c>
      <c r="V268" s="245">
        <v>0</v>
      </c>
      <c r="W268" s="245">
        <v>0</v>
      </c>
      <c r="X268" s="245">
        <v>0</v>
      </c>
      <c r="Y268" s="245">
        <v>0</v>
      </c>
      <c r="Z268" s="245">
        <v>0</v>
      </c>
      <c r="AA268" s="245">
        <v>0</v>
      </c>
      <c r="AB268" s="245">
        <v>0</v>
      </c>
      <c r="AC268" s="245">
        <v>0</v>
      </c>
      <c r="AD268" s="245">
        <v>0</v>
      </c>
      <c r="AE268" s="245">
        <v>0</v>
      </c>
      <c r="AF268" s="245"/>
      <c r="AG268" s="245"/>
      <c r="AH268" s="245"/>
      <c r="AI268" s="245"/>
      <c r="AJ268" s="245"/>
      <c r="AK268" s="245"/>
      <c r="AL268" s="245"/>
    </row>
    <row r="269" ht="16.35" customHeight="1" spans="1:38">
      <c r="A269" s="244" t="s">
        <v>622</v>
      </c>
      <c r="B269" s="245">
        <v>0</v>
      </c>
      <c r="C269" s="245">
        <v>0</v>
      </c>
      <c r="D269" s="245">
        <v>0</v>
      </c>
      <c r="E269" s="245">
        <v>0</v>
      </c>
      <c r="F269" s="245">
        <v>0</v>
      </c>
      <c r="G269" s="245">
        <v>0</v>
      </c>
      <c r="H269" s="245">
        <v>0</v>
      </c>
      <c r="I269" s="245">
        <v>0</v>
      </c>
      <c r="J269" s="245">
        <v>0</v>
      </c>
      <c r="K269" s="245">
        <v>0</v>
      </c>
      <c r="L269" s="245">
        <v>0</v>
      </c>
      <c r="M269" s="245">
        <v>0</v>
      </c>
      <c r="N269" s="245">
        <v>0</v>
      </c>
      <c r="O269" s="245">
        <v>0</v>
      </c>
      <c r="P269" s="245">
        <v>0</v>
      </c>
      <c r="Q269" s="245">
        <v>0</v>
      </c>
      <c r="R269" s="245">
        <v>0</v>
      </c>
      <c r="S269" s="245">
        <v>0</v>
      </c>
      <c r="T269" s="245">
        <v>0</v>
      </c>
      <c r="U269" s="245">
        <v>0</v>
      </c>
      <c r="V269" s="245">
        <v>0</v>
      </c>
      <c r="W269" s="245">
        <v>0</v>
      </c>
      <c r="X269" s="245">
        <v>0</v>
      </c>
      <c r="Y269" s="245">
        <v>0</v>
      </c>
      <c r="Z269" s="245">
        <v>0</v>
      </c>
      <c r="AA269" s="245">
        <v>0</v>
      </c>
      <c r="AB269" s="245">
        <v>0</v>
      </c>
      <c r="AC269" s="245">
        <v>0</v>
      </c>
      <c r="AD269" s="245">
        <v>0</v>
      </c>
      <c r="AE269" s="245">
        <v>0</v>
      </c>
      <c r="AF269" s="245"/>
      <c r="AG269" s="245"/>
      <c r="AH269" s="245"/>
      <c r="AI269" s="245"/>
      <c r="AJ269" s="245"/>
      <c r="AK269" s="245"/>
      <c r="AL269" s="245"/>
    </row>
    <row r="270" ht="16.35" customHeight="1" spans="1:38">
      <c r="A270" s="244" t="s">
        <v>623</v>
      </c>
      <c r="B270" s="245">
        <v>0</v>
      </c>
      <c r="C270" s="245">
        <v>0</v>
      </c>
      <c r="D270" s="245">
        <v>0</v>
      </c>
      <c r="E270" s="245">
        <v>0</v>
      </c>
      <c r="F270" s="245">
        <v>0</v>
      </c>
      <c r="G270" s="245">
        <v>0</v>
      </c>
      <c r="H270" s="245">
        <v>0</v>
      </c>
      <c r="I270" s="245">
        <v>0</v>
      </c>
      <c r="J270" s="245">
        <v>0</v>
      </c>
      <c r="K270" s="245">
        <v>0</v>
      </c>
      <c r="L270" s="245">
        <v>0</v>
      </c>
      <c r="M270" s="245">
        <v>0</v>
      </c>
      <c r="N270" s="245">
        <v>0</v>
      </c>
      <c r="O270" s="245">
        <v>0</v>
      </c>
      <c r="P270" s="245">
        <v>0</v>
      </c>
      <c r="Q270" s="245">
        <v>0</v>
      </c>
      <c r="R270" s="245">
        <v>0</v>
      </c>
      <c r="S270" s="245">
        <v>0</v>
      </c>
      <c r="T270" s="245">
        <v>0</v>
      </c>
      <c r="U270" s="245">
        <v>0</v>
      </c>
      <c r="V270" s="245">
        <v>0</v>
      </c>
      <c r="W270" s="245">
        <v>0</v>
      </c>
      <c r="X270" s="245">
        <v>0</v>
      </c>
      <c r="Y270" s="245">
        <v>0</v>
      </c>
      <c r="Z270" s="245">
        <v>0</v>
      </c>
      <c r="AA270" s="245">
        <v>0</v>
      </c>
      <c r="AB270" s="245">
        <v>0</v>
      </c>
      <c r="AC270" s="245">
        <v>0</v>
      </c>
      <c r="AD270" s="245">
        <v>0</v>
      </c>
      <c r="AE270" s="245">
        <v>0</v>
      </c>
      <c r="AF270" s="245"/>
      <c r="AG270" s="245"/>
      <c r="AH270" s="245"/>
      <c r="AI270" s="245"/>
      <c r="AJ270" s="245"/>
      <c r="AK270" s="245"/>
      <c r="AL270" s="245"/>
    </row>
    <row r="271" ht="16.35" customHeight="1" spans="1:38">
      <c r="A271" s="244" t="s">
        <v>624</v>
      </c>
      <c r="B271" s="245">
        <v>0</v>
      </c>
      <c r="C271" s="245">
        <v>0</v>
      </c>
      <c r="D271" s="245">
        <v>0</v>
      </c>
      <c r="E271" s="245">
        <v>0</v>
      </c>
      <c r="F271" s="245">
        <v>0</v>
      </c>
      <c r="G271" s="245">
        <v>0</v>
      </c>
      <c r="H271" s="245">
        <v>0</v>
      </c>
      <c r="I271" s="245">
        <v>0</v>
      </c>
      <c r="J271" s="245">
        <v>0</v>
      </c>
      <c r="K271" s="245">
        <v>0</v>
      </c>
      <c r="L271" s="245">
        <v>0</v>
      </c>
      <c r="M271" s="245">
        <v>0</v>
      </c>
      <c r="N271" s="245">
        <v>0</v>
      </c>
      <c r="O271" s="245">
        <v>0</v>
      </c>
      <c r="P271" s="245">
        <v>0</v>
      </c>
      <c r="Q271" s="245">
        <v>0</v>
      </c>
      <c r="R271" s="245">
        <v>0</v>
      </c>
      <c r="S271" s="245">
        <v>0</v>
      </c>
      <c r="T271" s="245">
        <v>0</v>
      </c>
      <c r="U271" s="245">
        <v>0</v>
      </c>
      <c r="V271" s="245">
        <v>0</v>
      </c>
      <c r="W271" s="245">
        <v>0</v>
      </c>
      <c r="X271" s="245">
        <v>0</v>
      </c>
      <c r="Y271" s="245">
        <v>0</v>
      </c>
      <c r="Z271" s="245">
        <v>0</v>
      </c>
      <c r="AA271" s="245">
        <v>0</v>
      </c>
      <c r="AB271" s="245">
        <v>0</v>
      </c>
      <c r="AC271" s="245">
        <v>0</v>
      </c>
      <c r="AD271" s="245">
        <v>0</v>
      </c>
      <c r="AE271" s="245">
        <v>0</v>
      </c>
      <c r="AF271" s="245"/>
      <c r="AG271" s="245"/>
      <c r="AH271" s="245"/>
      <c r="AI271" s="245"/>
      <c r="AJ271" s="245"/>
      <c r="AK271" s="245"/>
      <c r="AL271" s="245"/>
    </row>
    <row r="272" ht="16.35" customHeight="1" spans="1:38">
      <c r="A272" s="244" t="s">
        <v>625</v>
      </c>
      <c r="B272" s="245">
        <v>0</v>
      </c>
      <c r="C272" s="245">
        <v>0</v>
      </c>
      <c r="D272" s="245">
        <v>0</v>
      </c>
      <c r="E272" s="245">
        <v>0</v>
      </c>
      <c r="F272" s="245">
        <v>0</v>
      </c>
      <c r="G272" s="245">
        <v>0</v>
      </c>
      <c r="H272" s="245">
        <v>0</v>
      </c>
      <c r="I272" s="245">
        <v>0</v>
      </c>
      <c r="J272" s="245">
        <v>0</v>
      </c>
      <c r="K272" s="245">
        <v>0</v>
      </c>
      <c r="L272" s="245">
        <v>0</v>
      </c>
      <c r="M272" s="245">
        <v>0</v>
      </c>
      <c r="N272" s="245">
        <v>0</v>
      </c>
      <c r="O272" s="245">
        <v>0</v>
      </c>
      <c r="P272" s="245">
        <v>0</v>
      </c>
      <c r="Q272" s="245">
        <v>0</v>
      </c>
      <c r="R272" s="245">
        <v>0</v>
      </c>
      <c r="S272" s="245">
        <v>0</v>
      </c>
      <c r="T272" s="245">
        <v>0</v>
      </c>
      <c r="U272" s="245">
        <v>0</v>
      </c>
      <c r="V272" s="245">
        <v>0</v>
      </c>
      <c r="W272" s="245">
        <v>0</v>
      </c>
      <c r="X272" s="245">
        <v>0</v>
      </c>
      <c r="Y272" s="245">
        <v>0</v>
      </c>
      <c r="Z272" s="245">
        <v>0</v>
      </c>
      <c r="AA272" s="245">
        <v>0</v>
      </c>
      <c r="AB272" s="245">
        <v>0</v>
      </c>
      <c r="AC272" s="245">
        <v>0</v>
      </c>
      <c r="AD272" s="245">
        <v>0</v>
      </c>
      <c r="AE272" s="245">
        <v>0</v>
      </c>
      <c r="AF272" s="245"/>
      <c r="AG272" s="245"/>
      <c r="AH272" s="245"/>
      <c r="AI272" s="245"/>
      <c r="AJ272" s="245"/>
      <c r="AK272" s="245"/>
      <c r="AL272" s="245"/>
    </row>
    <row r="273" ht="16.35" customHeight="1" spans="1:38">
      <c r="A273" s="244" t="s">
        <v>626</v>
      </c>
      <c r="B273" s="245">
        <v>0</v>
      </c>
      <c r="C273" s="245">
        <v>0</v>
      </c>
      <c r="D273" s="245">
        <v>0</v>
      </c>
      <c r="E273" s="245">
        <v>0</v>
      </c>
      <c r="F273" s="245">
        <v>0</v>
      </c>
      <c r="G273" s="245">
        <v>0</v>
      </c>
      <c r="H273" s="245">
        <v>0</v>
      </c>
      <c r="I273" s="245">
        <v>0</v>
      </c>
      <c r="J273" s="245">
        <v>0</v>
      </c>
      <c r="K273" s="245">
        <v>0</v>
      </c>
      <c r="L273" s="245">
        <v>0</v>
      </c>
      <c r="M273" s="245">
        <v>0</v>
      </c>
      <c r="N273" s="245">
        <v>0</v>
      </c>
      <c r="O273" s="245">
        <v>0</v>
      </c>
      <c r="P273" s="245">
        <v>0</v>
      </c>
      <c r="Q273" s="245">
        <v>0</v>
      </c>
      <c r="R273" s="245">
        <v>0</v>
      </c>
      <c r="S273" s="245">
        <v>0</v>
      </c>
      <c r="T273" s="245">
        <v>0</v>
      </c>
      <c r="U273" s="245">
        <v>0</v>
      </c>
      <c r="V273" s="245">
        <v>0</v>
      </c>
      <c r="W273" s="245">
        <v>0</v>
      </c>
      <c r="X273" s="245">
        <v>0</v>
      </c>
      <c r="Y273" s="245">
        <v>0</v>
      </c>
      <c r="Z273" s="245">
        <v>0</v>
      </c>
      <c r="AA273" s="245">
        <v>0</v>
      </c>
      <c r="AB273" s="245">
        <v>0</v>
      </c>
      <c r="AC273" s="245">
        <v>0</v>
      </c>
      <c r="AD273" s="245">
        <v>0</v>
      </c>
      <c r="AE273" s="245">
        <v>0</v>
      </c>
      <c r="AF273" s="245"/>
      <c r="AG273" s="245"/>
      <c r="AH273" s="245"/>
      <c r="AI273" s="245"/>
      <c r="AJ273" s="245"/>
      <c r="AK273" s="245"/>
      <c r="AL273" s="245"/>
    </row>
    <row r="274" ht="16.35" customHeight="1" spans="1:38">
      <c r="A274" s="244" t="s">
        <v>627</v>
      </c>
      <c r="B274" s="245">
        <v>0</v>
      </c>
      <c r="C274" s="245">
        <v>0</v>
      </c>
      <c r="D274" s="245">
        <v>0</v>
      </c>
      <c r="E274" s="245">
        <v>0</v>
      </c>
      <c r="F274" s="245">
        <v>0</v>
      </c>
      <c r="G274" s="245">
        <v>0</v>
      </c>
      <c r="H274" s="245">
        <v>0</v>
      </c>
      <c r="I274" s="245">
        <v>0</v>
      </c>
      <c r="J274" s="245">
        <v>0</v>
      </c>
      <c r="K274" s="245">
        <v>0</v>
      </c>
      <c r="L274" s="245">
        <v>0</v>
      </c>
      <c r="M274" s="245">
        <v>0</v>
      </c>
      <c r="N274" s="245">
        <v>0</v>
      </c>
      <c r="O274" s="245">
        <v>0</v>
      </c>
      <c r="P274" s="245">
        <v>0</v>
      </c>
      <c r="Q274" s="245">
        <v>0</v>
      </c>
      <c r="R274" s="245">
        <v>0</v>
      </c>
      <c r="S274" s="245">
        <v>0</v>
      </c>
      <c r="T274" s="245">
        <v>0</v>
      </c>
      <c r="U274" s="245">
        <v>0</v>
      </c>
      <c r="V274" s="245">
        <v>0</v>
      </c>
      <c r="W274" s="245">
        <v>0</v>
      </c>
      <c r="X274" s="245">
        <v>0</v>
      </c>
      <c r="Y274" s="245">
        <v>0</v>
      </c>
      <c r="Z274" s="245">
        <v>0</v>
      </c>
      <c r="AA274" s="245">
        <v>0</v>
      </c>
      <c r="AB274" s="245">
        <v>0</v>
      </c>
      <c r="AC274" s="245">
        <v>0</v>
      </c>
      <c r="AD274" s="245">
        <v>0</v>
      </c>
      <c r="AE274" s="245">
        <v>0</v>
      </c>
      <c r="AF274" s="245"/>
      <c r="AG274" s="245"/>
      <c r="AH274" s="245"/>
      <c r="AI274" s="245"/>
      <c r="AJ274" s="245"/>
      <c r="AK274" s="245"/>
      <c r="AL274" s="245"/>
    </row>
    <row r="275" ht="16.35" customHeight="1" spans="1:38">
      <c r="A275" s="244" t="s">
        <v>628</v>
      </c>
      <c r="B275" s="245">
        <v>0</v>
      </c>
      <c r="C275" s="245">
        <v>0</v>
      </c>
      <c r="D275" s="245">
        <v>0</v>
      </c>
      <c r="E275" s="245">
        <v>0</v>
      </c>
      <c r="F275" s="245">
        <v>0</v>
      </c>
      <c r="G275" s="245">
        <v>0</v>
      </c>
      <c r="H275" s="245">
        <v>0</v>
      </c>
      <c r="I275" s="245">
        <v>0</v>
      </c>
      <c r="J275" s="245">
        <v>0</v>
      </c>
      <c r="K275" s="245">
        <v>0</v>
      </c>
      <c r="L275" s="245">
        <v>0</v>
      </c>
      <c r="M275" s="245">
        <v>0</v>
      </c>
      <c r="N275" s="245">
        <v>0</v>
      </c>
      <c r="O275" s="245">
        <v>0</v>
      </c>
      <c r="P275" s="245">
        <v>0</v>
      </c>
      <c r="Q275" s="245">
        <v>0</v>
      </c>
      <c r="R275" s="245">
        <v>0</v>
      </c>
      <c r="S275" s="245">
        <v>0</v>
      </c>
      <c r="T275" s="245">
        <v>0</v>
      </c>
      <c r="U275" s="245">
        <v>0</v>
      </c>
      <c r="V275" s="245">
        <v>0</v>
      </c>
      <c r="W275" s="245">
        <v>0</v>
      </c>
      <c r="X275" s="245">
        <v>0</v>
      </c>
      <c r="Y275" s="245">
        <v>0</v>
      </c>
      <c r="Z275" s="245">
        <v>0</v>
      </c>
      <c r="AA275" s="245">
        <v>0</v>
      </c>
      <c r="AB275" s="245">
        <v>0</v>
      </c>
      <c r="AC275" s="245">
        <v>0</v>
      </c>
      <c r="AD275" s="245">
        <v>0</v>
      </c>
      <c r="AE275" s="245">
        <v>0</v>
      </c>
      <c r="AF275" s="245"/>
      <c r="AG275" s="245"/>
      <c r="AH275" s="245"/>
      <c r="AI275" s="245"/>
      <c r="AJ275" s="245"/>
      <c r="AK275" s="245"/>
      <c r="AL275" s="245"/>
    </row>
    <row r="276" ht="16.35" customHeight="1" spans="1:38">
      <c r="A276" s="244" t="s">
        <v>629</v>
      </c>
      <c r="B276" s="245">
        <v>0</v>
      </c>
      <c r="C276" s="245">
        <v>0</v>
      </c>
      <c r="D276" s="245">
        <v>0</v>
      </c>
      <c r="E276" s="245">
        <v>0</v>
      </c>
      <c r="F276" s="245">
        <v>0</v>
      </c>
      <c r="G276" s="245">
        <v>0</v>
      </c>
      <c r="H276" s="245">
        <v>0</v>
      </c>
      <c r="I276" s="245">
        <v>0</v>
      </c>
      <c r="J276" s="245">
        <v>0</v>
      </c>
      <c r="K276" s="245">
        <v>0</v>
      </c>
      <c r="L276" s="245">
        <v>0</v>
      </c>
      <c r="M276" s="245">
        <v>0</v>
      </c>
      <c r="N276" s="245">
        <v>0</v>
      </c>
      <c r="O276" s="245">
        <v>0</v>
      </c>
      <c r="P276" s="245">
        <v>0</v>
      </c>
      <c r="Q276" s="245">
        <v>0</v>
      </c>
      <c r="R276" s="245">
        <v>0</v>
      </c>
      <c r="S276" s="245">
        <v>0</v>
      </c>
      <c r="T276" s="245">
        <v>0</v>
      </c>
      <c r="U276" s="245">
        <v>0</v>
      </c>
      <c r="V276" s="245">
        <v>0</v>
      </c>
      <c r="W276" s="245">
        <v>0</v>
      </c>
      <c r="X276" s="245">
        <v>0</v>
      </c>
      <c r="Y276" s="245">
        <v>0</v>
      </c>
      <c r="Z276" s="245">
        <v>0</v>
      </c>
      <c r="AA276" s="245">
        <v>0</v>
      </c>
      <c r="AB276" s="245">
        <v>0</v>
      </c>
      <c r="AC276" s="245">
        <v>0</v>
      </c>
      <c r="AD276" s="245">
        <v>0</v>
      </c>
      <c r="AE276" s="245">
        <v>0</v>
      </c>
      <c r="AF276" s="245"/>
      <c r="AG276" s="245"/>
      <c r="AH276" s="245"/>
      <c r="AI276" s="245"/>
      <c r="AJ276" s="245"/>
      <c r="AK276" s="245"/>
      <c r="AL276" s="245"/>
    </row>
    <row r="277" ht="16.35" customHeight="1" spans="1:38">
      <c r="A277" s="244" t="s">
        <v>630</v>
      </c>
      <c r="B277" s="245">
        <v>0</v>
      </c>
      <c r="C277" s="245">
        <v>0</v>
      </c>
      <c r="D277" s="245">
        <v>0</v>
      </c>
      <c r="E277" s="245">
        <v>0</v>
      </c>
      <c r="F277" s="245">
        <v>0</v>
      </c>
      <c r="G277" s="245">
        <v>0</v>
      </c>
      <c r="H277" s="245">
        <v>0</v>
      </c>
      <c r="I277" s="245">
        <v>0</v>
      </c>
      <c r="J277" s="245">
        <v>0</v>
      </c>
      <c r="K277" s="245">
        <v>0</v>
      </c>
      <c r="L277" s="245">
        <v>0</v>
      </c>
      <c r="M277" s="245">
        <v>0</v>
      </c>
      <c r="N277" s="245">
        <v>0</v>
      </c>
      <c r="O277" s="245">
        <v>0</v>
      </c>
      <c r="P277" s="245">
        <v>0</v>
      </c>
      <c r="Q277" s="245">
        <v>0</v>
      </c>
      <c r="R277" s="245">
        <v>0</v>
      </c>
      <c r="S277" s="245">
        <v>0</v>
      </c>
      <c r="T277" s="245">
        <v>0</v>
      </c>
      <c r="U277" s="245">
        <v>0</v>
      </c>
      <c r="V277" s="245">
        <v>0</v>
      </c>
      <c r="W277" s="245">
        <v>0</v>
      </c>
      <c r="X277" s="245">
        <v>0</v>
      </c>
      <c r="Y277" s="245">
        <v>0</v>
      </c>
      <c r="Z277" s="245">
        <v>0</v>
      </c>
      <c r="AA277" s="245">
        <v>0</v>
      </c>
      <c r="AB277" s="245">
        <v>0</v>
      </c>
      <c r="AC277" s="245">
        <v>0</v>
      </c>
      <c r="AD277" s="245">
        <v>0</v>
      </c>
      <c r="AE277" s="245">
        <v>0</v>
      </c>
      <c r="AF277" s="245"/>
      <c r="AG277" s="245"/>
      <c r="AH277" s="245"/>
      <c r="AI277" s="245"/>
      <c r="AJ277" s="245"/>
      <c r="AK277" s="245"/>
      <c r="AL277" s="245"/>
    </row>
    <row r="278" ht="16.35" customHeight="1" spans="1:38">
      <c r="A278" s="244" t="s">
        <v>631</v>
      </c>
      <c r="B278" s="245">
        <v>0</v>
      </c>
      <c r="C278" s="245">
        <v>0</v>
      </c>
      <c r="D278" s="245">
        <v>0</v>
      </c>
      <c r="E278" s="245">
        <v>0</v>
      </c>
      <c r="F278" s="245">
        <v>0</v>
      </c>
      <c r="G278" s="245">
        <v>0</v>
      </c>
      <c r="H278" s="245">
        <v>0</v>
      </c>
      <c r="I278" s="245">
        <v>0</v>
      </c>
      <c r="J278" s="245">
        <v>0</v>
      </c>
      <c r="K278" s="245">
        <v>0</v>
      </c>
      <c r="L278" s="245">
        <v>0</v>
      </c>
      <c r="M278" s="245">
        <v>0</v>
      </c>
      <c r="N278" s="245">
        <v>0</v>
      </c>
      <c r="O278" s="245">
        <v>0</v>
      </c>
      <c r="P278" s="245">
        <v>0</v>
      </c>
      <c r="Q278" s="245">
        <v>0</v>
      </c>
      <c r="R278" s="245">
        <v>0</v>
      </c>
      <c r="S278" s="245">
        <v>0</v>
      </c>
      <c r="T278" s="245">
        <v>0</v>
      </c>
      <c r="U278" s="245">
        <v>0</v>
      </c>
      <c r="V278" s="245">
        <v>0</v>
      </c>
      <c r="W278" s="245">
        <v>0</v>
      </c>
      <c r="X278" s="245">
        <v>0</v>
      </c>
      <c r="Y278" s="245">
        <v>0</v>
      </c>
      <c r="Z278" s="245">
        <v>0</v>
      </c>
      <c r="AA278" s="245">
        <v>0</v>
      </c>
      <c r="AB278" s="245">
        <v>0</v>
      </c>
      <c r="AC278" s="245">
        <v>0</v>
      </c>
      <c r="AD278" s="245">
        <v>0</v>
      </c>
      <c r="AE278" s="245">
        <v>0</v>
      </c>
      <c r="AF278" s="245"/>
      <c r="AG278" s="245"/>
      <c r="AH278" s="245"/>
      <c r="AI278" s="245"/>
      <c r="AJ278" s="245"/>
      <c r="AK278" s="245"/>
      <c r="AL278" s="245"/>
    </row>
    <row r="279" ht="16.35" customHeight="1" spans="1:38">
      <c r="A279" s="244" t="s">
        <v>632</v>
      </c>
      <c r="B279" s="245">
        <v>0</v>
      </c>
      <c r="C279" s="245">
        <v>0</v>
      </c>
      <c r="D279" s="245">
        <v>0</v>
      </c>
      <c r="E279" s="245">
        <v>0</v>
      </c>
      <c r="F279" s="245">
        <v>0</v>
      </c>
      <c r="G279" s="245">
        <v>0</v>
      </c>
      <c r="H279" s="245">
        <v>0</v>
      </c>
      <c r="I279" s="245">
        <v>0</v>
      </c>
      <c r="J279" s="245">
        <v>0</v>
      </c>
      <c r="K279" s="245">
        <v>0</v>
      </c>
      <c r="L279" s="245">
        <v>0</v>
      </c>
      <c r="M279" s="245">
        <v>0</v>
      </c>
      <c r="N279" s="245">
        <v>0</v>
      </c>
      <c r="O279" s="245">
        <v>0</v>
      </c>
      <c r="P279" s="245">
        <v>0</v>
      </c>
      <c r="Q279" s="245">
        <v>0</v>
      </c>
      <c r="R279" s="245">
        <v>0</v>
      </c>
      <c r="S279" s="245">
        <v>0</v>
      </c>
      <c r="T279" s="245">
        <v>0</v>
      </c>
      <c r="U279" s="245">
        <v>0</v>
      </c>
      <c r="V279" s="245">
        <v>0</v>
      </c>
      <c r="W279" s="245">
        <v>0</v>
      </c>
      <c r="X279" s="245">
        <v>0</v>
      </c>
      <c r="Y279" s="245">
        <v>0</v>
      </c>
      <c r="Z279" s="245">
        <v>0</v>
      </c>
      <c r="AA279" s="245">
        <v>0</v>
      </c>
      <c r="AB279" s="245">
        <v>0</v>
      </c>
      <c r="AC279" s="245">
        <v>0</v>
      </c>
      <c r="AD279" s="245">
        <v>0</v>
      </c>
      <c r="AE279" s="245">
        <v>0</v>
      </c>
      <c r="AF279" s="245"/>
      <c r="AG279" s="245"/>
      <c r="AH279" s="245"/>
      <c r="AI279" s="245"/>
      <c r="AJ279" s="245"/>
      <c r="AK279" s="245"/>
      <c r="AL279" s="245"/>
    </row>
    <row r="280" ht="16.35" customHeight="1" spans="1:38">
      <c r="A280" s="244" t="s">
        <v>633</v>
      </c>
      <c r="B280" s="245">
        <v>0</v>
      </c>
      <c r="C280" s="245">
        <v>0</v>
      </c>
      <c r="D280" s="245">
        <v>0</v>
      </c>
      <c r="E280" s="245">
        <v>0</v>
      </c>
      <c r="F280" s="245">
        <v>0</v>
      </c>
      <c r="G280" s="245">
        <v>0</v>
      </c>
      <c r="H280" s="245">
        <v>0</v>
      </c>
      <c r="I280" s="245">
        <v>0</v>
      </c>
      <c r="J280" s="245">
        <v>0</v>
      </c>
      <c r="K280" s="245">
        <v>0</v>
      </c>
      <c r="L280" s="245">
        <v>0</v>
      </c>
      <c r="M280" s="245">
        <v>0</v>
      </c>
      <c r="N280" s="245">
        <v>0</v>
      </c>
      <c r="O280" s="245">
        <v>0</v>
      </c>
      <c r="P280" s="245">
        <v>0</v>
      </c>
      <c r="Q280" s="245">
        <v>0</v>
      </c>
      <c r="R280" s="245">
        <v>0</v>
      </c>
      <c r="S280" s="245">
        <v>0</v>
      </c>
      <c r="T280" s="245">
        <v>0</v>
      </c>
      <c r="U280" s="245">
        <v>0</v>
      </c>
      <c r="V280" s="245">
        <v>0</v>
      </c>
      <c r="W280" s="245">
        <v>0</v>
      </c>
      <c r="X280" s="245">
        <v>0</v>
      </c>
      <c r="Y280" s="245">
        <v>0</v>
      </c>
      <c r="Z280" s="245">
        <v>0</v>
      </c>
      <c r="AA280" s="245">
        <v>0</v>
      </c>
      <c r="AB280" s="245">
        <v>0</v>
      </c>
      <c r="AC280" s="245">
        <v>0</v>
      </c>
      <c r="AD280" s="245">
        <v>0</v>
      </c>
      <c r="AE280" s="245">
        <v>0</v>
      </c>
      <c r="AF280" s="245"/>
      <c r="AG280" s="245"/>
      <c r="AH280" s="245"/>
      <c r="AI280" s="245"/>
      <c r="AJ280" s="245"/>
      <c r="AK280" s="245"/>
      <c r="AL280" s="245"/>
    </row>
    <row r="281" ht="16.35" customHeight="1" spans="1:38">
      <c r="A281" s="244" t="s">
        <v>634</v>
      </c>
      <c r="B281" s="245">
        <v>0</v>
      </c>
      <c r="C281" s="245">
        <v>0</v>
      </c>
      <c r="D281" s="245">
        <v>0</v>
      </c>
      <c r="E281" s="245">
        <v>0</v>
      </c>
      <c r="F281" s="245">
        <v>0</v>
      </c>
      <c r="G281" s="245">
        <v>0</v>
      </c>
      <c r="H281" s="245">
        <v>0</v>
      </c>
      <c r="I281" s="245">
        <v>0</v>
      </c>
      <c r="J281" s="245">
        <v>0</v>
      </c>
      <c r="K281" s="245">
        <v>0</v>
      </c>
      <c r="L281" s="245">
        <v>0</v>
      </c>
      <c r="M281" s="245">
        <v>0</v>
      </c>
      <c r="N281" s="245">
        <v>0</v>
      </c>
      <c r="O281" s="245">
        <v>0</v>
      </c>
      <c r="P281" s="245">
        <v>0</v>
      </c>
      <c r="Q281" s="245">
        <v>0</v>
      </c>
      <c r="R281" s="245">
        <v>0</v>
      </c>
      <c r="S281" s="245">
        <v>0</v>
      </c>
      <c r="T281" s="245">
        <v>0</v>
      </c>
      <c r="U281" s="245">
        <v>0</v>
      </c>
      <c r="V281" s="245">
        <v>0</v>
      </c>
      <c r="W281" s="245">
        <v>0</v>
      </c>
      <c r="X281" s="245">
        <v>0</v>
      </c>
      <c r="Y281" s="245">
        <v>0</v>
      </c>
      <c r="Z281" s="245">
        <v>0</v>
      </c>
      <c r="AA281" s="245">
        <v>0</v>
      </c>
      <c r="AB281" s="245">
        <v>0</v>
      </c>
      <c r="AC281" s="245">
        <v>0</v>
      </c>
      <c r="AD281" s="245">
        <v>0</v>
      </c>
      <c r="AE281" s="245">
        <v>0</v>
      </c>
      <c r="AF281" s="245"/>
      <c r="AG281" s="245"/>
      <c r="AH281" s="245"/>
      <c r="AI281" s="245"/>
      <c r="AJ281" s="245"/>
      <c r="AK281" s="245"/>
      <c r="AL281" s="245"/>
    </row>
    <row r="282" ht="16.35" customHeight="1" spans="1:38">
      <c r="A282" s="244" t="s">
        <v>635</v>
      </c>
      <c r="B282" s="245">
        <v>0</v>
      </c>
      <c r="C282" s="245">
        <v>0</v>
      </c>
      <c r="D282" s="245">
        <v>0</v>
      </c>
      <c r="E282" s="245">
        <v>0</v>
      </c>
      <c r="F282" s="245">
        <v>0</v>
      </c>
      <c r="G282" s="245">
        <v>0</v>
      </c>
      <c r="H282" s="245">
        <v>0</v>
      </c>
      <c r="I282" s="245">
        <v>0</v>
      </c>
      <c r="J282" s="245">
        <v>0</v>
      </c>
      <c r="K282" s="245">
        <v>0</v>
      </c>
      <c r="L282" s="245">
        <v>0</v>
      </c>
      <c r="M282" s="245">
        <v>0</v>
      </c>
      <c r="N282" s="245">
        <v>0</v>
      </c>
      <c r="O282" s="245">
        <v>0</v>
      </c>
      <c r="P282" s="245">
        <v>0</v>
      </c>
      <c r="Q282" s="245">
        <v>0</v>
      </c>
      <c r="R282" s="245">
        <v>0</v>
      </c>
      <c r="S282" s="245">
        <v>0</v>
      </c>
      <c r="T282" s="245">
        <v>0</v>
      </c>
      <c r="U282" s="245">
        <v>0</v>
      </c>
      <c r="V282" s="245">
        <v>0</v>
      </c>
      <c r="W282" s="245">
        <v>0</v>
      </c>
      <c r="X282" s="245">
        <v>0</v>
      </c>
      <c r="Y282" s="245">
        <v>0</v>
      </c>
      <c r="Z282" s="245">
        <v>0</v>
      </c>
      <c r="AA282" s="245">
        <v>0</v>
      </c>
      <c r="AB282" s="245">
        <v>0</v>
      </c>
      <c r="AC282" s="245">
        <v>0</v>
      </c>
      <c r="AD282" s="245">
        <v>0</v>
      </c>
      <c r="AE282" s="245">
        <v>0</v>
      </c>
      <c r="AF282" s="245"/>
      <c r="AG282" s="245"/>
      <c r="AH282" s="245"/>
      <c r="AI282" s="245"/>
      <c r="AJ282" s="245"/>
      <c r="AK282" s="245"/>
      <c r="AL282" s="245"/>
    </row>
    <row r="283" ht="16.35" customHeight="1" spans="1:38">
      <c r="A283" s="244" t="s">
        <v>636</v>
      </c>
      <c r="B283" s="245">
        <v>0</v>
      </c>
      <c r="C283" s="245">
        <v>0</v>
      </c>
      <c r="D283" s="245">
        <v>0</v>
      </c>
      <c r="E283" s="245">
        <v>0</v>
      </c>
      <c r="F283" s="245">
        <v>0</v>
      </c>
      <c r="G283" s="245">
        <v>0</v>
      </c>
      <c r="H283" s="245">
        <v>0</v>
      </c>
      <c r="I283" s="245">
        <v>0</v>
      </c>
      <c r="J283" s="245">
        <v>0</v>
      </c>
      <c r="K283" s="245">
        <v>0</v>
      </c>
      <c r="L283" s="245">
        <v>0</v>
      </c>
      <c r="M283" s="245">
        <v>0</v>
      </c>
      <c r="N283" s="245">
        <v>0</v>
      </c>
      <c r="O283" s="245">
        <v>0</v>
      </c>
      <c r="P283" s="245">
        <v>0</v>
      </c>
      <c r="Q283" s="245">
        <v>0</v>
      </c>
      <c r="R283" s="245">
        <v>0</v>
      </c>
      <c r="S283" s="245">
        <v>0</v>
      </c>
      <c r="T283" s="245">
        <v>0</v>
      </c>
      <c r="U283" s="245">
        <v>0</v>
      </c>
      <c r="V283" s="245">
        <v>0</v>
      </c>
      <c r="W283" s="245">
        <v>0</v>
      </c>
      <c r="X283" s="245">
        <v>0</v>
      </c>
      <c r="Y283" s="245">
        <v>0</v>
      </c>
      <c r="Z283" s="245">
        <v>0</v>
      </c>
      <c r="AA283" s="245">
        <v>0</v>
      </c>
      <c r="AB283" s="245">
        <v>0</v>
      </c>
      <c r="AC283" s="245">
        <v>0</v>
      </c>
      <c r="AD283" s="245">
        <v>0</v>
      </c>
      <c r="AE283" s="245">
        <v>0</v>
      </c>
      <c r="AF283" s="245"/>
      <c r="AG283" s="245"/>
      <c r="AH283" s="245"/>
      <c r="AI283" s="245"/>
      <c r="AJ283" s="245"/>
      <c r="AK283" s="245"/>
      <c r="AL283" s="245"/>
    </row>
    <row r="284" ht="16.35" customHeight="1" spans="1:38">
      <c r="A284" s="244" t="s">
        <v>637</v>
      </c>
      <c r="B284" s="245">
        <v>0</v>
      </c>
      <c r="C284" s="245">
        <v>0</v>
      </c>
      <c r="D284" s="245">
        <v>0</v>
      </c>
      <c r="E284" s="245">
        <v>0</v>
      </c>
      <c r="F284" s="245">
        <v>0</v>
      </c>
      <c r="G284" s="245">
        <v>0</v>
      </c>
      <c r="H284" s="245">
        <v>0</v>
      </c>
      <c r="I284" s="245">
        <v>0</v>
      </c>
      <c r="J284" s="245">
        <v>0</v>
      </c>
      <c r="K284" s="245">
        <v>0</v>
      </c>
      <c r="L284" s="245">
        <v>0</v>
      </c>
      <c r="M284" s="245">
        <v>0</v>
      </c>
      <c r="N284" s="245">
        <v>0</v>
      </c>
      <c r="O284" s="245">
        <v>0</v>
      </c>
      <c r="P284" s="245">
        <v>0</v>
      </c>
      <c r="Q284" s="245">
        <v>0</v>
      </c>
      <c r="R284" s="245">
        <v>0</v>
      </c>
      <c r="S284" s="245">
        <v>0</v>
      </c>
      <c r="T284" s="245">
        <v>0</v>
      </c>
      <c r="U284" s="245">
        <v>0</v>
      </c>
      <c r="V284" s="245">
        <v>0</v>
      </c>
      <c r="W284" s="245">
        <v>0</v>
      </c>
      <c r="X284" s="245">
        <v>0</v>
      </c>
      <c r="Y284" s="245">
        <v>0</v>
      </c>
      <c r="Z284" s="245">
        <v>0</v>
      </c>
      <c r="AA284" s="245">
        <v>0</v>
      </c>
      <c r="AB284" s="245">
        <v>0</v>
      </c>
      <c r="AC284" s="245">
        <v>0</v>
      </c>
      <c r="AD284" s="245">
        <v>0</v>
      </c>
      <c r="AE284" s="245">
        <v>0</v>
      </c>
      <c r="AF284" s="245"/>
      <c r="AG284" s="245"/>
      <c r="AH284" s="245"/>
      <c r="AI284" s="245"/>
      <c r="AJ284" s="245"/>
      <c r="AK284" s="245"/>
      <c r="AL284" s="245"/>
    </row>
    <row r="285" ht="16.35" customHeight="1" spans="1:38">
      <c r="A285" s="244" t="s">
        <v>638</v>
      </c>
      <c r="B285" s="245">
        <v>0</v>
      </c>
      <c r="C285" s="245">
        <v>0</v>
      </c>
      <c r="D285" s="245">
        <v>0</v>
      </c>
      <c r="E285" s="245">
        <v>0</v>
      </c>
      <c r="F285" s="245">
        <v>0</v>
      </c>
      <c r="G285" s="245">
        <v>0</v>
      </c>
      <c r="H285" s="245">
        <v>0</v>
      </c>
      <c r="I285" s="245">
        <v>0</v>
      </c>
      <c r="J285" s="245">
        <v>0</v>
      </c>
      <c r="K285" s="245">
        <v>0</v>
      </c>
      <c r="L285" s="245">
        <v>0</v>
      </c>
      <c r="M285" s="245">
        <v>0</v>
      </c>
      <c r="N285" s="245">
        <v>0</v>
      </c>
      <c r="O285" s="245">
        <v>0</v>
      </c>
      <c r="P285" s="245">
        <v>0</v>
      </c>
      <c r="Q285" s="245">
        <v>0</v>
      </c>
      <c r="R285" s="245">
        <v>0</v>
      </c>
      <c r="S285" s="245">
        <v>0</v>
      </c>
      <c r="T285" s="245">
        <v>0</v>
      </c>
      <c r="U285" s="245">
        <v>0</v>
      </c>
      <c r="V285" s="245">
        <v>0</v>
      </c>
      <c r="W285" s="245">
        <v>0</v>
      </c>
      <c r="X285" s="245">
        <v>0</v>
      </c>
      <c r="Y285" s="245">
        <v>0</v>
      </c>
      <c r="Z285" s="245">
        <v>0</v>
      </c>
      <c r="AA285" s="245">
        <v>0</v>
      </c>
      <c r="AB285" s="245">
        <v>0</v>
      </c>
      <c r="AC285" s="245">
        <v>0</v>
      </c>
      <c r="AD285" s="245">
        <v>0</v>
      </c>
      <c r="AE285" s="245">
        <v>0</v>
      </c>
      <c r="AF285" s="245"/>
      <c r="AG285" s="245"/>
      <c r="AH285" s="245"/>
      <c r="AI285" s="245"/>
      <c r="AJ285" s="245"/>
      <c r="AK285" s="245"/>
      <c r="AL285" s="245"/>
    </row>
    <row r="286" ht="16.35" customHeight="1" spans="1:38">
      <c r="A286" s="244" t="s">
        <v>639</v>
      </c>
      <c r="B286" s="245">
        <v>0</v>
      </c>
      <c r="C286" s="245">
        <v>0</v>
      </c>
      <c r="D286" s="245">
        <v>0</v>
      </c>
      <c r="E286" s="245">
        <v>0</v>
      </c>
      <c r="F286" s="245">
        <v>0</v>
      </c>
      <c r="G286" s="245">
        <v>0</v>
      </c>
      <c r="H286" s="245">
        <v>0</v>
      </c>
      <c r="I286" s="245">
        <v>0</v>
      </c>
      <c r="J286" s="245">
        <v>0</v>
      </c>
      <c r="K286" s="245">
        <v>0</v>
      </c>
      <c r="L286" s="245">
        <v>0</v>
      </c>
      <c r="M286" s="245">
        <v>0</v>
      </c>
      <c r="N286" s="245">
        <v>0</v>
      </c>
      <c r="O286" s="245">
        <v>0</v>
      </c>
      <c r="P286" s="245">
        <v>0</v>
      </c>
      <c r="Q286" s="245">
        <v>0</v>
      </c>
      <c r="R286" s="245">
        <v>0</v>
      </c>
      <c r="S286" s="245">
        <v>0</v>
      </c>
      <c r="T286" s="245">
        <v>0</v>
      </c>
      <c r="U286" s="245">
        <v>0</v>
      </c>
      <c r="V286" s="245">
        <v>0</v>
      </c>
      <c r="W286" s="245">
        <v>0</v>
      </c>
      <c r="X286" s="245">
        <v>0</v>
      </c>
      <c r="Y286" s="245">
        <v>0</v>
      </c>
      <c r="Z286" s="245">
        <v>0</v>
      </c>
      <c r="AA286" s="245">
        <v>0</v>
      </c>
      <c r="AB286" s="245">
        <v>0</v>
      </c>
      <c r="AC286" s="245">
        <v>0</v>
      </c>
      <c r="AD286" s="245">
        <v>0</v>
      </c>
      <c r="AE286" s="245">
        <v>0</v>
      </c>
      <c r="AF286" s="245"/>
      <c r="AG286" s="245"/>
      <c r="AH286" s="245"/>
      <c r="AI286" s="245"/>
      <c r="AJ286" s="245"/>
      <c r="AK286" s="245"/>
      <c r="AL286" s="245"/>
    </row>
    <row r="287" ht="16.35" customHeight="1" spans="1:38">
      <c r="A287" s="244" t="s">
        <v>640</v>
      </c>
      <c r="B287" s="245">
        <v>0</v>
      </c>
      <c r="C287" s="245">
        <v>0</v>
      </c>
      <c r="D287" s="245">
        <v>0</v>
      </c>
      <c r="E287" s="245">
        <v>0</v>
      </c>
      <c r="F287" s="245">
        <v>0</v>
      </c>
      <c r="G287" s="245">
        <v>0</v>
      </c>
      <c r="H287" s="245">
        <v>0</v>
      </c>
      <c r="I287" s="245">
        <v>0</v>
      </c>
      <c r="J287" s="245">
        <v>0</v>
      </c>
      <c r="K287" s="245">
        <v>0</v>
      </c>
      <c r="L287" s="245">
        <v>0</v>
      </c>
      <c r="M287" s="245">
        <v>0</v>
      </c>
      <c r="N287" s="245">
        <v>0</v>
      </c>
      <c r="O287" s="245">
        <v>0</v>
      </c>
      <c r="P287" s="245">
        <v>0</v>
      </c>
      <c r="Q287" s="245">
        <v>0</v>
      </c>
      <c r="R287" s="245">
        <v>0</v>
      </c>
      <c r="S287" s="245">
        <v>0</v>
      </c>
      <c r="T287" s="245">
        <v>0</v>
      </c>
      <c r="U287" s="245">
        <v>0</v>
      </c>
      <c r="V287" s="245">
        <v>0</v>
      </c>
      <c r="W287" s="245">
        <v>0</v>
      </c>
      <c r="X287" s="245">
        <v>0</v>
      </c>
      <c r="Y287" s="245">
        <v>0</v>
      </c>
      <c r="Z287" s="245">
        <v>0</v>
      </c>
      <c r="AA287" s="245">
        <v>0</v>
      </c>
      <c r="AB287" s="245">
        <v>0</v>
      </c>
      <c r="AC287" s="245">
        <v>0</v>
      </c>
      <c r="AD287" s="245">
        <v>0</v>
      </c>
      <c r="AE287" s="245">
        <v>0</v>
      </c>
      <c r="AF287" s="245"/>
      <c r="AG287" s="245"/>
      <c r="AH287" s="245"/>
      <c r="AI287" s="245"/>
      <c r="AJ287" s="245"/>
      <c r="AK287" s="245"/>
      <c r="AL287" s="245"/>
    </row>
    <row r="288" ht="16.35" customHeight="1" spans="1:38">
      <c r="A288" s="244" t="s">
        <v>641</v>
      </c>
      <c r="B288" s="245">
        <v>0</v>
      </c>
      <c r="C288" s="245">
        <v>0</v>
      </c>
      <c r="D288" s="245">
        <v>0</v>
      </c>
      <c r="E288" s="245">
        <v>0</v>
      </c>
      <c r="F288" s="245">
        <v>0</v>
      </c>
      <c r="G288" s="245">
        <v>0</v>
      </c>
      <c r="H288" s="245">
        <v>0</v>
      </c>
      <c r="I288" s="245">
        <v>0</v>
      </c>
      <c r="J288" s="245">
        <v>0</v>
      </c>
      <c r="K288" s="245">
        <v>0</v>
      </c>
      <c r="L288" s="245">
        <v>0</v>
      </c>
      <c r="M288" s="245">
        <v>0</v>
      </c>
      <c r="N288" s="245">
        <v>0</v>
      </c>
      <c r="O288" s="245">
        <v>0</v>
      </c>
      <c r="P288" s="245">
        <v>0</v>
      </c>
      <c r="Q288" s="245">
        <v>0</v>
      </c>
      <c r="R288" s="245">
        <v>0</v>
      </c>
      <c r="S288" s="245">
        <v>0</v>
      </c>
      <c r="T288" s="245">
        <v>0</v>
      </c>
      <c r="U288" s="245">
        <v>0</v>
      </c>
      <c r="V288" s="245">
        <v>0</v>
      </c>
      <c r="W288" s="245">
        <v>0</v>
      </c>
      <c r="X288" s="245">
        <v>0</v>
      </c>
      <c r="Y288" s="245">
        <v>0</v>
      </c>
      <c r="Z288" s="245">
        <v>0</v>
      </c>
      <c r="AA288" s="245">
        <v>0</v>
      </c>
      <c r="AB288" s="245">
        <v>0</v>
      </c>
      <c r="AC288" s="245">
        <v>0</v>
      </c>
      <c r="AD288" s="245">
        <v>0</v>
      </c>
      <c r="AE288" s="245">
        <v>0</v>
      </c>
      <c r="AF288" s="245"/>
      <c r="AG288" s="245"/>
      <c r="AH288" s="245"/>
      <c r="AI288" s="245"/>
      <c r="AJ288" s="245"/>
      <c r="AK288" s="245"/>
      <c r="AL288" s="245"/>
    </row>
    <row r="289" ht="16.35" customHeight="1" spans="1:38">
      <c r="A289" s="244" t="s">
        <v>642</v>
      </c>
      <c r="B289" s="245">
        <v>0</v>
      </c>
      <c r="C289" s="245">
        <v>0</v>
      </c>
      <c r="D289" s="245">
        <v>0</v>
      </c>
      <c r="E289" s="245">
        <v>0</v>
      </c>
      <c r="F289" s="245">
        <v>0</v>
      </c>
      <c r="G289" s="245">
        <v>0</v>
      </c>
      <c r="H289" s="245">
        <v>0</v>
      </c>
      <c r="I289" s="245">
        <v>0</v>
      </c>
      <c r="J289" s="245">
        <v>0</v>
      </c>
      <c r="K289" s="245">
        <v>0</v>
      </c>
      <c r="L289" s="245">
        <v>0</v>
      </c>
      <c r="M289" s="245">
        <v>0</v>
      </c>
      <c r="N289" s="245">
        <v>0</v>
      </c>
      <c r="O289" s="245">
        <v>0</v>
      </c>
      <c r="P289" s="245">
        <v>0</v>
      </c>
      <c r="Q289" s="245">
        <v>0</v>
      </c>
      <c r="R289" s="245">
        <v>0</v>
      </c>
      <c r="S289" s="245">
        <v>0</v>
      </c>
      <c r="T289" s="245">
        <v>0</v>
      </c>
      <c r="U289" s="245">
        <v>0</v>
      </c>
      <c r="V289" s="245">
        <v>0</v>
      </c>
      <c r="W289" s="245">
        <v>0</v>
      </c>
      <c r="X289" s="245">
        <v>0</v>
      </c>
      <c r="Y289" s="245">
        <v>0</v>
      </c>
      <c r="Z289" s="245">
        <v>0</v>
      </c>
      <c r="AA289" s="245">
        <v>0</v>
      </c>
      <c r="AB289" s="245">
        <v>0</v>
      </c>
      <c r="AC289" s="245">
        <v>0</v>
      </c>
      <c r="AD289" s="245">
        <v>0</v>
      </c>
      <c r="AE289" s="245">
        <v>0</v>
      </c>
      <c r="AF289" s="245"/>
      <c r="AG289" s="245"/>
      <c r="AH289" s="245"/>
      <c r="AI289" s="245"/>
      <c r="AJ289" s="245"/>
      <c r="AK289" s="245"/>
      <c r="AL289" s="245"/>
    </row>
    <row r="290" ht="16.35" customHeight="1" spans="1:38">
      <c r="A290" s="244" t="s">
        <v>643</v>
      </c>
      <c r="B290" s="245">
        <v>0</v>
      </c>
      <c r="C290" s="245">
        <v>0</v>
      </c>
      <c r="D290" s="245">
        <v>0</v>
      </c>
      <c r="E290" s="245">
        <v>0</v>
      </c>
      <c r="F290" s="245">
        <v>0</v>
      </c>
      <c r="G290" s="245">
        <v>0</v>
      </c>
      <c r="H290" s="245">
        <v>0</v>
      </c>
      <c r="I290" s="245">
        <v>0</v>
      </c>
      <c r="J290" s="245">
        <v>0</v>
      </c>
      <c r="K290" s="245">
        <v>0</v>
      </c>
      <c r="L290" s="245">
        <v>0</v>
      </c>
      <c r="M290" s="245">
        <v>0</v>
      </c>
      <c r="N290" s="245">
        <v>0</v>
      </c>
      <c r="O290" s="245">
        <v>0</v>
      </c>
      <c r="P290" s="245">
        <v>0</v>
      </c>
      <c r="Q290" s="245">
        <v>0</v>
      </c>
      <c r="R290" s="245">
        <v>0</v>
      </c>
      <c r="S290" s="245">
        <v>0</v>
      </c>
      <c r="T290" s="245">
        <v>0</v>
      </c>
      <c r="U290" s="245">
        <v>0</v>
      </c>
      <c r="V290" s="245">
        <v>0</v>
      </c>
      <c r="W290" s="245">
        <v>0</v>
      </c>
      <c r="X290" s="245">
        <v>0</v>
      </c>
      <c r="Y290" s="245">
        <v>0</v>
      </c>
      <c r="Z290" s="245">
        <v>0</v>
      </c>
      <c r="AA290" s="245">
        <v>0</v>
      </c>
      <c r="AB290" s="245">
        <v>0</v>
      </c>
      <c r="AC290" s="245">
        <v>0</v>
      </c>
      <c r="AD290" s="245">
        <v>0</v>
      </c>
      <c r="AE290" s="245">
        <v>0</v>
      </c>
      <c r="AF290" s="245"/>
      <c r="AG290" s="245"/>
      <c r="AH290" s="245"/>
      <c r="AI290" s="245"/>
      <c r="AJ290" s="245"/>
      <c r="AK290" s="245"/>
      <c r="AL290" s="245"/>
    </row>
    <row r="291" ht="16.35" customHeight="1" spans="1:38">
      <c r="A291" s="244" t="s">
        <v>644</v>
      </c>
      <c r="B291" s="245">
        <v>0</v>
      </c>
      <c r="C291" s="245">
        <v>0</v>
      </c>
      <c r="D291" s="245">
        <v>0</v>
      </c>
      <c r="E291" s="245">
        <v>0</v>
      </c>
      <c r="F291" s="245">
        <v>0</v>
      </c>
      <c r="G291" s="245">
        <v>0</v>
      </c>
      <c r="H291" s="245">
        <v>0</v>
      </c>
      <c r="I291" s="245">
        <v>0</v>
      </c>
      <c r="J291" s="245">
        <v>0</v>
      </c>
      <c r="K291" s="245">
        <v>0</v>
      </c>
      <c r="L291" s="245">
        <v>0</v>
      </c>
      <c r="M291" s="245">
        <v>0</v>
      </c>
      <c r="N291" s="245">
        <v>0</v>
      </c>
      <c r="O291" s="245">
        <v>0</v>
      </c>
      <c r="P291" s="245">
        <v>0</v>
      </c>
      <c r="Q291" s="245">
        <v>0</v>
      </c>
      <c r="R291" s="245">
        <v>0</v>
      </c>
      <c r="S291" s="245">
        <v>0</v>
      </c>
      <c r="T291" s="245">
        <v>0</v>
      </c>
      <c r="U291" s="245">
        <v>0</v>
      </c>
      <c r="V291" s="245">
        <v>0</v>
      </c>
      <c r="W291" s="245">
        <v>0</v>
      </c>
      <c r="X291" s="245">
        <v>0</v>
      </c>
      <c r="Y291" s="245">
        <v>0</v>
      </c>
      <c r="Z291" s="245">
        <v>0</v>
      </c>
      <c r="AA291" s="245">
        <v>0</v>
      </c>
      <c r="AB291" s="245">
        <v>0</v>
      </c>
      <c r="AC291" s="245">
        <v>0</v>
      </c>
      <c r="AD291" s="245">
        <v>0</v>
      </c>
      <c r="AE291" s="245">
        <v>0</v>
      </c>
      <c r="AF291" s="245"/>
      <c r="AG291" s="245"/>
      <c r="AH291" s="245"/>
      <c r="AI291" s="245"/>
      <c r="AJ291" s="245"/>
      <c r="AK291" s="245"/>
      <c r="AL291" s="245"/>
    </row>
    <row r="292" ht="16.35" customHeight="1" spans="1:38">
      <c r="A292" s="244" t="s">
        <v>645</v>
      </c>
      <c r="B292" s="245">
        <v>0</v>
      </c>
      <c r="C292" s="245">
        <v>0</v>
      </c>
      <c r="D292" s="245">
        <v>0</v>
      </c>
      <c r="E292" s="245">
        <v>0</v>
      </c>
      <c r="F292" s="245">
        <v>0</v>
      </c>
      <c r="G292" s="245">
        <v>0</v>
      </c>
      <c r="H292" s="245">
        <v>0</v>
      </c>
      <c r="I292" s="245">
        <v>0</v>
      </c>
      <c r="J292" s="245">
        <v>0</v>
      </c>
      <c r="K292" s="245">
        <v>0</v>
      </c>
      <c r="L292" s="245">
        <v>0</v>
      </c>
      <c r="M292" s="245">
        <v>0</v>
      </c>
      <c r="N292" s="245">
        <v>0</v>
      </c>
      <c r="O292" s="245">
        <v>0</v>
      </c>
      <c r="P292" s="245">
        <v>0</v>
      </c>
      <c r="Q292" s="245">
        <v>0</v>
      </c>
      <c r="R292" s="245">
        <v>0</v>
      </c>
      <c r="S292" s="245">
        <v>0</v>
      </c>
      <c r="T292" s="245">
        <v>0</v>
      </c>
      <c r="U292" s="245">
        <v>0</v>
      </c>
      <c r="V292" s="245">
        <v>0</v>
      </c>
      <c r="W292" s="245">
        <v>0</v>
      </c>
      <c r="X292" s="245">
        <v>0</v>
      </c>
      <c r="Y292" s="245">
        <v>0</v>
      </c>
      <c r="Z292" s="245">
        <v>0</v>
      </c>
      <c r="AA292" s="245">
        <v>0</v>
      </c>
      <c r="AB292" s="245">
        <v>0</v>
      </c>
      <c r="AC292" s="245">
        <v>0</v>
      </c>
      <c r="AD292" s="245">
        <v>0</v>
      </c>
      <c r="AE292" s="245">
        <v>0</v>
      </c>
      <c r="AF292" s="245"/>
      <c r="AG292" s="245"/>
      <c r="AH292" s="245"/>
      <c r="AI292" s="245"/>
      <c r="AJ292" s="245"/>
      <c r="AK292" s="245"/>
      <c r="AL292" s="245"/>
    </row>
    <row r="293" ht="16.35" customHeight="1" spans="1:38">
      <c r="A293" s="244" t="s">
        <v>646</v>
      </c>
      <c r="B293" s="245">
        <v>0</v>
      </c>
      <c r="C293" s="245">
        <v>0</v>
      </c>
      <c r="D293" s="245">
        <v>0</v>
      </c>
      <c r="E293" s="245">
        <v>0</v>
      </c>
      <c r="F293" s="245">
        <v>0</v>
      </c>
      <c r="G293" s="245">
        <v>0</v>
      </c>
      <c r="H293" s="245">
        <v>0</v>
      </c>
      <c r="I293" s="245">
        <v>0</v>
      </c>
      <c r="J293" s="245">
        <v>0</v>
      </c>
      <c r="K293" s="245">
        <v>0</v>
      </c>
      <c r="L293" s="245">
        <v>0</v>
      </c>
      <c r="M293" s="245">
        <v>0</v>
      </c>
      <c r="N293" s="245">
        <v>0</v>
      </c>
      <c r="O293" s="245">
        <v>0</v>
      </c>
      <c r="P293" s="245">
        <v>0</v>
      </c>
      <c r="Q293" s="245">
        <v>0</v>
      </c>
      <c r="R293" s="245">
        <v>0</v>
      </c>
      <c r="S293" s="245">
        <v>0</v>
      </c>
      <c r="T293" s="245">
        <v>0</v>
      </c>
      <c r="U293" s="245">
        <v>0</v>
      </c>
      <c r="V293" s="245">
        <v>0</v>
      </c>
      <c r="W293" s="245">
        <v>0</v>
      </c>
      <c r="X293" s="245">
        <v>0</v>
      </c>
      <c r="Y293" s="245">
        <v>0</v>
      </c>
      <c r="Z293" s="245">
        <v>0</v>
      </c>
      <c r="AA293" s="245">
        <v>0</v>
      </c>
      <c r="AB293" s="245">
        <v>0</v>
      </c>
      <c r="AC293" s="245">
        <v>0</v>
      </c>
      <c r="AD293" s="245">
        <v>0</v>
      </c>
      <c r="AE293" s="245">
        <v>0</v>
      </c>
      <c r="AF293" s="245"/>
      <c r="AG293" s="245"/>
      <c r="AH293" s="245"/>
      <c r="AI293" s="245"/>
      <c r="AJ293" s="245"/>
      <c r="AK293" s="245"/>
      <c r="AL293" s="245"/>
    </row>
    <row r="294" ht="16.35" customHeight="1" spans="1:38">
      <c r="A294" s="244" t="s">
        <v>647</v>
      </c>
      <c r="B294" s="245">
        <v>0</v>
      </c>
      <c r="C294" s="245">
        <v>0</v>
      </c>
      <c r="D294" s="245">
        <v>0</v>
      </c>
      <c r="E294" s="245">
        <v>0</v>
      </c>
      <c r="F294" s="245">
        <v>0</v>
      </c>
      <c r="G294" s="245">
        <v>0</v>
      </c>
      <c r="H294" s="245">
        <v>0</v>
      </c>
      <c r="I294" s="245">
        <v>0</v>
      </c>
      <c r="J294" s="245">
        <v>0</v>
      </c>
      <c r="K294" s="245">
        <v>0</v>
      </c>
      <c r="L294" s="245">
        <v>0</v>
      </c>
      <c r="M294" s="245">
        <v>0</v>
      </c>
      <c r="N294" s="245">
        <v>0</v>
      </c>
      <c r="O294" s="245">
        <v>0</v>
      </c>
      <c r="P294" s="245">
        <v>0</v>
      </c>
      <c r="Q294" s="245">
        <v>0</v>
      </c>
      <c r="R294" s="245">
        <v>0</v>
      </c>
      <c r="S294" s="245">
        <v>0</v>
      </c>
      <c r="T294" s="245">
        <v>0</v>
      </c>
      <c r="U294" s="245">
        <v>0</v>
      </c>
      <c r="V294" s="245">
        <v>0</v>
      </c>
      <c r="W294" s="245">
        <v>0</v>
      </c>
      <c r="X294" s="245">
        <v>0</v>
      </c>
      <c r="Y294" s="245">
        <v>0</v>
      </c>
      <c r="Z294" s="245">
        <v>0</v>
      </c>
      <c r="AA294" s="245">
        <v>0</v>
      </c>
      <c r="AB294" s="245">
        <v>0</v>
      </c>
      <c r="AC294" s="245">
        <v>0</v>
      </c>
      <c r="AD294" s="245">
        <v>0</v>
      </c>
      <c r="AE294" s="245">
        <v>0</v>
      </c>
      <c r="AF294" s="245"/>
      <c r="AG294" s="245"/>
      <c r="AH294" s="245"/>
      <c r="AI294" s="245"/>
      <c r="AJ294" s="245"/>
      <c r="AK294" s="245"/>
      <c r="AL294" s="245"/>
    </row>
    <row r="295" ht="16.35" customHeight="1" spans="1:38">
      <c r="A295" s="244" t="s">
        <v>648</v>
      </c>
      <c r="B295" s="245">
        <v>0</v>
      </c>
      <c r="C295" s="245">
        <v>0</v>
      </c>
      <c r="D295" s="245">
        <v>0</v>
      </c>
      <c r="E295" s="245">
        <v>0</v>
      </c>
      <c r="F295" s="245">
        <v>0</v>
      </c>
      <c r="G295" s="245">
        <v>0</v>
      </c>
      <c r="H295" s="245">
        <v>0</v>
      </c>
      <c r="I295" s="245">
        <v>0</v>
      </c>
      <c r="J295" s="245">
        <v>0</v>
      </c>
      <c r="K295" s="245">
        <v>0</v>
      </c>
      <c r="L295" s="245">
        <v>0</v>
      </c>
      <c r="M295" s="245">
        <v>0</v>
      </c>
      <c r="N295" s="245">
        <v>0</v>
      </c>
      <c r="O295" s="245">
        <v>0</v>
      </c>
      <c r="P295" s="245">
        <v>0</v>
      </c>
      <c r="Q295" s="245">
        <v>0</v>
      </c>
      <c r="R295" s="245">
        <v>0</v>
      </c>
      <c r="S295" s="245">
        <v>0</v>
      </c>
      <c r="T295" s="245">
        <v>0</v>
      </c>
      <c r="U295" s="245">
        <v>0</v>
      </c>
      <c r="V295" s="245">
        <v>0</v>
      </c>
      <c r="W295" s="245">
        <v>0</v>
      </c>
      <c r="X295" s="245">
        <v>0</v>
      </c>
      <c r="Y295" s="245">
        <v>0</v>
      </c>
      <c r="Z295" s="245">
        <v>0</v>
      </c>
      <c r="AA295" s="245">
        <v>0</v>
      </c>
      <c r="AB295" s="245">
        <v>0</v>
      </c>
      <c r="AC295" s="245">
        <v>0</v>
      </c>
      <c r="AD295" s="245">
        <v>0</v>
      </c>
      <c r="AE295" s="245">
        <v>0</v>
      </c>
      <c r="AF295" s="245"/>
      <c r="AG295" s="245"/>
      <c r="AH295" s="245"/>
      <c r="AI295" s="245"/>
      <c r="AJ295" s="245"/>
      <c r="AK295" s="245"/>
      <c r="AL295" s="245"/>
    </row>
    <row r="296" ht="16.35" customHeight="1" spans="1:38">
      <c r="A296" s="244" t="s">
        <v>649</v>
      </c>
      <c r="B296" s="245">
        <v>0</v>
      </c>
      <c r="C296" s="245">
        <v>0</v>
      </c>
      <c r="D296" s="245">
        <v>0</v>
      </c>
      <c r="E296" s="245">
        <v>0</v>
      </c>
      <c r="F296" s="245">
        <v>0</v>
      </c>
      <c r="G296" s="245">
        <v>0</v>
      </c>
      <c r="H296" s="245">
        <v>0</v>
      </c>
      <c r="I296" s="245">
        <v>0</v>
      </c>
      <c r="J296" s="245">
        <v>0</v>
      </c>
      <c r="K296" s="245">
        <v>0</v>
      </c>
      <c r="L296" s="245">
        <v>0</v>
      </c>
      <c r="M296" s="245">
        <v>0</v>
      </c>
      <c r="N296" s="245">
        <v>0</v>
      </c>
      <c r="O296" s="245">
        <v>0</v>
      </c>
      <c r="P296" s="245">
        <v>0</v>
      </c>
      <c r="Q296" s="245">
        <v>0</v>
      </c>
      <c r="R296" s="245">
        <v>0</v>
      </c>
      <c r="S296" s="245">
        <v>0</v>
      </c>
      <c r="T296" s="245">
        <v>0</v>
      </c>
      <c r="U296" s="245">
        <v>0</v>
      </c>
      <c r="V296" s="245">
        <v>0</v>
      </c>
      <c r="W296" s="245">
        <v>0</v>
      </c>
      <c r="X296" s="245">
        <v>0</v>
      </c>
      <c r="Y296" s="245">
        <v>0</v>
      </c>
      <c r="Z296" s="245">
        <v>0</v>
      </c>
      <c r="AA296" s="245">
        <v>0</v>
      </c>
      <c r="AB296" s="245">
        <v>0</v>
      </c>
      <c r="AC296" s="245">
        <v>0</v>
      </c>
      <c r="AD296" s="245">
        <v>0</v>
      </c>
      <c r="AE296" s="245">
        <v>0</v>
      </c>
      <c r="AF296" s="245"/>
      <c r="AG296" s="245"/>
      <c r="AH296" s="245"/>
      <c r="AI296" s="245"/>
      <c r="AJ296" s="245"/>
      <c r="AK296" s="245"/>
      <c r="AL296" s="245"/>
    </row>
    <row r="297" ht="16.35" customHeight="1" spans="1:38">
      <c r="A297" s="244" t="s">
        <v>650</v>
      </c>
      <c r="B297" s="245">
        <v>0</v>
      </c>
      <c r="C297" s="245">
        <v>0</v>
      </c>
      <c r="D297" s="245">
        <v>0</v>
      </c>
      <c r="E297" s="245">
        <v>0</v>
      </c>
      <c r="F297" s="245">
        <v>0</v>
      </c>
      <c r="G297" s="245">
        <v>0</v>
      </c>
      <c r="H297" s="245">
        <v>0</v>
      </c>
      <c r="I297" s="245">
        <v>0</v>
      </c>
      <c r="J297" s="245">
        <v>0</v>
      </c>
      <c r="K297" s="245">
        <v>0</v>
      </c>
      <c r="L297" s="245">
        <v>0</v>
      </c>
      <c r="M297" s="245">
        <v>0</v>
      </c>
      <c r="N297" s="245">
        <v>0</v>
      </c>
      <c r="O297" s="245">
        <v>0</v>
      </c>
      <c r="P297" s="245">
        <v>0</v>
      </c>
      <c r="Q297" s="245">
        <v>0</v>
      </c>
      <c r="R297" s="245">
        <v>0</v>
      </c>
      <c r="S297" s="245">
        <v>0</v>
      </c>
      <c r="T297" s="245">
        <v>0</v>
      </c>
      <c r="U297" s="245">
        <v>0</v>
      </c>
      <c r="V297" s="245">
        <v>0</v>
      </c>
      <c r="W297" s="245">
        <v>0</v>
      </c>
      <c r="X297" s="245">
        <v>0</v>
      </c>
      <c r="Y297" s="245">
        <v>0</v>
      </c>
      <c r="Z297" s="245">
        <v>0</v>
      </c>
      <c r="AA297" s="245">
        <v>0</v>
      </c>
      <c r="AB297" s="245">
        <v>0</v>
      </c>
      <c r="AC297" s="245">
        <v>0</v>
      </c>
      <c r="AD297" s="245">
        <v>0</v>
      </c>
      <c r="AE297" s="245">
        <v>0</v>
      </c>
      <c r="AF297" s="245"/>
      <c r="AG297" s="245"/>
      <c r="AH297" s="245"/>
      <c r="AI297" s="245"/>
      <c r="AJ297" s="245"/>
      <c r="AK297" s="245"/>
      <c r="AL297" s="245"/>
    </row>
    <row r="298" ht="16.35" customHeight="1" spans="1:38">
      <c r="A298" s="244" t="s">
        <v>651</v>
      </c>
      <c r="B298" s="245">
        <v>0</v>
      </c>
      <c r="C298" s="245">
        <v>0</v>
      </c>
      <c r="D298" s="245">
        <v>0</v>
      </c>
      <c r="E298" s="245">
        <v>0</v>
      </c>
      <c r="F298" s="245">
        <v>0</v>
      </c>
      <c r="G298" s="245">
        <v>0</v>
      </c>
      <c r="H298" s="245">
        <v>0</v>
      </c>
      <c r="I298" s="245">
        <v>0</v>
      </c>
      <c r="J298" s="245">
        <v>0</v>
      </c>
      <c r="K298" s="245">
        <v>0</v>
      </c>
      <c r="L298" s="245">
        <v>0</v>
      </c>
      <c r="M298" s="245">
        <v>0</v>
      </c>
      <c r="N298" s="245">
        <v>0</v>
      </c>
      <c r="O298" s="245">
        <v>0</v>
      </c>
      <c r="P298" s="245">
        <v>0</v>
      </c>
      <c r="Q298" s="245">
        <v>0</v>
      </c>
      <c r="R298" s="245">
        <v>0</v>
      </c>
      <c r="S298" s="245">
        <v>0</v>
      </c>
      <c r="T298" s="245">
        <v>0</v>
      </c>
      <c r="U298" s="245">
        <v>0</v>
      </c>
      <c r="V298" s="245">
        <v>0</v>
      </c>
      <c r="W298" s="245">
        <v>0</v>
      </c>
      <c r="X298" s="245">
        <v>0</v>
      </c>
      <c r="Y298" s="245">
        <v>0</v>
      </c>
      <c r="Z298" s="245">
        <v>0</v>
      </c>
      <c r="AA298" s="245">
        <v>0</v>
      </c>
      <c r="AB298" s="245">
        <v>0</v>
      </c>
      <c r="AC298" s="245">
        <v>0</v>
      </c>
      <c r="AD298" s="245">
        <v>0</v>
      </c>
      <c r="AE298" s="245">
        <v>0</v>
      </c>
      <c r="AF298" s="245"/>
      <c r="AG298" s="245"/>
      <c r="AH298" s="245"/>
      <c r="AI298" s="245"/>
      <c r="AJ298" s="245"/>
      <c r="AK298" s="245"/>
      <c r="AL298" s="245"/>
    </row>
    <row r="299" ht="16.35" customHeight="1" spans="1:38">
      <c r="A299" s="244" t="s">
        <v>652</v>
      </c>
      <c r="B299" s="245">
        <v>0</v>
      </c>
      <c r="C299" s="245">
        <v>0</v>
      </c>
      <c r="D299" s="245">
        <v>0</v>
      </c>
      <c r="E299" s="245">
        <v>0</v>
      </c>
      <c r="F299" s="245">
        <v>0</v>
      </c>
      <c r="G299" s="245">
        <v>0</v>
      </c>
      <c r="H299" s="245">
        <v>0</v>
      </c>
      <c r="I299" s="245">
        <v>0</v>
      </c>
      <c r="J299" s="245">
        <v>0</v>
      </c>
      <c r="K299" s="245">
        <v>0</v>
      </c>
      <c r="L299" s="245">
        <v>0</v>
      </c>
      <c r="M299" s="245">
        <v>0</v>
      </c>
      <c r="N299" s="245">
        <v>0</v>
      </c>
      <c r="O299" s="245">
        <v>0</v>
      </c>
      <c r="P299" s="245">
        <v>0</v>
      </c>
      <c r="Q299" s="245">
        <v>0</v>
      </c>
      <c r="R299" s="245">
        <v>0</v>
      </c>
      <c r="S299" s="245">
        <v>0</v>
      </c>
      <c r="T299" s="245">
        <v>0</v>
      </c>
      <c r="U299" s="245">
        <v>0</v>
      </c>
      <c r="V299" s="245">
        <v>0</v>
      </c>
      <c r="W299" s="245">
        <v>0</v>
      </c>
      <c r="X299" s="245">
        <v>0</v>
      </c>
      <c r="Y299" s="245">
        <v>0</v>
      </c>
      <c r="Z299" s="245">
        <v>0</v>
      </c>
      <c r="AA299" s="245">
        <v>0</v>
      </c>
      <c r="AB299" s="245">
        <v>0</v>
      </c>
      <c r="AC299" s="245">
        <v>0</v>
      </c>
      <c r="AD299" s="245">
        <v>0</v>
      </c>
      <c r="AE299" s="245">
        <v>0</v>
      </c>
      <c r="AF299" s="245"/>
      <c r="AG299" s="245"/>
      <c r="AH299" s="245"/>
      <c r="AI299" s="245"/>
      <c r="AJ299" s="245"/>
      <c r="AK299" s="245"/>
      <c r="AL299" s="245"/>
    </row>
    <row r="300" ht="16.35" customHeight="1" spans="1:38">
      <c r="A300" s="244" t="s">
        <v>653</v>
      </c>
      <c r="B300" s="245">
        <v>0</v>
      </c>
      <c r="C300" s="245">
        <v>0</v>
      </c>
      <c r="D300" s="245">
        <v>0</v>
      </c>
      <c r="E300" s="245">
        <v>0</v>
      </c>
      <c r="F300" s="245">
        <v>0</v>
      </c>
      <c r="G300" s="245">
        <v>0</v>
      </c>
      <c r="H300" s="245">
        <v>0</v>
      </c>
      <c r="I300" s="245">
        <v>0</v>
      </c>
      <c r="J300" s="245">
        <v>0</v>
      </c>
      <c r="K300" s="245">
        <v>0</v>
      </c>
      <c r="L300" s="245">
        <v>0</v>
      </c>
      <c r="M300" s="245">
        <v>0</v>
      </c>
      <c r="N300" s="245">
        <v>0</v>
      </c>
      <c r="O300" s="245">
        <v>0</v>
      </c>
      <c r="P300" s="245">
        <v>0</v>
      </c>
      <c r="Q300" s="245">
        <v>0</v>
      </c>
      <c r="R300" s="245">
        <v>0</v>
      </c>
      <c r="S300" s="245">
        <v>0</v>
      </c>
      <c r="T300" s="245">
        <v>0</v>
      </c>
      <c r="U300" s="245">
        <v>0</v>
      </c>
      <c r="V300" s="245">
        <v>0</v>
      </c>
      <c r="W300" s="245">
        <v>0</v>
      </c>
      <c r="X300" s="245">
        <v>0</v>
      </c>
      <c r="Y300" s="245">
        <v>0</v>
      </c>
      <c r="Z300" s="245">
        <v>0</v>
      </c>
      <c r="AA300" s="245">
        <v>0</v>
      </c>
      <c r="AB300" s="245">
        <v>0</v>
      </c>
      <c r="AC300" s="245">
        <v>0</v>
      </c>
      <c r="AD300" s="245">
        <v>0</v>
      </c>
      <c r="AE300" s="245">
        <v>0</v>
      </c>
      <c r="AF300" s="245"/>
      <c r="AG300" s="245"/>
      <c r="AH300" s="245"/>
      <c r="AI300" s="245"/>
      <c r="AJ300" s="245"/>
      <c r="AK300" s="245"/>
      <c r="AL300" s="245"/>
    </row>
    <row r="301" ht="16.35" customHeight="1" spans="1:38">
      <c r="A301" s="244" t="s">
        <v>654</v>
      </c>
      <c r="B301" s="245">
        <v>0</v>
      </c>
      <c r="C301" s="245">
        <v>0</v>
      </c>
      <c r="D301" s="245">
        <v>0</v>
      </c>
      <c r="E301" s="245">
        <v>0</v>
      </c>
      <c r="F301" s="245">
        <v>0</v>
      </c>
      <c r="G301" s="245">
        <v>0</v>
      </c>
      <c r="H301" s="245">
        <v>0</v>
      </c>
      <c r="I301" s="245">
        <v>0</v>
      </c>
      <c r="J301" s="245">
        <v>0</v>
      </c>
      <c r="K301" s="245">
        <v>0</v>
      </c>
      <c r="L301" s="245">
        <v>0</v>
      </c>
      <c r="M301" s="245">
        <v>0</v>
      </c>
      <c r="N301" s="245">
        <v>0</v>
      </c>
      <c r="O301" s="245">
        <v>0</v>
      </c>
      <c r="P301" s="245">
        <v>0</v>
      </c>
      <c r="Q301" s="245">
        <v>0</v>
      </c>
      <c r="R301" s="245">
        <v>0</v>
      </c>
      <c r="S301" s="245">
        <v>0</v>
      </c>
      <c r="T301" s="245">
        <v>0</v>
      </c>
      <c r="U301" s="245">
        <v>0</v>
      </c>
      <c r="V301" s="245">
        <v>0</v>
      </c>
      <c r="W301" s="245">
        <v>0</v>
      </c>
      <c r="X301" s="245">
        <v>0</v>
      </c>
      <c r="Y301" s="245">
        <v>0</v>
      </c>
      <c r="Z301" s="245">
        <v>0</v>
      </c>
      <c r="AA301" s="245">
        <v>0</v>
      </c>
      <c r="AB301" s="245">
        <v>0</v>
      </c>
      <c r="AC301" s="245">
        <v>0</v>
      </c>
      <c r="AD301" s="245">
        <v>0</v>
      </c>
      <c r="AE301" s="245">
        <v>0</v>
      </c>
      <c r="AF301" s="245"/>
      <c r="AG301" s="245"/>
      <c r="AH301" s="245"/>
      <c r="AI301" s="245"/>
      <c r="AJ301" s="245"/>
      <c r="AK301" s="245"/>
      <c r="AL301" s="245"/>
    </row>
    <row r="302" ht="16.35" customHeight="1" spans="1:38">
      <c r="A302" s="244" t="s">
        <v>655</v>
      </c>
      <c r="B302" s="245">
        <v>0</v>
      </c>
      <c r="C302" s="245">
        <v>0</v>
      </c>
      <c r="D302" s="245">
        <v>0</v>
      </c>
      <c r="E302" s="245">
        <v>0</v>
      </c>
      <c r="F302" s="245">
        <v>0</v>
      </c>
      <c r="G302" s="245">
        <v>0</v>
      </c>
      <c r="H302" s="245">
        <v>0</v>
      </c>
      <c r="I302" s="245">
        <v>0</v>
      </c>
      <c r="J302" s="245">
        <v>0</v>
      </c>
      <c r="K302" s="245">
        <v>0</v>
      </c>
      <c r="L302" s="245">
        <v>0</v>
      </c>
      <c r="M302" s="245">
        <v>0</v>
      </c>
      <c r="N302" s="245">
        <v>0</v>
      </c>
      <c r="O302" s="245">
        <v>0</v>
      </c>
      <c r="P302" s="245">
        <v>0</v>
      </c>
      <c r="Q302" s="245">
        <v>0</v>
      </c>
      <c r="R302" s="245">
        <v>0</v>
      </c>
      <c r="S302" s="245">
        <v>0</v>
      </c>
      <c r="T302" s="245">
        <v>0</v>
      </c>
      <c r="U302" s="245">
        <v>0</v>
      </c>
      <c r="V302" s="245">
        <v>0</v>
      </c>
      <c r="W302" s="245">
        <v>0</v>
      </c>
      <c r="X302" s="245">
        <v>0</v>
      </c>
      <c r="Y302" s="245">
        <v>0</v>
      </c>
      <c r="Z302" s="245">
        <v>0</v>
      </c>
      <c r="AA302" s="245">
        <v>0</v>
      </c>
      <c r="AB302" s="245">
        <v>0</v>
      </c>
      <c r="AC302" s="245">
        <v>0</v>
      </c>
      <c r="AD302" s="245">
        <v>0</v>
      </c>
      <c r="AE302" s="245">
        <v>0</v>
      </c>
      <c r="AF302" s="245"/>
      <c r="AG302" s="245"/>
      <c r="AH302" s="245"/>
      <c r="AI302" s="245"/>
      <c r="AJ302" s="245"/>
      <c r="AK302" s="245"/>
      <c r="AL302" s="245"/>
    </row>
    <row r="303" ht="16.35" customHeight="1" spans="1:38">
      <c r="A303" s="244" t="s">
        <v>656</v>
      </c>
      <c r="B303" s="245">
        <v>0</v>
      </c>
      <c r="C303" s="245">
        <v>0</v>
      </c>
      <c r="D303" s="245">
        <v>0</v>
      </c>
      <c r="E303" s="245">
        <v>0</v>
      </c>
      <c r="F303" s="245">
        <v>0</v>
      </c>
      <c r="G303" s="245">
        <v>0</v>
      </c>
      <c r="H303" s="245">
        <v>0</v>
      </c>
      <c r="I303" s="245">
        <v>0</v>
      </c>
      <c r="J303" s="245">
        <v>0</v>
      </c>
      <c r="K303" s="245">
        <v>0</v>
      </c>
      <c r="L303" s="245">
        <v>0</v>
      </c>
      <c r="M303" s="245">
        <v>0</v>
      </c>
      <c r="N303" s="245">
        <v>0</v>
      </c>
      <c r="O303" s="245">
        <v>0</v>
      </c>
      <c r="P303" s="245">
        <v>0</v>
      </c>
      <c r="Q303" s="245">
        <v>0</v>
      </c>
      <c r="R303" s="245">
        <v>0</v>
      </c>
      <c r="S303" s="245">
        <v>0</v>
      </c>
      <c r="T303" s="245">
        <v>0</v>
      </c>
      <c r="U303" s="245">
        <v>0</v>
      </c>
      <c r="V303" s="245">
        <v>0</v>
      </c>
      <c r="W303" s="245">
        <v>0</v>
      </c>
      <c r="X303" s="245">
        <v>0</v>
      </c>
      <c r="Y303" s="245">
        <v>0</v>
      </c>
      <c r="Z303" s="245">
        <v>0</v>
      </c>
      <c r="AA303" s="245">
        <v>0</v>
      </c>
      <c r="AB303" s="245">
        <v>0</v>
      </c>
      <c r="AC303" s="245">
        <v>0</v>
      </c>
      <c r="AD303" s="245">
        <v>0</v>
      </c>
      <c r="AE303" s="245">
        <v>0</v>
      </c>
      <c r="AF303" s="245"/>
      <c r="AG303" s="245"/>
      <c r="AH303" s="245"/>
      <c r="AI303" s="245"/>
      <c r="AJ303" s="245"/>
      <c r="AK303" s="245"/>
      <c r="AL303" s="245"/>
    </row>
    <row r="304" ht="16.35" customHeight="1" spans="1:38">
      <c r="A304" s="244" t="s">
        <v>657</v>
      </c>
      <c r="B304" s="245">
        <v>0</v>
      </c>
      <c r="C304" s="245">
        <v>0</v>
      </c>
      <c r="D304" s="245">
        <v>0</v>
      </c>
      <c r="E304" s="245">
        <v>0</v>
      </c>
      <c r="F304" s="245">
        <v>0</v>
      </c>
      <c r="G304" s="245">
        <v>0</v>
      </c>
      <c r="H304" s="245">
        <v>0</v>
      </c>
      <c r="I304" s="245">
        <v>0</v>
      </c>
      <c r="J304" s="245">
        <v>0</v>
      </c>
      <c r="K304" s="245">
        <v>0</v>
      </c>
      <c r="L304" s="245">
        <v>0</v>
      </c>
      <c r="M304" s="245">
        <v>0</v>
      </c>
      <c r="N304" s="245">
        <v>0</v>
      </c>
      <c r="O304" s="245">
        <v>0</v>
      </c>
      <c r="P304" s="245">
        <v>0</v>
      </c>
      <c r="Q304" s="245">
        <v>0</v>
      </c>
      <c r="R304" s="245">
        <v>0</v>
      </c>
      <c r="S304" s="245">
        <v>0</v>
      </c>
      <c r="T304" s="245">
        <v>0</v>
      </c>
      <c r="U304" s="245">
        <v>0</v>
      </c>
      <c r="V304" s="245">
        <v>0</v>
      </c>
      <c r="W304" s="245">
        <v>0</v>
      </c>
      <c r="X304" s="245">
        <v>0</v>
      </c>
      <c r="Y304" s="245">
        <v>0</v>
      </c>
      <c r="Z304" s="245">
        <v>0</v>
      </c>
      <c r="AA304" s="245">
        <v>0</v>
      </c>
      <c r="AB304" s="245">
        <v>0</v>
      </c>
      <c r="AC304" s="245">
        <v>0</v>
      </c>
      <c r="AD304" s="245">
        <v>0</v>
      </c>
      <c r="AE304" s="245">
        <v>0</v>
      </c>
      <c r="AF304" s="245"/>
      <c r="AG304" s="245"/>
      <c r="AH304" s="245"/>
      <c r="AI304" s="245"/>
      <c r="AJ304" s="245"/>
      <c r="AK304" s="245"/>
      <c r="AL304" s="245"/>
    </row>
    <row r="305" ht="16.35" customHeight="1" spans="1:38">
      <c r="A305" s="244" t="s">
        <v>658</v>
      </c>
      <c r="B305" s="245">
        <v>0</v>
      </c>
      <c r="C305" s="245">
        <v>0</v>
      </c>
      <c r="D305" s="245">
        <v>0</v>
      </c>
      <c r="E305" s="245">
        <v>0</v>
      </c>
      <c r="F305" s="245">
        <v>0</v>
      </c>
      <c r="G305" s="245">
        <v>0</v>
      </c>
      <c r="H305" s="245">
        <v>0</v>
      </c>
      <c r="I305" s="245">
        <v>0</v>
      </c>
      <c r="J305" s="245">
        <v>0</v>
      </c>
      <c r="K305" s="245">
        <v>0</v>
      </c>
      <c r="L305" s="245">
        <v>0</v>
      </c>
      <c r="M305" s="245">
        <v>0</v>
      </c>
      <c r="N305" s="245">
        <v>0</v>
      </c>
      <c r="O305" s="245">
        <v>0</v>
      </c>
      <c r="P305" s="245">
        <v>0</v>
      </c>
      <c r="Q305" s="245">
        <v>0</v>
      </c>
      <c r="R305" s="245">
        <v>0</v>
      </c>
      <c r="S305" s="245">
        <v>0</v>
      </c>
      <c r="T305" s="245">
        <v>0</v>
      </c>
      <c r="U305" s="245">
        <v>0</v>
      </c>
      <c r="V305" s="245">
        <v>0</v>
      </c>
      <c r="W305" s="245">
        <v>0</v>
      </c>
      <c r="X305" s="245">
        <v>0</v>
      </c>
      <c r="Y305" s="245">
        <v>0</v>
      </c>
      <c r="Z305" s="245">
        <v>0</v>
      </c>
      <c r="AA305" s="245">
        <v>0</v>
      </c>
      <c r="AB305" s="245">
        <v>0</v>
      </c>
      <c r="AC305" s="245">
        <v>0</v>
      </c>
      <c r="AD305" s="245">
        <v>0</v>
      </c>
      <c r="AE305" s="245">
        <v>0</v>
      </c>
      <c r="AF305" s="245"/>
      <c r="AG305" s="245"/>
      <c r="AH305" s="245"/>
      <c r="AI305" s="245"/>
      <c r="AJ305" s="245"/>
      <c r="AK305" s="245"/>
      <c r="AL305" s="245"/>
    </row>
    <row r="306" ht="16.35" customHeight="1" spans="1:38">
      <c r="A306" s="244" t="s">
        <v>659</v>
      </c>
      <c r="B306" s="245">
        <v>0</v>
      </c>
      <c r="C306" s="245">
        <v>0</v>
      </c>
      <c r="D306" s="245">
        <v>0</v>
      </c>
      <c r="E306" s="245">
        <v>0</v>
      </c>
      <c r="F306" s="245">
        <v>0</v>
      </c>
      <c r="G306" s="245">
        <v>0</v>
      </c>
      <c r="H306" s="245">
        <v>0</v>
      </c>
      <c r="I306" s="245">
        <v>0</v>
      </c>
      <c r="J306" s="245">
        <v>0</v>
      </c>
      <c r="K306" s="245">
        <v>0</v>
      </c>
      <c r="L306" s="245">
        <v>0</v>
      </c>
      <c r="M306" s="245">
        <v>0</v>
      </c>
      <c r="N306" s="245">
        <v>0</v>
      </c>
      <c r="O306" s="245">
        <v>0</v>
      </c>
      <c r="P306" s="245">
        <v>0</v>
      </c>
      <c r="Q306" s="245">
        <v>0</v>
      </c>
      <c r="R306" s="245">
        <v>0</v>
      </c>
      <c r="S306" s="245">
        <v>0</v>
      </c>
      <c r="T306" s="245">
        <v>0</v>
      </c>
      <c r="U306" s="245">
        <v>0</v>
      </c>
      <c r="V306" s="245">
        <v>0</v>
      </c>
      <c r="W306" s="245">
        <v>0</v>
      </c>
      <c r="X306" s="245">
        <v>0</v>
      </c>
      <c r="Y306" s="245">
        <v>0</v>
      </c>
      <c r="Z306" s="245">
        <v>0</v>
      </c>
      <c r="AA306" s="245">
        <v>0</v>
      </c>
      <c r="AB306" s="245">
        <v>0</v>
      </c>
      <c r="AC306" s="245">
        <v>0</v>
      </c>
      <c r="AD306" s="245">
        <v>0</v>
      </c>
      <c r="AE306" s="245">
        <v>0</v>
      </c>
      <c r="AF306" s="245"/>
      <c r="AG306" s="245"/>
      <c r="AH306" s="245"/>
      <c r="AI306" s="245"/>
      <c r="AJ306" s="245"/>
      <c r="AK306" s="245"/>
      <c r="AL306" s="245"/>
    </row>
    <row r="307" ht="16.35" customHeight="1" spans="1:38">
      <c r="A307" s="244" t="s">
        <v>660</v>
      </c>
      <c r="B307" s="245">
        <v>0</v>
      </c>
      <c r="C307" s="245">
        <v>0</v>
      </c>
      <c r="D307" s="245">
        <v>0</v>
      </c>
      <c r="E307" s="245">
        <v>0</v>
      </c>
      <c r="F307" s="245">
        <v>0</v>
      </c>
      <c r="G307" s="245">
        <v>0</v>
      </c>
      <c r="H307" s="245">
        <v>0</v>
      </c>
      <c r="I307" s="245">
        <v>0</v>
      </c>
      <c r="J307" s="245">
        <v>0</v>
      </c>
      <c r="K307" s="245">
        <v>0</v>
      </c>
      <c r="L307" s="245">
        <v>0</v>
      </c>
      <c r="M307" s="245">
        <v>0</v>
      </c>
      <c r="N307" s="245">
        <v>0</v>
      </c>
      <c r="O307" s="245">
        <v>0</v>
      </c>
      <c r="P307" s="245">
        <v>0</v>
      </c>
      <c r="Q307" s="245">
        <v>0</v>
      </c>
      <c r="R307" s="245">
        <v>0</v>
      </c>
      <c r="S307" s="245">
        <v>0</v>
      </c>
      <c r="T307" s="245">
        <v>0</v>
      </c>
      <c r="U307" s="245">
        <v>0</v>
      </c>
      <c r="V307" s="245">
        <v>0</v>
      </c>
      <c r="W307" s="245">
        <v>0</v>
      </c>
      <c r="X307" s="245">
        <v>0</v>
      </c>
      <c r="Y307" s="245">
        <v>0</v>
      </c>
      <c r="Z307" s="245">
        <v>0</v>
      </c>
      <c r="AA307" s="245">
        <v>0</v>
      </c>
      <c r="AB307" s="245">
        <v>0</v>
      </c>
      <c r="AC307" s="245">
        <v>0</v>
      </c>
      <c r="AD307" s="245">
        <v>0</v>
      </c>
      <c r="AE307" s="245">
        <v>0</v>
      </c>
      <c r="AF307" s="245"/>
      <c r="AG307" s="245"/>
      <c r="AH307" s="245"/>
      <c r="AI307" s="245"/>
      <c r="AJ307" s="245"/>
      <c r="AK307" s="245"/>
      <c r="AL307" s="245"/>
    </row>
    <row r="308" ht="16.35" customHeight="1" spans="1:38">
      <c r="A308" s="244" t="s">
        <v>661</v>
      </c>
      <c r="B308" s="245">
        <v>0</v>
      </c>
      <c r="C308" s="245">
        <v>0</v>
      </c>
      <c r="D308" s="245">
        <v>0</v>
      </c>
      <c r="E308" s="245">
        <v>0</v>
      </c>
      <c r="F308" s="245">
        <v>0</v>
      </c>
      <c r="G308" s="245">
        <v>0</v>
      </c>
      <c r="H308" s="245">
        <v>0</v>
      </c>
      <c r="I308" s="245">
        <v>0</v>
      </c>
      <c r="J308" s="245">
        <v>0</v>
      </c>
      <c r="K308" s="245">
        <v>0</v>
      </c>
      <c r="L308" s="245">
        <v>0</v>
      </c>
      <c r="M308" s="245">
        <v>0</v>
      </c>
      <c r="N308" s="245">
        <v>0</v>
      </c>
      <c r="O308" s="245">
        <v>0</v>
      </c>
      <c r="P308" s="245">
        <v>0</v>
      </c>
      <c r="Q308" s="245">
        <v>0</v>
      </c>
      <c r="R308" s="245">
        <v>0</v>
      </c>
      <c r="S308" s="245">
        <v>0</v>
      </c>
      <c r="T308" s="245">
        <v>0</v>
      </c>
      <c r="U308" s="245">
        <v>0</v>
      </c>
      <c r="V308" s="245">
        <v>0</v>
      </c>
      <c r="W308" s="245">
        <v>0</v>
      </c>
      <c r="X308" s="245">
        <v>0</v>
      </c>
      <c r="Y308" s="245">
        <v>0</v>
      </c>
      <c r="Z308" s="245">
        <v>0</v>
      </c>
      <c r="AA308" s="245">
        <v>0</v>
      </c>
      <c r="AB308" s="245">
        <v>0</v>
      </c>
      <c r="AC308" s="245">
        <v>0</v>
      </c>
      <c r="AD308" s="245">
        <v>0</v>
      </c>
      <c r="AE308" s="245">
        <v>0</v>
      </c>
      <c r="AF308" s="245"/>
      <c r="AG308" s="245"/>
      <c r="AH308" s="245"/>
      <c r="AI308" s="245"/>
      <c r="AJ308" s="245"/>
      <c r="AK308" s="245"/>
      <c r="AL308" s="245"/>
    </row>
    <row r="309" ht="16.35" customHeight="1" spans="1:38">
      <c r="A309" s="244" t="s">
        <v>662</v>
      </c>
      <c r="B309" s="245">
        <v>0</v>
      </c>
      <c r="C309" s="245">
        <v>0</v>
      </c>
      <c r="D309" s="245">
        <v>0</v>
      </c>
      <c r="E309" s="245">
        <v>0</v>
      </c>
      <c r="F309" s="245">
        <v>0</v>
      </c>
      <c r="G309" s="245">
        <v>0</v>
      </c>
      <c r="H309" s="245">
        <v>0</v>
      </c>
      <c r="I309" s="245">
        <v>0</v>
      </c>
      <c r="J309" s="245">
        <v>0</v>
      </c>
      <c r="K309" s="245">
        <v>0</v>
      </c>
      <c r="L309" s="245">
        <v>0</v>
      </c>
      <c r="M309" s="245">
        <v>0</v>
      </c>
      <c r="N309" s="245">
        <v>0</v>
      </c>
      <c r="O309" s="245">
        <v>0</v>
      </c>
      <c r="P309" s="245">
        <v>0</v>
      </c>
      <c r="Q309" s="245">
        <v>0</v>
      </c>
      <c r="R309" s="245">
        <v>0</v>
      </c>
      <c r="S309" s="245">
        <v>0</v>
      </c>
      <c r="T309" s="245">
        <v>0</v>
      </c>
      <c r="U309" s="245">
        <v>0</v>
      </c>
      <c r="V309" s="245">
        <v>0</v>
      </c>
      <c r="W309" s="245">
        <v>0</v>
      </c>
      <c r="X309" s="245">
        <v>0</v>
      </c>
      <c r="Y309" s="245">
        <v>0</v>
      </c>
      <c r="Z309" s="245">
        <v>0</v>
      </c>
      <c r="AA309" s="245">
        <v>0</v>
      </c>
      <c r="AB309" s="245">
        <v>0</v>
      </c>
      <c r="AC309" s="245">
        <v>0</v>
      </c>
      <c r="AD309" s="245">
        <v>0</v>
      </c>
      <c r="AE309" s="245">
        <v>0</v>
      </c>
      <c r="AF309" s="245"/>
      <c r="AG309" s="245"/>
      <c r="AH309" s="245"/>
      <c r="AI309" s="245"/>
      <c r="AJ309" s="245"/>
      <c r="AK309" s="245"/>
      <c r="AL309" s="245"/>
    </row>
    <row r="310" ht="16.35" customHeight="1" spans="1:38">
      <c r="A310" s="244" t="s">
        <v>663</v>
      </c>
      <c r="B310" s="245">
        <v>0</v>
      </c>
      <c r="C310" s="245">
        <v>0</v>
      </c>
      <c r="D310" s="245">
        <v>0</v>
      </c>
      <c r="E310" s="245">
        <v>0</v>
      </c>
      <c r="F310" s="245">
        <v>0</v>
      </c>
      <c r="G310" s="245">
        <v>0</v>
      </c>
      <c r="H310" s="245">
        <v>0</v>
      </c>
      <c r="I310" s="245">
        <v>0</v>
      </c>
      <c r="J310" s="245">
        <v>0</v>
      </c>
      <c r="K310" s="245">
        <v>0</v>
      </c>
      <c r="L310" s="245">
        <v>0</v>
      </c>
      <c r="M310" s="245">
        <v>0</v>
      </c>
      <c r="N310" s="245">
        <v>0</v>
      </c>
      <c r="O310" s="245">
        <v>0</v>
      </c>
      <c r="P310" s="245">
        <v>0</v>
      </c>
      <c r="Q310" s="245">
        <v>0</v>
      </c>
      <c r="R310" s="245">
        <v>0</v>
      </c>
      <c r="S310" s="245">
        <v>0</v>
      </c>
      <c r="T310" s="245">
        <v>0</v>
      </c>
      <c r="U310" s="245">
        <v>0</v>
      </c>
      <c r="V310" s="245">
        <v>0</v>
      </c>
      <c r="W310" s="245">
        <v>0</v>
      </c>
      <c r="X310" s="245">
        <v>0</v>
      </c>
      <c r="Y310" s="245">
        <v>0</v>
      </c>
      <c r="Z310" s="245">
        <v>0</v>
      </c>
      <c r="AA310" s="245">
        <v>0</v>
      </c>
      <c r="AB310" s="245">
        <v>0</v>
      </c>
      <c r="AC310" s="245">
        <v>0</v>
      </c>
      <c r="AD310" s="245">
        <v>0</v>
      </c>
      <c r="AE310" s="245">
        <v>0</v>
      </c>
      <c r="AF310" s="245"/>
      <c r="AG310" s="245"/>
      <c r="AH310" s="245"/>
      <c r="AI310" s="245"/>
      <c r="AJ310" s="245"/>
      <c r="AK310" s="245"/>
      <c r="AL310" s="245"/>
    </row>
    <row r="311" ht="16.35" customHeight="1" spans="1:38">
      <c r="A311" s="244" t="s">
        <v>664</v>
      </c>
      <c r="B311" s="245">
        <v>0</v>
      </c>
      <c r="C311" s="245">
        <v>0</v>
      </c>
      <c r="D311" s="245">
        <v>0</v>
      </c>
      <c r="E311" s="245">
        <v>0</v>
      </c>
      <c r="F311" s="245">
        <v>0</v>
      </c>
      <c r="G311" s="245">
        <v>0</v>
      </c>
      <c r="H311" s="245">
        <v>0</v>
      </c>
      <c r="I311" s="245">
        <v>0</v>
      </c>
      <c r="J311" s="245">
        <v>0</v>
      </c>
      <c r="K311" s="245">
        <v>0</v>
      </c>
      <c r="L311" s="245">
        <v>0</v>
      </c>
      <c r="M311" s="245">
        <v>0</v>
      </c>
      <c r="N311" s="245">
        <v>0</v>
      </c>
      <c r="O311" s="245">
        <v>0</v>
      </c>
      <c r="P311" s="245">
        <v>0</v>
      </c>
      <c r="Q311" s="245">
        <v>0</v>
      </c>
      <c r="R311" s="245">
        <v>0</v>
      </c>
      <c r="S311" s="245">
        <v>0</v>
      </c>
      <c r="T311" s="245">
        <v>0</v>
      </c>
      <c r="U311" s="245">
        <v>0</v>
      </c>
      <c r="V311" s="245">
        <v>0</v>
      </c>
      <c r="W311" s="245">
        <v>0</v>
      </c>
      <c r="X311" s="245">
        <v>0</v>
      </c>
      <c r="Y311" s="245">
        <v>0</v>
      </c>
      <c r="Z311" s="245">
        <v>0</v>
      </c>
      <c r="AA311" s="245">
        <v>0</v>
      </c>
      <c r="AB311" s="245">
        <v>0</v>
      </c>
      <c r="AC311" s="245">
        <v>0</v>
      </c>
      <c r="AD311" s="245">
        <v>0</v>
      </c>
      <c r="AE311" s="245">
        <v>0</v>
      </c>
      <c r="AF311" s="245"/>
      <c r="AG311" s="245"/>
      <c r="AH311" s="245"/>
      <c r="AI311" s="245"/>
      <c r="AJ311" s="245"/>
      <c r="AK311" s="245"/>
      <c r="AL311" s="245"/>
    </row>
    <row r="312" ht="16.35" customHeight="1" spans="1:38">
      <c r="A312" s="244" t="s">
        <v>665</v>
      </c>
      <c r="B312" s="245">
        <v>0</v>
      </c>
      <c r="C312" s="245">
        <v>0</v>
      </c>
      <c r="D312" s="245">
        <v>0</v>
      </c>
      <c r="E312" s="245">
        <v>0</v>
      </c>
      <c r="F312" s="245">
        <v>0</v>
      </c>
      <c r="G312" s="245">
        <v>0</v>
      </c>
      <c r="H312" s="245">
        <v>0</v>
      </c>
      <c r="I312" s="245">
        <v>0</v>
      </c>
      <c r="J312" s="245">
        <v>0</v>
      </c>
      <c r="K312" s="245">
        <v>0</v>
      </c>
      <c r="L312" s="245">
        <v>0</v>
      </c>
      <c r="M312" s="245">
        <v>0</v>
      </c>
      <c r="N312" s="245">
        <v>0</v>
      </c>
      <c r="O312" s="245">
        <v>0</v>
      </c>
      <c r="P312" s="245">
        <v>0</v>
      </c>
      <c r="Q312" s="245">
        <v>0</v>
      </c>
      <c r="R312" s="245">
        <v>0</v>
      </c>
      <c r="S312" s="245">
        <v>0</v>
      </c>
      <c r="T312" s="245">
        <v>0</v>
      </c>
      <c r="U312" s="245">
        <v>0</v>
      </c>
      <c r="V312" s="245">
        <v>0</v>
      </c>
      <c r="W312" s="245">
        <v>0</v>
      </c>
      <c r="X312" s="245">
        <v>0</v>
      </c>
      <c r="Y312" s="245">
        <v>0</v>
      </c>
      <c r="Z312" s="245">
        <v>0</v>
      </c>
      <c r="AA312" s="245">
        <v>0</v>
      </c>
      <c r="AB312" s="245">
        <v>0</v>
      </c>
      <c r="AC312" s="245">
        <v>0</v>
      </c>
      <c r="AD312" s="245">
        <v>0</v>
      </c>
      <c r="AE312" s="245">
        <v>0</v>
      </c>
      <c r="AF312" s="245"/>
      <c r="AG312" s="245"/>
      <c r="AH312" s="245"/>
      <c r="AI312" s="245"/>
      <c r="AJ312" s="245"/>
      <c r="AK312" s="245"/>
      <c r="AL312" s="245"/>
    </row>
    <row r="313" ht="16.35" customHeight="1" spans="1:38">
      <c r="A313" s="244" t="s">
        <v>666</v>
      </c>
      <c r="B313" s="245">
        <v>0</v>
      </c>
      <c r="C313" s="245">
        <v>0</v>
      </c>
      <c r="D313" s="245">
        <v>0</v>
      </c>
      <c r="E313" s="245">
        <v>0</v>
      </c>
      <c r="F313" s="245">
        <v>0</v>
      </c>
      <c r="G313" s="245">
        <v>0</v>
      </c>
      <c r="H313" s="245">
        <v>0</v>
      </c>
      <c r="I313" s="245">
        <v>0</v>
      </c>
      <c r="J313" s="245">
        <v>0</v>
      </c>
      <c r="K313" s="245">
        <v>0</v>
      </c>
      <c r="L313" s="245">
        <v>0</v>
      </c>
      <c r="M313" s="245">
        <v>0</v>
      </c>
      <c r="N313" s="245">
        <v>0</v>
      </c>
      <c r="O313" s="245">
        <v>0</v>
      </c>
      <c r="P313" s="245">
        <v>0</v>
      </c>
      <c r="Q313" s="245">
        <v>0</v>
      </c>
      <c r="R313" s="245">
        <v>0</v>
      </c>
      <c r="S313" s="245">
        <v>0</v>
      </c>
      <c r="T313" s="245">
        <v>0</v>
      </c>
      <c r="U313" s="245">
        <v>0</v>
      </c>
      <c r="V313" s="245">
        <v>0</v>
      </c>
      <c r="W313" s="245">
        <v>0</v>
      </c>
      <c r="X313" s="245">
        <v>0</v>
      </c>
      <c r="Y313" s="245">
        <v>0</v>
      </c>
      <c r="Z313" s="245">
        <v>0</v>
      </c>
      <c r="AA313" s="245">
        <v>0</v>
      </c>
      <c r="AB313" s="245">
        <v>0</v>
      </c>
      <c r="AC313" s="245">
        <v>0</v>
      </c>
      <c r="AD313" s="245">
        <v>0</v>
      </c>
      <c r="AE313" s="245">
        <v>0</v>
      </c>
      <c r="AF313" s="245"/>
      <c r="AG313" s="245"/>
      <c r="AH313" s="245"/>
      <c r="AI313" s="245"/>
      <c r="AJ313" s="245"/>
      <c r="AK313" s="245"/>
      <c r="AL313" s="245"/>
    </row>
    <row r="314" ht="16.35" customHeight="1" spans="1:38">
      <c r="A314" s="244" t="s">
        <v>667</v>
      </c>
      <c r="B314" s="245">
        <v>0</v>
      </c>
      <c r="C314" s="245">
        <v>0</v>
      </c>
      <c r="D314" s="245">
        <v>0</v>
      </c>
      <c r="E314" s="245">
        <v>0</v>
      </c>
      <c r="F314" s="245">
        <v>0</v>
      </c>
      <c r="G314" s="245">
        <v>0</v>
      </c>
      <c r="H314" s="245">
        <v>0</v>
      </c>
      <c r="I314" s="245">
        <v>0</v>
      </c>
      <c r="J314" s="245">
        <v>0</v>
      </c>
      <c r="K314" s="245">
        <v>0</v>
      </c>
      <c r="L314" s="245">
        <v>0</v>
      </c>
      <c r="M314" s="245">
        <v>0</v>
      </c>
      <c r="N314" s="245">
        <v>0</v>
      </c>
      <c r="O314" s="245">
        <v>0</v>
      </c>
      <c r="P314" s="245">
        <v>0</v>
      </c>
      <c r="Q314" s="245">
        <v>0</v>
      </c>
      <c r="R314" s="245">
        <v>0</v>
      </c>
      <c r="S314" s="245">
        <v>0</v>
      </c>
      <c r="T314" s="245">
        <v>0</v>
      </c>
      <c r="U314" s="245">
        <v>0</v>
      </c>
      <c r="V314" s="245">
        <v>0</v>
      </c>
      <c r="W314" s="245">
        <v>0</v>
      </c>
      <c r="X314" s="245">
        <v>0</v>
      </c>
      <c r="Y314" s="245">
        <v>0</v>
      </c>
      <c r="Z314" s="245">
        <v>0</v>
      </c>
      <c r="AA314" s="245">
        <v>0</v>
      </c>
      <c r="AB314" s="245">
        <v>0</v>
      </c>
      <c r="AC314" s="245">
        <v>0</v>
      </c>
      <c r="AD314" s="245">
        <v>0</v>
      </c>
      <c r="AE314" s="245">
        <v>0</v>
      </c>
      <c r="AF314" s="245"/>
      <c r="AG314" s="245"/>
      <c r="AH314" s="245"/>
      <c r="AI314" s="245"/>
      <c r="AJ314" s="245"/>
      <c r="AK314" s="245"/>
      <c r="AL314" s="245"/>
    </row>
    <row r="315" ht="16.35" customHeight="1" spans="1:38">
      <c r="A315" s="244" t="s">
        <v>668</v>
      </c>
      <c r="B315" s="245">
        <v>0</v>
      </c>
      <c r="C315" s="245">
        <v>0</v>
      </c>
      <c r="D315" s="245">
        <v>0</v>
      </c>
      <c r="E315" s="245">
        <v>0</v>
      </c>
      <c r="F315" s="245">
        <v>0</v>
      </c>
      <c r="G315" s="245">
        <v>0</v>
      </c>
      <c r="H315" s="245">
        <v>0</v>
      </c>
      <c r="I315" s="245">
        <v>0</v>
      </c>
      <c r="J315" s="245">
        <v>0</v>
      </c>
      <c r="K315" s="245">
        <v>0</v>
      </c>
      <c r="L315" s="245">
        <v>0</v>
      </c>
      <c r="M315" s="245">
        <v>0</v>
      </c>
      <c r="N315" s="245">
        <v>0</v>
      </c>
      <c r="O315" s="245">
        <v>0</v>
      </c>
      <c r="P315" s="245">
        <v>0</v>
      </c>
      <c r="Q315" s="245">
        <v>0</v>
      </c>
      <c r="R315" s="245">
        <v>0</v>
      </c>
      <c r="S315" s="245">
        <v>0</v>
      </c>
      <c r="T315" s="245">
        <v>0</v>
      </c>
      <c r="U315" s="245">
        <v>0</v>
      </c>
      <c r="V315" s="245">
        <v>0</v>
      </c>
      <c r="W315" s="245">
        <v>0</v>
      </c>
      <c r="X315" s="245">
        <v>0</v>
      </c>
      <c r="Y315" s="245">
        <v>0</v>
      </c>
      <c r="Z315" s="245">
        <v>0</v>
      </c>
      <c r="AA315" s="245">
        <v>0</v>
      </c>
      <c r="AB315" s="245">
        <v>0</v>
      </c>
      <c r="AC315" s="245">
        <v>0</v>
      </c>
      <c r="AD315" s="245">
        <v>0</v>
      </c>
      <c r="AE315" s="245">
        <v>0</v>
      </c>
      <c r="AF315" s="245"/>
      <c r="AG315" s="245"/>
      <c r="AH315" s="245"/>
      <c r="AI315" s="245"/>
      <c r="AJ315" s="245"/>
      <c r="AK315" s="245"/>
      <c r="AL315" s="245"/>
    </row>
    <row r="316" ht="16.35" customHeight="1" spans="1:38">
      <c r="A316" s="244" t="s">
        <v>669</v>
      </c>
      <c r="B316" s="245">
        <v>0</v>
      </c>
      <c r="C316" s="245">
        <v>0</v>
      </c>
      <c r="D316" s="245">
        <v>0</v>
      </c>
      <c r="E316" s="245">
        <v>0</v>
      </c>
      <c r="F316" s="245">
        <v>0</v>
      </c>
      <c r="G316" s="245">
        <v>0</v>
      </c>
      <c r="H316" s="245">
        <v>0</v>
      </c>
      <c r="I316" s="245">
        <v>0</v>
      </c>
      <c r="J316" s="245">
        <v>0</v>
      </c>
      <c r="K316" s="245">
        <v>0</v>
      </c>
      <c r="L316" s="245">
        <v>0</v>
      </c>
      <c r="M316" s="245">
        <v>0</v>
      </c>
      <c r="N316" s="245">
        <v>0</v>
      </c>
      <c r="O316" s="245">
        <v>0</v>
      </c>
      <c r="P316" s="245">
        <v>0</v>
      </c>
      <c r="Q316" s="245">
        <v>0</v>
      </c>
      <c r="R316" s="245">
        <v>0</v>
      </c>
      <c r="S316" s="245">
        <v>0</v>
      </c>
      <c r="T316" s="245">
        <v>0</v>
      </c>
      <c r="U316" s="245">
        <v>0</v>
      </c>
      <c r="V316" s="245">
        <v>0</v>
      </c>
      <c r="W316" s="245">
        <v>0</v>
      </c>
      <c r="X316" s="245">
        <v>0</v>
      </c>
      <c r="Y316" s="245">
        <v>0</v>
      </c>
      <c r="Z316" s="245">
        <v>0</v>
      </c>
      <c r="AA316" s="245">
        <v>0</v>
      </c>
      <c r="AB316" s="245">
        <v>0</v>
      </c>
      <c r="AC316" s="245">
        <v>0</v>
      </c>
      <c r="AD316" s="245">
        <v>0</v>
      </c>
      <c r="AE316" s="245">
        <v>0</v>
      </c>
      <c r="AF316" s="245"/>
      <c r="AG316" s="245"/>
      <c r="AH316" s="245"/>
      <c r="AI316" s="245"/>
      <c r="AJ316" s="245"/>
      <c r="AK316" s="245"/>
      <c r="AL316" s="245"/>
    </row>
    <row r="317" ht="16.35" customHeight="1" spans="1:38">
      <c r="A317" s="244" t="s">
        <v>670</v>
      </c>
      <c r="B317" s="245">
        <v>0</v>
      </c>
      <c r="C317" s="245">
        <v>0</v>
      </c>
      <c r="D317" s="245">
        <v>0</v>
      </c>
      <c r="E317" s="245">
        <v>0</v>
      </c>
      <c r="F317" s="245">
        <v>0</v>
      </c>
      <c r="G317" s="245">
        <v>0</v>
      </c>
      <c r="H317" s="245">
        <v>0</v>
      </c>
      <c r="I317" s="245">
        <v>0</v>
      </c>
      <c r="J317" s="245">
        <v>0</v>
      </c>
      <c r="K317" s="245">
        <v>0</v>
      </c>
      <c r="L317" s="245">
        <v>0</v>
      </c>
      <c r="M317" s="245">
        <v>0</v>
      </c>
      <c r="N317" s="245">
        <v>0</v>
      </c>
      <c r="O317" s="245">
        <v>0</v>
      </c>
      <c r="P317" s="245">
        <v>0</v>
      </c>
      <c r="Q317" s="245">
        <v>0</v>
      </c>
      <c r="R317" s="245">
        <v>0</v>
      </c>
      <c r="S317" s="245">
        <v>0</v>
      </c>
      <c r="T317" s="245">
        <v>0</v>
      </c>
      <c r="U317" s="245">
        <v>0</v>
      </c>
      <c r="V317" s="245">
        <v>0</v>
      </c>
      <c r="W317" s="245">
        <v>0</v>
      </c>
      <c r="X317" s="245">
        <v>0</v>
      </c>
      <c r="Y317" s="245">
        <v>0</v>
      </c>
      <c r="Z317" s="245">
        <v>0</v>
      </c>
      <c r="AA317" s="245">
        <v>0</v>
      </c>
      <c r="AB317" s="245">
        <v>0</v>
      </c>
      <c r="AC317" s="245">
        <v>0</v>
      </c>
      <c r="AD317" s="245">
        <v>0</v>
      </c>
      <c r="AE317" s="245">
        <v>0</v>
      </c>
      <c r="AF317" s="245"/>
      <c r="AG317" s="245"/>
      <c r="AH317" s="245"/>
      <c r="AI317" s="245"/>
      <c r="AJ317" s="245"/>
      <c r="AK317" s="245"/>
      <c r="AL317" s="245"/>
    </row>
    <row r="318" ht="16.35" customHeight="1" spans="1:38">
      <c r="A318" s="244" t="s">
        <v>671</v>
      </c>
      <c r="B318" s="245">
        <v>0</v>
      </c>
      <c r="C318" s="245">
        <v>0</v>
      </c>
      <c r="D318" s="245">
        <v>0</v>
      </c>
      <c r="E318" s="245">
        <v>0</v>
      </c>
      <c r="F318" s="245">
        <v>0</v>
      </c>
      <c r="G318" s="245">
        <v>0</v>
      </c>
      <c r="H318" s="245">
        <v>0</v>
      </c>
      <c r="I318" s="245">
        <v>0</v>
      </c>
      <c r="J318" s="245">
        <v>0</v>
      </c>
      <c r="K318" s="245">
        <v>0</v>
      </c>
      <c r="L318" s="245">
        <v>0</v>
      </c>
      <c r="M318" s="245">
        <v>0</v>
      </c>
      <c r="N318" s="245">
        <v>0</v>
      </c>
      <c r="O318" s="245">
        <v>0</v>
      </c>
      <c r="P318" s="245">
        <v>0</v>
      </c>
      <c r="Q318" s="245">
        <v>0</v>
      </c>
      <c r="R318" s="245">
        <v>0</v>
      </c>
      <c r="S318" s="245">
        <v>0</v>
      </c>
      <c r="T318" s="245">
        <v>0</v>
      </c>
      <c r="U318" s="245">
        <v>0</v>
      </c>
      <c r="V318" s="245">
        <v>0</v>
      </c>
      <c r="W318" s="245">
        <v>0</v>
      </c>
      <c r="X318" s="245">
        <v>0</v>
      </c>
      <c r="Y318" s="245">
        <v>0</v>
      </c>
      <c r="Z318" s="245">
        <v>0</v>
      </c>
      <c r="AA318" s="245">
        <v>0</v>
      </c>
      <c r="AB318" s="245">
        <v>0</v>
      </c>
      <c r="AC318" s="245">
        <v>0</v>
      </c>
      <c r="AD318" s="245">
        <v>0</v>
      </c>
      <c r="AE318" s="245">
        <v>0</v>
      </c>
      <c r="AF318" s="245"/>
      <c r="AG318" s="245"/>
      <c r="AH318" s="245"/>
      <c r="AI318" s="245"/>
      <c r="AJ318" s="245"/>
      <c r="AK318" s="245"/>
      <c r="AL318" s="245"/>
    </row>
    <row r="319" ht="16.35" customHeight="1" spans="1:38">
      <c r="A319" s="244" t="s">
        <v>672</v>
      </c>
      <c r="B319" s="245">
        <v>0</v>
      </c>
      <c r="C319" s="245">
        <v>0</v>
      </c>
      <c r="D319" s="245">
        <v>0</v>
      </c>
      <c r="E319" s="245">
        <v>0</v>
      </c>
      <c r="F319" s="245">
        <v>0</v>
      </c>
      <c r="G319" s="245">
        <v>0</v>
      </c>
      <c r="H319" s="245">
        <v>0</v>
      </c>
      <c r="I319" s="245">
        <v>0</v>
      </c>
      <c r="J319" s="245">
        <v>0</v>
      </c>
      <c r="K319" s="245">
        <v>0</v>
      </c>
      <c r="L319" s="245">
        <v>0</v>
      </c>
      <c r="M319" s="245">
        <v>0</v>
      </c>
      <c r="N319" s="245">
        <v>0</v>
      </c>
      <c r="O319" s="245">
        <v>0</v>
      </c>
      <c r="P319" s="245">
        <v>0</v>
      </c>
      <c r="Q319" s="245">
        <v>0</v>
      </c>
      <c r="R319" s="245">
        <v>0</v>
      </c>
      <c r="S319" s="245">
        <v>0</v>
      </c>
      <c r="T319" s="245">
        <v>0</v>
      </c>
      <c r="U319" s="245">
        <v>0</v>
      </c>
      <c r="V319" s="245">
        <v>0</v>
      </c>
      <c r="W319" s="245">
        <v>0</v>
      </c>
      <c r="X319" s="245">
        <v>0</v>
      </c>
      <c r="Y319" s="245">
        <v>0</v>
      </c>
      <c r="Z319" s="245">
        <v>0</v>
      </c>
      <c r="AA319" s="245">
        <v>0</v>
      </c>
      <c r="AB319" s="245">
        <v>0</v>
      </c>
      <c r="AC319" s="245">
        <v>0</v>
      </c>
      <c r="AD319" s="245">
        <v>0</v>
      </c>
      <c r="AE319" s="245">
        <v>0</v>
      </c>
      <c r="AF319" s="245"/>
      <c r="AG319" s="245"/>
      <c r="AH319" s="245"/>
      <c r="AI319" s="245"/>
      <c r="AJ319" s="245"/>
      <c r="AK319" s="245"/>
      <c r="AL319" s="245"/>
    </row>
    <row r="320" ht="16.35" customHeight="1" spans="1:38">
      <c r="A320" s="244" t="s">
        <v>673</v>
      </c>
      <c r="B320" s="245">
        <v>0</v>
      </c>
      <c r="C320" s="245">
        <v>0</v>
      </c>
      <c r="D320" s="245">
        <v>0</v>
      </c>
      <c r="E320" s="245">
        <v>0</v>
      </c>
      <c r="F320" s="245">
        <v>0</v>
      </c>
      <c r="G320" s="245">
        <v>0</v>
      </c>
      <c r="H320" s="245">
        <v>0</v>
      </c>
      <c r="I320" s="245">
        <v>0</v>
      </c>
      <c r="J320" s="245">
        <v>0</v>
      </c>
      <c r="K320" s="245">
        <v>0</v>
      </c>
      <c r="L320" s="245">
        <v>0</v>
      </c>
      <c r="M320" s="245">
        <v>0</v>
      </c>
      <c r="N320" s="245">
        <v>0</v>
      </c>
      <c r="O320" s="245">
        <v>0</v>
      </c>
      <c r="P320" s="245">
        <v>0</v>
      </c>
      <c r="Q320" s="245">
        <v>0</v>
      </c>
      <c r="R320" s="245">
        <v>0</v>
      </c>
      <c r="S320" s="245">
        <v>0</v>
      </c>
      <c r="T320" s="245">
        <v>0</v>
      </c>
      <c r="U320" s="245">
        <v>0</v>
      </c>
      <c r="V320" s="245">
        <v>0</v>
      </c>
      <c r="W320" s="245">
        <v>0</v>
      </c>
      <c r="X320" s="245">
        <v>0</v>
      </c>
      <c r="Y320" s="245">
        <v>0</v>
      </c>
      <c r="Z320" s="245">
        <v>0</v>
      </c>
      <c r="AA320" s="245">
        <v>0</v>
      </c>
      <c r="AB320" s="245">
        <v>0</v>
      </c>
      <c r="AC320" s="245">
        <v>0</v>
      </c>
      <c r="AD320" s="245">
        <v>0</v>
      </c>
      <c r="AE320" s="245">
        <v>0</v>
      </c>
      <c r="AF320" s="245"/>
      <c r="AG320" s="245"/>
      <c r="AH320" s="245"/>
      <c r="AI320" s="245"/>
      <c r="AJ320" s="245"/>
      <c r="AK320" s="245"/>
      <c r="AL320" s="245"/>
    </row>
    <row r="321" ht="16.35" customHeight="1" spans="1:38">
      <c r="A321" s="244" t="s">
        <v>674</v>
      </c>
      <c r="B321" s="245">
        <v>0</v>
      </c>
      <c r="C321" s="245">
        <v>0</v>
      </c>
      <c r="D321" s="245">
        <v>0</v>
      </c>
      <c r="E321" s="245">
        <v>0</v>
      </c>
      <c r="F321" s="245">
        <v>0</v>
      </c>
      <c r="G321" s="245">
        <v>0</v>
      </c>
      <c r="H321" s="245">
        <v>0</v>
      </c>
      <c r="I321" s="245">
        <v>0</v>
      </c>
      <c r="J321" s="245">
        <v>0</v>
      </c>
      <c r="K321" s="245">
        <v>0</v>
      </c>
      <c r="L321" s="245">
        <v>0</v>
      </c>
      <c r="M321" s="245">
        <v>0</v>
      </c>
      <c r="N321" s="245">
        <v>0</v>
      </c>
      <c r="O321" s="245">
        <v>0</v>
      </c>
      <c r="P321" s="245">
        <v>0</v>
      </c>
      <c r="Q321" s="245">
        <v>0</v>
      </c>
      <c r="R321" s="245">
        <v>0</v>
      </c>
      <c r="S321" s="245">
        <v>0</v>
      </c>
      <c r="T321" s="245">
        <v>0</v>
      </c>
      <c r="U321" s="245">
        <v>0</v>
      </c>
      <c r="V321" s="245">
        <v>0</v>
      </c>
      <c r="W321" s="245">
        <v>0</v>
      </c>
      <c r="X321" s="245">
        <v>0</v>
      </c>
      <c r="Y321" s="245">
        <v>0</v>
      </c>
      <c r="Z321" s="245">
        <v>0</v>
      </c>
      <c r="AA321" s="245">
        <v>0</v>
      </c>
      <c r="AB321" s="245">
        <v>0</v>
      </c>
      <c r="AC321" s="245">
        <v>0</v>
      </c>
      <c r="AD321" s="245">
        <v>0</v>
      </c>
      <c r="AE321" s="245">
        <v>0</v>
      </c>
      <c r="AF321" s="245"/>
      <c r="AG321" s="245"/>
      <c r="AH321" s="245"/>
      <c r="AI321" s="245"/>
      <c r="AJ321" s="245"/>
      <c r="AK321" s="245"/>
      <c r="AL321" s="245"/>
    </row>
    <row r="322" ht="16.35" customHeight="1" spans="1:38">
      <c r="A322" s="244" t="s">
        <v>675</v>
      </c>
      <c r="B322" s="245">
        <v>0</v>
      </c>
      <c r="C322" s="245">
        <v>0</v>
      </c>
      <c r="D322" s="245">
        <v>0</v>
      </c>
      <c r="E322" s="245">
        <v>0</v>
      </c>
      <c r="F322" s="245">
        <v>0</v>
      </c>
      <c r="G322" s="245">
        <v>0</v>
      </c>
      <c r="H322" s="245">
        <v>0</v>
      </c>
      <c r="I322" s="245">
        <v>0</v>
      </c>
      <c r="J322" s="245">
        <v>0</v>
      </c>
      <c r="K322" s="245">
        <v>0</v>
      </c>
      <c r="L322" s="245">
        <v>0</v>
      </c>
      <c r="M322" s="245">
        <v>0</v>
      </c>
      <c r="N322" s="245">
        <v>0</v>
      </c>
      <c r="O322" s="245">
        <v>0</v>
      </c>
      <c r="P322" s="245">
        <v>0</v>
      </c>
      <c r="Q322" s="245">
        <v>0</v>
      </c>
      <c r="R322" s="245">
        <v>0</v>
      </c>
      <c r="S322" s="245">
        <v>0</v>
      </c>
      <c r="T322" s="245">
        <v>0</v>
      </c>
      <c r="U322" s="245">
        <v>0</v>
      </c>
      <c r="V322" s="245">
        <v>0</v>
      </c>
      <c r="W322" s="245">
        <v>0</v>
      </c>
      <c r="X322" s="245">
        <v>0</v>
      </c>
      <c r="Y322" s="245">
        <v>0</v>
      </c>
      <c r="Z322" s="245">
        <v>0</v>
      </c>
      <c r="AA322" s="245">
        <v>0</v>
      </c>
      <c r="AB322" s="245">
        <v>0</v>
      </c>
      <c r="AC322" s="245">
        <v>0</v>
      </c>
      <c r="AD322" s="245">
        <v>0</v>
      </c>
      <c r="AE322" s="245">
        <v>0</v>
      </c>
      <c r="AF322" s="245"/>
      <c r="AG322" s="245"/>
      <c r="AH322" s="245"/>
      <c r="AI322" s="245"/>
      <c r="AJ322" s="245"/>
      <c r="AK322" s="245"/>
      <c r="AL322" s="245"/>
    </row>
    <row r="323" ht="16.35" customHeight="1" spans="1:38">
      <c r="A323" s="244" t="s">
        <v>676</v>
      </c>
      <c r="B323" s="245">
        <v>0</v>
      </c>
      <c r="C323" s="245">
        <v>0</v>
      </c>
      <c r="D323" s="245">
        <v>0</v>
      </c>
      <c r="E323" s="245">
        <v>0</v>
      </c>
      <c r="F323" s="245">
        <v>0</v>
      </c>
      <c r="G323" s="245">
        <v>0</v>
      </c>
      <c r="H323" s="245">
        <v>0</v>
      </c>
      <c r="I323" s="245">
        <v>0</v>
      </c>
      <c r="J323" s="245">
        <v>0</v>
      </c>
      <c r="K323" s="245">
        <v>0</v>
      </c>
      <c r="L323" s="245">
        <v>0</v>
      </c>
      <c r="M323" s="245">
        <v>0</v>
      </c>
      <c r="N323" s="245">
        <v>0</v>
      </c>
      <c r="O323" s="245">
        <v>0</v>
      </c>
      <c r="P323" s="245">
        <v>0</v>
      </c>
      <c r="Q323" s="245">
        <v>0</v>
      </c>
      <c r="R323" s="245">
        <v>0</v>
      </c>
      <c r="S323" s="245">
        <v>0</v>
      </c>
      <c r="T323" s="245">
        <v>0</v>
      </c>
      <c r="U323" s="245">
        <v>0</v>
      </c>
      <c r="V323" s="245">
        <v>0</v>
      </c>
      <c r="W323" s="245">
        <v>0</v>
      </c>
      <c r="X323" s="245">
        <v>0</v>
      </c>
      <c r="Y323" s="245">
        <v>0</v>
      </c>
      <c r="Z323" s="245">
        <v>0</v>
      </c>
      <c r="AA323" s="245">
        <v>0</v>
      </c>
      <c r="AB323" s="245">
        <v>0</v>
      </c>
      <c r="AC323" s="245">
        <v>0</v>
      </c>
      <c r="AD323" s="245">
        <v>0</v>
      </c>
      <c r="AE323" s="245">
        <v>0</v>
      </c>
      <c r="AF323" s="245"/>
      <c r="AG323" s="245"/>
      <c r="AH323" s="245"/>
      <c r="AI323" s="245"/>
      <c r="AJ323" s="245"/>
      <c r="AK323" s="245"/>
      <c r="AL323" s="245"/>
    </row>
    <row r="324" ht="16.35" customHeight="1" spans="1:38">
      <c r="A324" s="244" t="s">
        <v>677</v>
      </c>
      <c r="B324" s="245">
        <v>0</v>
      </c>
      <c r="C324" s="245">
        <v>0</v>
      </c>
      <c r="D324" s="245">
        <v>0</v>
      </c>
      <c r="E324" s="245">
        <v>0</v>
      </c>
      <c r="F324" s="245">
        <v>0</v>
      </c>
      <c r="G324" s="245">
        <v>0</v>
      </c>
      <c r="H324" s="245">
        <v>0</v>
      </c>
      <c r="I324" s="245">
        <v>0</v>
      </c>
      <c r="J324" s="245">
        <v>0</v>
      </c>
      <c r="K324" s="245">
        <v>0</v>
      </c>
      <c r="L324" s="245">
        <v>0</v>
      </c>
      <c r="M324" s="245">
        <v>0</v>
      </c>
      <c r="N324" s="245">
        <v>0</v>
      </c>
      <c r="O324" s="245">
        <v>0</v>
      </c>
      <c r="P324" s="245">
        <v>0</v>
      </c>
      <c r="Q324" s="245">
        <v>0</v>
      </c>
      <c r="R324" s="245">
        <v>0</v>
      </c>
      <c r="S324" s="245">
        <v>0</v>
      </c>
      <c r="T324" s="245">
        <v>0</v>
      </c>
      <c r="U324" s="245">
        <v>0</v>
      </c>
      <c r="V324" s="245">
        <v>0</v>
      </c>
      <c r="W324" s="245">
        <v>0</v>
      </c>
      <c r="X324" s="245">
        <v>0</v>
      </c>
      <c r="Y324" s="245">
        <v>0</v>
      </c>
      <c r="Z324" s="245">
        <v>0</v>
      </c>
      <c r="AA324" s="245">
        <v>0</v>
      </c>
      <c r="AB324" s="245">
        <v>0</v>
      </c>
      <c r="AC324" s="245">
        <v>0</v>
      </c>
      <c r="AD324" s="245">
        <v>0</v>
      </c>
      <c r="AE324" s="245">
        <v>0</v>
      </c>
      <c r="AF324" s="245"/>
      <c r="AG324" s="245"/>
      <c r="AH324" s="245"/>
      <c r="AI324" s="245"/>
      <c r="AJ324" s="245"/>
      <c r="AK324" s="245"/>
      <c r="AL324" s="245"/>
    </row>
    <row r="325" ht="16.35" customHeight="1" spans="1:38">
      <c r="A325" s="244" t="s">
        <v>678</v>
      </c>
      <c r="B325" s="245">
        <v>0</v>
      </c>
      <c r="C325" s="245">
        <v>0</v>
      </c>
      <c r="D325" s="245">
        <v>0</v>
      </c>
      <c r="E325" s="245">
        <v>0</v>
      </c>
      <c r="F325" s="245">
        <v>0</v>
      </c>
      <c r="G325" s="245">
        <v>0</v>
      </c>
      <c r="H325" s="245">
        <v>0</v>
      </c>
      <c r="I325" s="245">
        <v>0</v>
      </c>
      <c r="J325" s="245">
        <v>0</v>
      </c>
      <c r="K325" s="245">
        <v>0</v>
      </c>
      <c r="L325" s="245">
        <v>0</v>
      </c>
      <c r="M325" s="245">
        <v>0</v>
      </c>
      <c r="N325" s="245">
        <v>0</v>
      </c>
      <c r="O325" s="245">
        <v>0</v>
      </c>
      <c r="P325" s="245">
        <v>0</v>
      </c>
      <c r="Q325" s="245">
        <v>0</v>
      </c>
      <c r="R325" s="245">
        <v>0</v>
      </c>
      <c r="S325" s="245">
        <v>0</v>
      </c>
      <c r="T325" s="245">
        <v>0</v>
      </c>
      <c r="U325" s="245">
        <v>0</v>
      </c>
      <c r="V325" s="245">
        <v>0</v>
      </c>
      <c r="W325" s="245">
        <v>0</v>
      </c>
      <c r="X325" s="245">
        <v>0</v>
      </c>
      <c r="Y325" s="245">
        <v>0</v>
      </c>
      <c r="Z325" s="245">
        <v>0</v>
      </c>
      <c r="AA325" s="245">
        <v>0</v>
      </c>
      <c r="AB325" s="245">
        <v>0</v>
      </c>
      <c r="AC325" s="245">
        <v>0</v>
      </c>
      <c r="AD325" s="245">
        <v>0</v>
      </c>
      <c r="AE325" s="245">
        <v>0</v>
      </c>
      <c r="AF325" s="245"/>
      <c r="AG325" s="245"/>
      <c r="AH325" s="245"/>
      <c r="AI325" s="245"/>
      <c r="AJ325" s="245"/>
      <c r="AK325" s="245"/>
      <c r="AL325" s="245"/>
    </row>
    <row r="326" ht="16.35" customHeight="1" spans="1:38">
      <c r="A326" s="244" t="s">
        <v>679</v>
      </c>
      <c r="B326" s="245">
        <v>0</v>
      </c>
      <c r="C326" s="245">
        <v>0</v>
      </c>
      <c r="D326" s="245">
        <v>0</v>
      </c>
      <c r="E326" s="245">
        <v>0</v>
      </c>
      <c r="F326" s="245">
        <v>0</v>
      </c>
      <c r="G326" s="245">
        <v>0</v>
      </c>
      <c r="H326" s="245">
        <v>0</v>
      </c>
      <c r="I326" s="245">
        <v>0</v>
      </c>
      <c r="J326" s="245">
        <v>0</v>
      </c>
      <c r="K326" s="245">
        <v>0</v>
      </c>
      <c r="L326" s="245">
        <v>0</v>
      </c>
      <c r="M326" s="245">
        <v>0</v>
      </c>
      <c r="N326" s="245">
        <v>0</v>
      </c>
      <c r="O326" s="245">
        <v>0</v>
      </c>
      <c r="P326" s="245">
        <v>0</v>
      </c>
      <c r="Q326" s="245">
        <v>0</v>
      </c>
      <c r="R326" s="245">
        <v>0</v>
      </c>
      <c r="S326" s="245">
        <v>0</v>
      </c>
      <c r="T326" s="245">
        <v>0</v>
      </c>
      <c r="U326" s="245">
        <v>0</v>
      </c>
      <c r="V326" s="245">
        <v>0</v>
      </c>
      <c r="W326" s="245">
        <v>0</v>
      </c>
      <c r="X326" s="245">
        <v>0</v>
      </c>
      <c r="Y326" s="245">
        <v>0</v>
      </c>
      <c r="Z326" s="245">
        <v>0</v>
      </c>
      <c r="AA326" s="245">
        <v>0</v>
      </c>
      <c r="AB326" s="245">
        <v>0</v>
      </c>
      <c r="AC326" s="245">
        <v>0</v>
      </c>
      <c r="AD326" s="245">
        <v>0</v>
      </c>
      <c r="AE326" s="245">
        <v>0</v>
      </c>
      <c r="AF326" s="245"/>
      <c r="AG326" s="245"/>
      <c r="AH326" s="245"/>
      <c r="AI326" s="245"/>
      <c r="AJ326" s="245"/>
      <c r="AK326" s="245"/>
      <c r="AL326" s="245"/>
    </row>
    <row r="327" ht="16.35" customHeight="1" spans="1:38">
      <c r="A327" s="244" t="s">
        <v>680</v>
      </c>
      <c r="B327" s="245">
        <v>0</v>
      </c>
      <c r="C327" s="245">
        <v>0</v>
      </c>
      <c r="D327" s="245">
        <v>0</v>
      </c>
      <c r="E327" s="245">
        <v>0</v>
      </c>
      <c r="F327" s="245">
        <v>0</v>
      </c>
      <c r="G327" s="245">
        <v>0</v>
      </c>
      <c r="H327" s="245">
        <v>0</v>
      </c>
      <c r="I327" s="245">
        <v>0</v>
      </c>
      <c r="J327" s="245">
        <v>0</v>
      </c>
      <c r="K327" s="245">
        <v>0</v>
      </c>
      <c r="L327" s="245">
        <v>0</v>
      </c>
      <c r="M327" s="245">
        <v>0</v>
      </c>
      <c r="N327" s="245">
        <v>0</v>
      </c>
      <c r="O327" s="245">
        <v>0</v>
      </c>
      <c r="P327" s="245">
        <v>0</v>
      </c>
      <c r="Q327" s="245">
        <v>0</v>
      </c>
      <c r="R327" s="245">
        <v>0</v>
      </c>
      <c r="S327" s="245">
        <v>0</v>
      </c>
      <c r="T327" s="245">
        <v>0</v>
      </c>
      <c r="U327" s="245">
        <v>0</v>
      </c>
      <c r="V327" s="245">
        <v>0</v>
      </c>
      <c r="W327" s="245">
        <v>0</v>
      </c>
      <c r="X327" s="245">
        <v>0</v>
      </c>
      <c r="Y327" s="245">
        <v>0</v>
      </c>
      <c r="Z327" s="245">
        <v>0</v>
      </c>
      <c r="AA327" s="245">
        <v>0</v>
      </c>
      <c r="AB327" s="245">
        <v>0</v>
      </c>
      <c r="AC327" s="245">
        <v>0</v>
      </c>
      <c r="AD327" s="245">
        <v>0</v>
      </c>
      <c r="AE327" s="245">
        <v>0</v>
      </c>
      <c r="AF327" s="245"/>
      <c r="AG327" s="245"/>
      <c r="AH327" s="245"/>
      <c r="AI327" s="245"/>
      <c r="AJ327" s="245"/>
      <c r="AK327" s="245"/>
      <c r="AL327" s="245"/>
    </row>
    <row r="328" ht="16.35" customHeight="1" spans="1:38">
      <c r="A328" s="244" t="s">
        <v>681</v>
      </c>
      <c r="B328" s="245">
        <v>0</v>
      </c>
      <c r="C328" s="245">
        <v>0</v>
      </c>
      <c r="D328" s="245">
        <v>0</v>
      </c>
      <c r="E328" s="245">
        <v>0</v>
      </c>
      <c r="F328" s="245">
        <v>0</v>
      </c>
      <c r="G328" s="245">
        <v>0</v>
      </c>
      <c r="H328" s="245">
        <v>0</v>
      </c>
      <c r="I328" s="245">
        <v>0</v>
      </c>
      <c r="J328" s="245">
        <v>0</v>
      </c>
      <c r="K328" s="245">
        <v>0</v>
      </c>
      <c r="L328" s="245">
        <v>0</v>
      </c>
      <c r="M328" s="245">
        <v>0</v>
      </c>
      <c r="N328" s="245">
        <v>0</v>
      </c>
      <c r="O328" s="245">
        <v>0</v>
      </c>
      <c r="P328" s="245">
        <v>0</v>
      </c>
      <c r="Q328" s="245">
        <v>0</v>
      </c>
      <c r="R328" s="245">
        <v>0</v>
      </c>
      <c r="S328" s="245">
        <v>0</v>
      </c>
      <c r="T328" s="245">
        <v>0</v>
      </c>
      <c r="U328" s="245">
        <v>0</v>
      </c>
      <c r="V328" s="245">
        <v>0</v>
      </c>
      <c r="W328" s="245">
        <v>0</v>
      </c>
      <c r="X328" s="245">
        <v>0</v>
      </c>
      <c r="Y328" s="245">
        <v>0</v>
      </c>
      <c r="Z328" s="245">
        <v>0</v>
      </c>
      <c r="AA328" s="245">
        <v>0</v>
      </c>
      <c r="AB328" s="245">
        <v>0</v>
      </c>
      <c r="AC328" s="245">
        <v>0</v>
      </c>
      <c r="AD328" s="245">
        <v>0</v>
      </c>
      <c r="AE328" s="245">
        <v>0</v>
      </c>
      <c r="AF328" s="245"/>
      <c r="AG328" s="245"/>
      <c r="AH328" s="245"/>
      <c r="AI328" s="245"/>
      <c r="AJ328" s="245"/>
      <c r="AK328" s="245"/>
      <c r="AL328" s="245"/>
    </row>
    <row r="329" ht="16.35" customHeight="1" spans="1:38">
      <c r="A329" s="244" t="s">
        <v>682</v>
      </c>
      <c r="B329" s="245">
        <v>0</v>
      </c>
      <c r="C329" s="245">
        <v>0</v>
      </c>
      <c r="D329" s="245">
        <v>0</v>
      </c>
      <c r="E329" s="245">
        <v>0</v>
      </c>
      <c r="F329" s="245">
        <v>0</v>
      </c>
      <c r="G329" s="245">
        <v>0</v>
      </c>
      <c r="H329" s="245">
        <v>0</v>
      </c>
      <c r="I329" s="245">
        <v>0</v>
      </c>
      <c r="J329" s="245">
        <v>0</v>
      </c>
      <c r="K329" s="245">
        <v>0</v>
      </c>
      <c r="L329" s="245">
        <v>0</v>
      </c>
      <c r="M329" s="245">
        <v>0</v>
      </c>
      <c r="N329" s="245">
        <v>0</v>
      </c>
      <c r="O329" s="245">
        <v>0</v>
      </c>
      <c r="P329" s="245">
        <v>0</v>
      </c>
      <c r="Q329" s="245">
        <v>0</v>
      </c>
      <c r="R329" s="245">
        <v>0</v>
      </c>
      <c r="S329" s="245">
        <v>0</v>
      </c>
      <c r="T329" s="245">
        <v>0</v>
      </c>
      <c r="U329" s="245">
        <v>0</v>
      </c>
      <c r="V329" s="245">
        <v>0</v>
      </c>
      <c r="W329" s="245">
        <v>0</v>
      </c>
      <c r="X329" s="245">
        <v>0</v>
      </c>
      <c r="Y329" s="245">
        <v>0</v>
      </c>
      <c r="Z329" s="245">
        <v>0</v>
      </c>
      <c r="AA329" s="245">
        <v>0</v>
      </c>
      <c r="AB329" s="245">
        <v>0</v>
      </c>
      <c r="AC329" s="245">
        <v>0</v>
      </c>
      <c r="AD329" s="245">
        <v>0</v>
      </c>
      <c r="AE329" s="245">
        <v>0</v>
      </c>
      <c r="AF329" s="245"/>
      <c r="AG329" s="245"/>
      <c r="AH329" s="245"/>
      <c r="AI329" s="245"/>
      <c r="AJ329" s="245"/>
      <c r="AK329" s="245"/>
      <c r="AL329" s="245"/>
    </row>
    <row r="330" ht="16.35" customHeight="1" spans="1:38">
      <c r="A330" s="244" t="s">
        <v>683</v>
      </c>
      <c r="B330" s="245">
        <v>0</v>
      </c>
      <c r="C330" s="245">
        <v>0</v>
      </c>
      <c r="D330" s="245">
        <v>0</v>
      </c>
      <c r="E330" s="245">
        <v>0</v>
      </c>
      <c r="F330" s="245">
        <v>0</v>
      </c>
      <c r="G330" s="245">
        <v>0</v>
      </c>
      <c r="H330" s="245">
        <v>0</v>
      </c>
      <c r="I330" s="245">
        <v>0</v>
      </c>
      <c r="J330" s="245">
        <v>0</v>
      </c>
      <c r="K330" s="245">
        <v>0</v>
      </c>
      <c r="L330" s="245">
        <v>0</v>
      </c>
      <c r="M330" s="245">
        <v>0</v>
      </c>
      <c r="N330" s="245">
        <v>0</v>
      </c>
      <c r="O330" s="245">
        <v>0</v>
      </c>
      <c r="P330" s="245">
        <v>0</v>
      </c>
      <c r="Q330" s="245">
        <v>0</v>
      </c>
      <c r="R330" s="245">
        <v>0</v>
      </c>
      <c r="S330" s="245">
        <v>0</v>
      </c>
      <c r="T330" s="245">
        <v>0</v>
      </c>
      <c r="U330" s="245">
        <v>0</v>
      </c>
      <c r="V330" s="245">
        <v>0</v>
      </c>
      <c r="W330" s="245">
        <v>0</v>
      </c>
      <c r="X330" s="245">
        <v>0</v>
      </c>
      <c r="Y330" s="245">
        <v>0</v>
      </c>
      <c r="Z330" s="245">
        <v>0</v>
      </c>
      <c r="AA330" s="245">
        <v>0</v>
      </c>
      <c r="AB330" s="245">
        <v>0</v>
      </c>
      <c r="AC330" s="245">
        <v>0</v>
      </c>
      <c r="AD330" s="245">
        <v>0</v>
      </c>
      <c r="AE330" s="245">
        <v>0</v>
      </c>
      <c r="AF330" s="245"/>
      <c r="AG330" s="245"/>
      <c r="AH330" s="245"/>
      <c r="AI330" s="245"/>
      <c r="AJ330" s="245"/>
      <c r="AK330" s="245"/>
      <c r="AL330" s="245"/>
    </row>
    <row r="331" ht="16.35" customHeight="1" spans="1:38">
      <c r="A331" s="244" t="s">
        <v>684</v>
      </c>
      <c r="B331" s="245">
        <v>0</v>
      </c>
      <c r="C331" s="245">
        <v>0</v>
      </c>
      <c r="D331" s="245">
        <v>0</v>
      </c>
      <c r="E331" s="245">
        <v>0</v>
      </c>
      <c r="F331" s="245">
        <v>0</v>
      </c>
      <c r="G331" s="245">
        <v>0</v>
      </c>
      <c r="H331" s="245">
        <v>0</v>
      </c>
      <c r="I331" s="245">
        <v>0</v>
      </c>
      <c r="J331" s="245">
        <v>0</v>
      </c>
      <c r="K331" s="245">
        <v>0</v>
      </c>
      <c r="L331" s="245">
        <v>0</v>
      </c>
      <c r="M331" s="245">
        <v>0</v>
      </c>
      <c r="N331" s="245">
        <v>0</v>
      </c>
      <c r="O331" s="245">
        <v>0</v>
      </c>
      <c r="P331" s="245">
        <v>0</v>
      </c>
      <c r="Q331" s="245">
        <v>0</v>
      </c>
      <c r="R331" s="245">
        <v>0</v>
      </c>
      <c r="S331" s="245">
        <v>0</v>
      </c>
      <c r="T331" s="245">
        <v>0</v>
      </c>
      <c r="U331" s="245">
        <v>0</v>
      </c>
      <c r="V331" s="245">
        <v>0</v>
      </c>
      <c r="W331" s="245">
        <v>0</v>
      </c>
      <c r="X331" s="245">
        <v>0</v>
      </c>
      <c r="Y331" s="245">
        <v>0</v>
      </c>
      <c r="Z331" s="245">
        <v>0</v>
      </c>
      <c r="AA331" s="245">
        <v>0</v>
      </c>
      <c r="AB331" s="245">
        <v>0</v>
      </c>
      <c r="AC331" s="245">
        <v>0</v>
      </c>
      <c r="AD331" s="245">
        <v>0</v>
      </c>
      <c r="AE331" s="245">
        <v>0</v>
      </c>
      <c r="AF331" s="245"/>
      <c r="AG331" s="245"/>
      <c r="AH331" s="245"/>
      <c r="AI331" s="245"/>
      <c r="AJ331" s="245"/>
      <c r="AK331" s="245"/>
      <c r="AL331" s="245"/>
    </row>
    <row r="332" ht="16.35" customHeight="1" spans="1:38">
      <c r="A332" s="244" t="s">
        <v>685</v>
      </c>
      <c r="B332" s="245">
        <v>0</v>
      </c>
      <c r="C332" s="245">
        <v>0</v>
      </c>
      <c r="D332" s="245">
        <v>0</v>
      </c>
      <c r="E332" s="245">
        <v>0</v>
      </c>
      <c r="F332" s="245">
        <v>0</v>
      </c>
      <c r="G332" s="245">
        <v>0</v>
      </c>
      <c r="H332" s="245">
        <v>0</v>
      </c>
      <c r="I332" s="245">
        <v>0</v>
      </c>
      <c r="J332" s="245">
        <v>0</v>
      </c>
      <c r="K332" s="245">
        <v>0</v>
      </c>
      <c r="L332" s="245">
        <v>0</v>
      </c>
      <c r="M332" s="245">
        <v>0</v>
      </c>
      <c r="N332" s="245">
        <v>0</v>
      </c>
      <c r="O332" s="245">
        <v>0</v>
      </c>
      <c r="P332" s="245">
        <v>0</v>
      </c>
      <c r="Q332" s="245">
        <v>0</v>
      </c>
      <c r="R332" s="245">
        <v>0</v>
      </c>
      <c r="S332" s="245">
        <v>0</v>
      </c>
      <c r="T332" s="245">
        <v>0</v>
      </c>
      <c r="U332" s="245">
        <v>0</v>
      </c>
      <c r="V332" s="245">
        <v>0</v>
      </c>
      <c r="W332" s="245">
        <v>0</v>
      </c>
      <c r="X332" s="245">
        <v>0</v>
      </c>
      <c r="Y332" s="245">
        <v>0</v>
      </c>
      <c r="Z332" s="245">
        <v>0</v>
      </c>
      <c r="AA332" s="245">
        <v>0</v>
      </c>
      <c r="AB332" s="245">
        <v>0</v>
      </c>
      <c r="AC332" s="245">
        <v>0</v>
      </c>
      <c r="AD332" s="245">
        <v>0</v>
      </c>
      <c r="AE332" s="245">
        <v>0</v>
      </c>
      <c r="AF332" s="245"/>
      <c r="AG332" s="245"/>
      <c r="AH332" s="245"/>
      <c r="AI332" s="245"/>
      <c r="AJ332" s="245"/>
      <c r="AK332" s="245"/>
      <c r="AL332" s="245"/>
    </row>
    <row r="333" ht="16.35" customHeight="1" spans="1:38">
      <c r="A333" s="244" t="s">
        <v>686</v>
      </c>
      <c r="B333" s="245">
        <v>0</v>
      </c>
      <c r="C333" s="245">
        <v>0</v>
      </c>
      <c r="D333" s="245">
        <v>0</v>
      </c>
      <c r="E333" s="245">
        <v>0</v>
      </c>
      <c r="F333" s="245">
        <v>0</v>
      </c>
      <c r="G333" s="245">
        <v>0</v>
      </c>
      <c r="H333" s="245">
        <v>0</v>
      </c>
      <c r="I333" s="245">
        <v>0</v>
      </c>
      <c r="J333" s="245">
        <v>0</v>
      </c>
      <c r="K333" s="245">
        <v>0</v>
      </c>
      <c r="L333" s="245">
        <v>0</v>
      </c>
      <c r="M333" s="245">
        <v>0</v>
      </c>
      <c r="N333" s="245">
        <v>0</v>
      </c>
      <c r="O333" s="245">
        <v>0</v>
      </c>
      <c r="P333" s="245">
        <v>0</v>
      </c>
      <c r="Q333" s="245">
        <v>0</v>
      </c>
      <c r="R333" s="245">
        <v>0</v>
      </c>
      <c r="S333" s="245">
        <v>0</v>
      </c>
      <c r="T333" s="245">
        <v>0</v>
      </c>
      <c r="U333" s="245">
        <v>0</v>
      </c>
      <c r="V333" s="245">
        <v>0</v>
      </c>
      <c r="W333" s="245">
        <v>0</v>
      </c>
      <c r="X333" s="245">
        <v>0</v>
      </c>
      <c r="Y333" s="245">
        <v>0</v>
      </c>
      <c r="Z333" s="245">
        <v>0</v>
      </c>
      <c r="AA333" s="245">
        <v>0</v>
      </c>
      <c r="AB333" s="245">
        <v>0</v>
      </c>
      <c r="AC333" s="245">
        <v>0</v>
      </c>
      <c r="AD333" s="245">
        <v>0</v>
      </c>
      <c r="AE333" s="245">
        <v>0</v>
      </c>
      <c r="AF333" s="245"/>
      <c r="AG333" s="245"/>
      <c r="AH333" s="245"/>
      <c r="AI333" s="245"/>
      <c r="AJ333" s="245"/>
      <c r="AK333" s="245"/>
      <c r="AL333" s="245"/>
    </row>
    <row r="334" ht="16.35" customHeight="1" spans="1:38">
      <c r="A334" s="244" t="s">
        <v>687</v>
      </c>
      <c r="B334" s="245">
        <v>0</v>
      </c>
      <c r="C334" s="245">
        <v>0</v>
      </c>
      <c r="D334" s="245">
        <v>0</v>
      </c>
      <c r="E334" s="245">
        <v>0</v>
      </c>
      <c r="F334" s="245">
        <v>0</v>
      </c>
      <c r="G334" s="245">
        <v>0</v>
      </c>
      <c r="H334" s="245">
        <v>0</v>
      </c>
      <c r="I334" s="245">
        <v>0</v>
      </c>
      <c r="J334" s="245">
        <v>0</v>
      </c>
      <c r="K334" s="245">
        <v>0</v>
      </c>
      <c r="L334" s="245">
        <v>0</v>
      </c>
      <c r="M334" s="245">
        <v>0</v>
      </c>
      <c r="N334" s="245">
        <v>0</v>
      </c>
      <c r="O334" s="245">
        <v>0</v>
      </c>
      <c r="P334" s="245">
        <v>0</v>
      </c>
      <c r="Q334" s="245">
        <v>0</v>
      </c>
      <c r="R334" s="245">
        <v>0</v>
      </c>
      <c r="S334" s="245">
        <v>0</v>
      </c>
      <c r="T334" s="245">
        <v>0</v>
      </c>
      <c r="U334" s="245">
        <v>0</v>
      </c>
      <c r="V334" s="245">
        <v>0</v>
      </c>
      <c r="W334" s="245">
        <v>0</v>
      </c>
      <c r="X334" s="245">
        <v>0</v>
      </c>
      <c r="Y334" s="245">
        <v>0</v>
      </c>
      <c r="Z334" s="245">
        <v>0</v>
      </c>
      <c r="AA334" s="245">
        <v>0</v>
      </c>
      <c r="AB334" s="245">
        <v>0</v>
      </c>
      <c r="AC334" s="245">
        <v>0</v>
      </c>
      <c r="AD334" s="245">
        <v>0</v>
      </c>
      <c r="AE334" s="245">
        <v>0</v>
      </c>
      <c r="AF334" s="245"/>
      <c r="AG334" s="245"/>
      <c r="AH334" s="245"/>
      <c r="AI334" s="245"/>
      <c r="AJ334" s="245"/>
      <c r="AK334" s="245"/>
      <c r="AL334" s="245"/>
    </row>
    <row r="335" ht="16.35" customHeight="1" spans="1:38">
      <c r="A335" s="244" t="s">
        <v>688</v>
      </c>
      <c r="B335" s="245">
        <v>0</v>
      </c>
      <c r="C335" s="245">
        <v>0</v>
      </c>
      <c r="D335" s="245">
        <v>0</v>
      </c>
      <c r="E335" s="245">
        <v>0</v>
      </c>
      <c r="F335" s="245">
        <v>0</v>
      </c>
      <c r="G335" s="245">
        <v>0</v>
      </c>
      <c r="H335" s="245">
        <v>0</v>
      </c>
      <c r="I335" s="245">
        <v>0</v>
      </c>
      <c r="J335" s="245">
        <v>0</v>
      </c>
      <c r="K335" s="245">
        <v>0</v>
      </c>
      <c r="L335" s="245">
        <v>0</v>
      </c>
      <c r="M335" s="245">
        <v>0</v>
      </c>
      <c r="N335" s="245">
        <v>0</v>
      </c>
      <c r="O335" s="245">
        <v>0</v>
      </c>
      <c r="P335" s="245">
        <v>0</v>
      </c>
      <c r="Q335" s="245">
        <v>0</v>
      </c>
      <c r="R335" s="245">
        <v>0</v>
      </c>
      <c r="S335" s="245">
        <v>0</v>
      </c>
      <c r="T335" s="245">
        <v>0</v>
      </c>
      <c r="U335" s="245">
        <v>0</v>
      </c>
      <c r="V335" s="245">
        <v>0</v>
      </c>
      <c r="W335" s="245">
        <v>0</v>
      </c>
      <c r="X335" s="245">
        <v>0</v>
      </c>
      <c r="Y335" s="245">
        <v>0</v>
      </c>
      <c r="Z335" s="245">
        <v>0</v>
      </c>
      <c r="AA335" s="245">
        <v>0</v>
      </c>
      <c r="AB335" s="245">
        <v>0</v>
      </c>
      <c r="AC335" s="245">
        <v>0</v>
      </c>
      <c r="AD335" s="245">
        <v>0</v>
      </c>
      <c r="AE335" s="245">
        <v>0</v>
      </c>
      <c r="AF335" s="245"/>
      <c r="AG335" s="245"/>
      <c r="AH335" s="245"/>
      <c r="AI335" s="245"/>
      <c r="AJ335" s="245"/>
      <c r="AK335" s="245"/>
      <c r="AL335" s="245"/>
    </row>
    <row r="336" ht="16.35" customHeight="1" spans="1:38">
      <c r="A336" s="244" t="s">
        <v>689</v>
      </c>
      <c r="B336" s="245">
        <v>0</v>
      </c>
      <c r="C336" s="245">
        <v>0</v>
      </c>
      <c r="D336" s="245">
        <v>0</v>
      </c>
      <c r="E336" s="245">
        <v>0</v>
      </c>
      <c r="F336" s="245">
        <v>0</v>
      </c>
      <c r="G336" s="245">
        <v>0</v>
      </c>
      <c r="H336" s="245">
        <v>0</v>
      </c>
      <c r="I336" s="245">
        <v>0</v>
      </c>
      <c r="J336" s="245">
        <v>0</v>
      </c>
      <c r="K336" s="245">
        <v>0</v>
      </c>
      <c r="L336" s="245">
        <v>0</v>
      </c>
      <c r="M336" s="245">
        <v>0</v>
      </c>
      <c r="N336" s="245">
        <v>0</v>
      </c>
      <c r="O336" s="245">
        <v>0</v>
      </c>
      <c r="P336" s="245">
        <v>0</v>
      </c>
      <c r="Q336" s="245">
        <v>0</v>
      </c>
      <c r="R336" s="245">
        <v>0</v>
      </c>
      <c r="S336" s="245">
        <v>0</v>
      </c>
      <c r="T336" s="245">
        <v>0</v>
      </c>
      <c r="U336" s="245">
        <v>0</v>
      </c>
      <c r="V336" s="245">
        <v>0</v>
      </c>
      <c r="W336" s="245">
        <v>0</v>
      </c>
      <c r="X336" s="245">
        <v>0</v>
      </c>
      <c r="Y336" s="245">
        <v>0</v>
      </c>
      <c r="Z336" s="245">
        <v>0</v>
      </c>
      <c r="AA336" s="245">
        <v>0</v>
      </c>
      <c r="AB336" s="245">
        <v>0</v>
      </c>
      <c r="AC336" s="245">
        <v>0</v>
      </c>
      <c r="AD336" s="245">
        <v>0</v>
      </c>
      <c r="AE336" s="245">
        <v>0</v>
      </c>
      <c r="AF336" s="245"/>
      <c r="AG336" s="245"/>
      <c r="AH336" s="245"/>
      <c r="AI336" s="245"/>
      <c r="AJ336" s="245"/>
      <c r="AK336" s="245"/>
      <c r="AL336" s="245"/>
    </row>
    <row r="337" ht="16.35" customHeight="1" spans="1:38">
      <c r="A337" s="244" t="s">
        <v>690</v>
      </c>
      <c r="B337" s="245">
        <v>0</v>
      </c>
      <c r="C337" s="245">
        <v>0</v>
      </c>
      <c r="D337" s="245">
        <v>0</v>
      </c>
      <c r="E337" s="245">
        <v>0</v>
      </c>
      <c r="F337" s="245">
        <v>0</v>
      </c>
      <c r="G337" s="245">
        <v>0</v>
      </c>
      <c r="H337" s="245">
        <v>0</v>
      </c>
      <c r="I337" s="245">
        <v>0</v>
      </c>
      <c r="J337" s="245">
        <v>0</v>
      </c>
      <c r="K337" s="245">
        <v>0</v>
      </c>
      <c r="L337" s="245">
        <v>0</v>
      </c>
      <c r="M337" s="245">
        <v>0</v>
      </c>
      <c r="N337" s="245">
        <v>0</v>
      </c>
      <c r="O337" s="245">
        <v>0</v>
      </c>
      <c r="P337" s="245">
        <v>0</v>
      </c>
      <c r="Q337" s="245">
        <v>0</v>
      </c>
      <c r="R337" s="245">
        <v>0</v>
      </c>
      <c r="S337" s="245">
        <v>0</v>
      </c>
      <c r="T337" s="245">
        <v>0</v>
      </c>
      <c r="U337" s="245">
        <v>0</v>
      </c>
      <c r="V337" s="245">
        <v>0</v>
      </c>
      <c r="W337" s="245">
        <v>0</v>
      </c>
      <c r="X337" s="245">
        <v>0</v>
      </c>
      <c r="Y337" s="245">
        <v>0</v>
      </c>
      <c r="Z337" s="245">
        <v>0</v>
      </c>
      <c r="AA337" s="245">
        <v>0</v>
      </c>
      <c r="AB337" s="245">
        <v>0</v>
      </c>
      <c r="AC337" s="245">
        <v>0</v>
      </c>
      <c r="AD337" s="245">
        <v>0</v>
      </c>
      <c r="AE337" s="245">
        <v>0</v>
      </c>
      <c r="AF337" s="245"/>
      <c r="AG337" s="245"/>
      <c r="AH337" s="245"/>
      <c r="AI337" s="245"/>
      <c r="AJ337" s="245"/>
      <c r="AK337" s="245"/>
      <c r="AL337" s="245"/>
    </row>
    <row r="338" ht="16.35" customHeight="1" spans="1:38">
      <c r="A338" s="244" t="s">
        <v>691</v>
      </c>
      <c r="B338" s="245">
        <v>0</v>
      </c>
      <c r="C338" s="245">
        <v>0</v>
      </c>
      <c r="D338" s="245">
        <v>0</v>
      </c>
      <c r="E338" s="245">
        <v>0</v>
      </c>
      <c r="F338" s="245">
        <v>0</v>
      </c>
      <c r="G338" s="245">
        <v>0</v>
      </c>
      <c r="H338" s="245">
        <v>0</v>
      </c>
      <c r="I338" s="245">
        <v>0</v>
      </c>
      <c r="J338" s="245">
        <v>0</v>
      </c>
      <c r="K338" s="245">
        <v>0</v>
      </c>
      <c r="L338" s="245">
        <v>0</v>
      </c>
      <c r="M338" s="245">
        <v>0</v>
      </c>
      <c r="N338" s="245">
        <v>0</v>
      </c>
      <c r="O338" s="245">
        <v>0</v>
      </c>
      <c r="P338" s="245">
        <v>0</v>
      </c>
      <c r="Q338" s="245">
        <v>0</v>
      </c>
      <c r="R338" s="245">
        <v>0</v>
      </c>
      <c r="S338" s="245">
        <v>0</v>
      </c>
      <c r="T338" s="245">
        <v>0</v>
      </c>
      <c r="U338" s="245">
        <v>0</v>
      </c>
      <c r="V338" s="245">
        <v>0</v>
      </c>
      <c r="W338" s="245">
        <v>0</v>
      </c>
      <c r="X338" s="245">
        <v>0</v>
      </c>
      <c r="Y338" s="245">
        <v>0</v>
      </c>
      <c r="Z338" s="245">
        <v>0</v>
      </c>
      <c r="AA338" s="245">
        <v>0</v>
      </c>
      <c r="AB338" s="245">
        <v>0</v>
      </c>
      <c r="AC338" s="245">
        <v>0</v>
      </c>
      <c r="AD338" s="245">
        <v>0</v>
      </c>
      <c r="AE338" s="245">
        <v>0</v>
      </c>
      <c r="AF338" s="245"/>
      <c r="AG338" s="245"/>
      <c r="AH338" s="245"/>
      <c r="AI338" s="245"/>
      <c r="AJ338" s="245"/>
      <c r="AK338" s="245"/>
      <c r="AL338" s="245"/>
    </row>
    <row r="339" ht="16.35" customHeight="1" spans="1:38">
      <c r="A339" s="244" t="s">
        <v>692</v>
      </c>
      <c r="B339" s="245">
        <v>0</v>
      </c>
      <c r="C339" s="245">
        <v>0</v>
      </c>
      <c r="D339" s="245">
        <v>0</v>
      </c>
      <c r="E339" s="245">
        <v>0</v>
      </c>
      <c r="F339" s="245">
        <v>0</v>
      </c>
      <c r="G339" s="245">
        <v>0</v>
      </c>
      <c r="H339" s="245">
        <v>0</v>
      </c>
      <c r="I339" s="245">
        <v>0</v>
      </c>
      <c r="J339" s="245">
        <v>0</v>
      </c>
      <c r="K339" s="245">
        <v>0</v>
      </c>
      <c r="L339" s="245">
        <v>0</v>
      </c>
      <c r="M339" s="245">
        <v>0</v>
      </c>
      <c r="N339" s="245">
        <v>0</v>
      </c>
      <c r="O339" s="245">
        <v>0</v>
      </c>
      <c r="P339" s="245">
        <v>0</v>
      </c>
      <c r="Q339" s="245">
        <v>0</v>
      </c>
      <c r="R339" s="245">
        <v>0</v>
      </c>
      <c r="S339" s="245">
        <v>0</v>
      </c>
      <c r="T339" s="245">
        <v>0</v>
      </c>
      <c r="U339" s="245">
        <v>0</v>
      </c>
      <c r="V339" s="245">
        <v>0</v>
      </c>
      <c r="W339" s="245">
        <v>0</v>
      </c>
      <c r="X339" s="245">
        <v>0</v>
      </c>
      <c r="Y339" s="245">
        <v>0</v>
      </c>
      <c r="Z339" s="245">
        <v>0</v>
      </c>
      <c r="AA339" s="245">
        <v>0</v>
      </c>
      <c r="AB339" s="245">
        <v>0</v>
      </c>
      <c r="AC339" s="245">
        <v>0</v>
      </c>
      <c r="AD339" s="245">
        <v>0</v>
      </c>
      <c r="AE339" s="245">
        <v>0</v>
      </c>
      <c r="AF339" s="245"/>
      <c r="AG339" s="245"/>
      <c r="AH339" s="245"/>
      <c r="AI339" s="245"/>
      <c r="AJ339" s="245"/>
      <c r="AK339" s="245"/>
      <c r="AL339" s="245"/>
    </row>
    <row r="340" ht="16.35" customHeight="1" spans="1:38">
      <c r="A340" s="244" t="s">
        <v>693</v>
      </c>
      <c r="B340" s="245">
        <v>0</v>
      </c>
      <c r="C340" s="245">
        <v>0</v>
      </c>
      <c r="D340" s="245">
        <v>0</v>
      </c>
      <c r="E340" s="245">
        <v>0</v>
      </c>
      <c r="F340" s="245">
        <v>0</v>
      </c>
      <c r="G340" s="245">
        <v>0</v>
      </c>
      <c r="H340" s="245">
        <v>0</v>
      </c>
      <c r="I340" s="245">
        <v>0</v>
      </c>
      <c r="J340" s="245">
        <v>0</v>
      </c>
      <c r="K340" s="245">
        <v>0</v>
      </c>
      <c r="L340" s="245">
        <v>0</v>
      </c>
      <c r="M340" s="245">
        <v>0</v>
      </c>
      <c r="N340" s="245">
        <v>0</v>
      </c>
      <c r="O340" s="245">
        <v>0</v>
      </c>
      <c r="P340" s="245">
        <v>0</v>
      </c>
      <c r="Q340" s="245">
        <v>0</v>
      </c>
      <c r="R340" s="245">
        <v>0</v>
      </c>
      <c r="S340" s="245">
        <v>0</v>
      </c>
      <c r="T340" s="245">
        <v>0</v>
      </c>
      <c r="U340" s="245">
        <v>0</v>
      </c>
      <c r="V340" s="245">
        <v>0</v>
      </c>
      <c r="W340" s="245">
        <v>0</v>
      </c>
      <c r="X340" s="245">
        <v>0</v>
      </c>
      <c r="Y340" s="245">
        <v>0</v>
      </c>
      <c r="Z340" s="245">
        <v>0</v>
      </c>
      <c r="AA340" s="245">
        <v>0</v>
      </c>
      <c r="AB340" s="245">
        <v>0</v>
      </c>
      <c r="AC340" s="245">
        <v>0</v>
      </c>
      <c r="AD340" s="245">
        <v>0</v>
      </c>
      <c r="AE340" s="245">
        <v>0</v>
      </c>
      <c r="AF340" s="245"/>
      <c r="AG340" s="245"/>
      <c r="AH340" s="245"/>
      <c r="AI340" s="245"/>
      <c r="AJ340" s="245"/>
      <c r="AK340" s="245"/>
      <c r="AL340" s="245"/>
    </row>
    <row r="341" ht="16.35" customHeight="1" spans="1:38">
      <c r="A341" s="244" t="s">
        <v>694</v>
      </c>
      <c r="B341" s="245">
        <v>0</v>
      </c>
      <c r="C341" s="245">
        <v>0</v>
      </c>
      <c r="D341" s="245">
        <v>0</v>
      </c>
      <c r="E341" s="245">
        <v>0</v>
      </c>
      <c r="F341" s="245">
        <v>0</v>
      </c>
      <c r="G341" s="245">
        <v>0</v>
      </c>
      <c r="H341" s="245">
        <v>0</v>
      </c>
      <c r="I341" s="245">
        <v>0</v>
      </c>
      <c r="J341" s="245">
        <v>0</v>
      </c>
      <c r="K341" s="245">
        <v>0</v>
      </c>
      <c r="L341" s="245">
        <v>0</v>
      </c>
      <c r="M341" s="245">
        <v>0</v>
      </c>
      <c r="N341" s="245">
        <v>0</v>
      </c>
      <c r="O341" s="245">
        <v>0</v>
      </c>
      <c r="P341" s="245">
        <v>0</v>
      </c>
      <c r="Q341" s="245">
        <v>0</v>
      </c>
      <c r="R341" s="245">
        <v>0</v>
      </c>
      <c r="S341" s="245">
        <v>0</v>
      </c>
      <c r="T341" s="245">
        <v>0</v>
      </c>
      <c r="U341" s="245">
        <v>0</v>
      </c>
      <c r="V341" s="245">
        <v>0</v>
      </c>
      <c r="W341" s="245">
        <v>0</v>
      </c>
      <c r="X341" s="245">
        <v>0</v>
      </c>
      <c r="Y341" s="245">
        <v>0</v>
      </c>
      <c r="Z341" s="245">
        <v>0</v>
      </c>
      <c r="AA341" s="245">
        <v>0</v>
      </c>
      <c r="AB341" s="245">
        <v>0</v>
      </c>
      <c r="AC341" s="245">
        <v>0</v>
      </c>
      <c r="AD341" s="245">
        <v>0</v>
      </c>
      <c r="AE341" s="245">
        <v>0</v>
      </c>
      <c r="AF341" s="245"/>
      <c r="AG341" s="245"/>
      <c r="AH341" s="245"/>
      <c r="AI341" s="245"/>
      <c r="AJ341" s="245"/>
      <c r="AK341" s="245"/>
      <c r="AL341" s="245"/>
    </row>
    <row r="342" ht="16.35" customHeight="1" spans="1:38">
      <c r="A342" s="244" t="s">
        <v>695</v>
      </c>
      <c r="B342" s="245">
        <v>0</v>
      </c>
      <c r="C342" s="245">
        <v>0</v>
      </c>
      <c r="D342" s="245">
        <v>0</v>
      </c>
      <c r="E342" s="245">
        <v>0</v>
      </c>
      <c r="F342" s="245">
        <v>0</v>
      </c>
      <c r="G342" s="245">
        <v>0</v>
      </c>
      <c r="H342" s="245">
        <v>0</v>
      </c>
      <c r="I342" s="245">
        <v>0</v>
      </c>
      <c r="J342" s="245">
        <v>0</v>
      </c>
      <c r="K342" s="245">
        <v>0</v>
      </c>
      <c r="L342" s="245">
        <v>0</v>
      </c>
      <c r="M342" s="245">
        <v>0</v>
      </c>
      <c r="N342" s="245">
        <v>0</v>
      </c>
      <c r="O342" s="245">
        <v>0</v>
      </c>
      <c r="P342" s="245">
        <v>0</v>
      </c>
      <c r="Q342" s="245">
        <v>0</v>
      </c>
      <c r="R342" s="245">
        <v>0</v>
      </c>
      <c r="S342" s="245">
        <v>0</v>
      </c>
      <c r="T342" s="245">
        <v>0</v>
      </c>
      <c r="U342" s="245">
        <v>0</v>
      </c>
      <c r="V342" s="245">
        <v>0</v>
      </c>
      <c r="W342" s="245">
        <v>0</v>
      </c>
      <c r="X342" s="245">
        <v>0</v>
      </c>
      <c r="Y342" s="245">
        <v>0</v>
      </c>
      <c r="Z342" s="245">
        <v>0</v>
      </c>
      <c r="AA342" s="245">
        <v>0</v>
      </c>
      <c r="AB342" s="245">
        <v>0</v>
      </c>
      <c r="AC342" s="245">
        <v>0</v>
      </c>
      <c r="AD342" s="245">
        <v>0</v>
      </c>
      <c r="AE342" s="245">
        <v>0</v>
      </c>
      <c r="AF342" s="245"/>
      <c r="AG342" s="245"/>
      <c r="AH342" s="245"/>
      <c r="AI342" s="245"/>
      <c r="AJ342" s="245"/>
      <c r="AK342" s="245"/>
      <c r="AL342" s="245"/>
    </row>
    <row r="343" ht="16.35" customHeight="1" spans="1:38">
      <c r="A343" s="244" t="s">
        <v>696</v>
      </c>
      <c r="B343" s="245">
        <v>0</v>
      </c>
      <c r="C343" s="245">
        <v>0</v>
      </c>
      <c r="D343" s="245">
        <v>0</v>
      </c>
      <c r="E343" s="245">
        <v>0</v>
      </c>
      <c r="F343" s="245">
        <v>0</v>
      </c>
      <c r="G343" s="245">
        <v>0</v>
      </c>
      <c r="H343" s="245">
        <v>0</v>
      </c>
      <c r="I343" s="245">
        <v>0</v>
      </c>
      <c r="J343" s="245">
        <v>0</v>
      </c>
      <c r="K343" s="245">
        <v>0</v>
      </c>
      <c r="L343" s="245">
        <v>0</v>
      </c>
      <c r="M343" s="245">
        <v>0</v>
      </c>
      <c r="N343" s="245">
        <v>0</v>
      </c>
      <c r="O343" s="245">
        <v>0</v>
      </c>
      <c r="P343" s="245">
        <v>0</v>
      </c>
      <c r="Q343" s="245">
        <v>0</v>
      </c>
      <c r="R343" s="245">
        <v>0</v>
      </c>
      <c r="S343" s="245">
        <v>0</v>
      </c>
      <c r="T343" s="245">
        <v>0</v>
      </c>
      <c r="U343" s="245">
        <v>0</v>
      </c>
      <c r="V343" s="245">
        <v>0</v>
      </c>
      <c r="W343" s="245">
        <v>0</v>
      </c>
      <c r="X343" s="245">
        <v>0</v>
      </c>
      <c r="Y343" s="245">
        <v>0</v>
      </c>
      <c r="Z343" s="245">
        <v>0</v>
      </c>
      <c r="AA343" s="245">
        <v>0</v>
      </c>
      <c r="AB343" s="245">
        <v>0</v>
      </c>
      <c r="AC343" s="245">
        <v>0</v>
      </c>
      <c r="AD343" s="245">
        <v>0</v>
      </c>
      <c r="AE343" s="245">
        <v>0</v>
      </c>
      <c r="AF343" s="245"/>
      <c r="AG343" s="245"/>
      <c r="AH343" s="245"/>
      <c r="AI343" s="245"/>
      <c r="AJ343" s="245"/>
      <c r="AK343" s="245"/>
      <c r="AL343" s="245"/>
    </row>
    <row r="344" ht="16.35" customHeight="1" spans="1:38">
      <c r="A344" s="244" t="s">
        <v>697</v>
      </c>
      <c r="B344" s="245">
        <v>0</v>
      </c>
      <c r="C344" s="245">
        <v>0</v>
      </c>
      <c r="D344" s="245">
        <v>0</v>
      </c>
      <c r="E344" s="245">
        <v>0</v>
      </c>
      <c r="F344" s="245">
        <v>0</v>
      </c>
      <c r="G344" s="245">
        <v>0</v>
      </c>
      <c r="H344" s="245">
        <v>0</v>
      </c>
      <c r="I344" s="245">
        <v>0</v>
      </c>
      <c r="J344" s="245">
        <v>0</v>
      </c>
      <c r="K344" s="245">
        <v>0</v>
      </c>
      <c r="L344" s="245">
        <v>0</v>
      </c>
      <c r="M344" s="245">
        <v>0</v>
      </c>
      <c r="N344" s="245">
        <v>0</v>
      </c>
      <c r="O344" s="245">
        <v>0</v>
      </c>
      <c r="P344" s="245">
        <v>0</v>
      </c>
      <c r="Q344" s="245">
        <v>0</v>
      </c>
      <c r="R344" s="245">
        <v>0</v>
      </c>
      <c r="S344" s="245">
        <v>0</v>
      </c>
      <c r="T344" s="245">
        <v>0</v>
      </c>
      <c r="U344" s="245">
        <v>0</v>
      </c>
      <c r="V344" s="245">
        <v>0</v>
      </c>
      <c r="W344" s="245">
        <v>0</v>
      </c>
      <c r="X344" s="245">
        <v>0</v>
      </c>
      <c r="Y344" s="245">
        <v>0</v>
      </c>
      <c r="Z344" s="245">
        <v>0</v>
      </c>
      <c r="AA344" s="245">
        <v>0</v>
      </c>
      <c r="AB344" s="245">
        <v>0</v>
      </c>
      <c r="AC344" s="245">
        <v>0</v>
      </c>
      <c r="AD344" s="245">
        <v>0</v>
      </c>
      <c r="AE344" s="245">
        <v>0</v>
      </c>
      <c r="AF344" s="245"/>
      <c r="AG344" s="245"/>
      <c r="AH344" s="245"/>
      <c r="AI344" s="245"/>
      <c r="AJ344" s="245"/>
      <c r="AK344" s="245"/>
      <c r="AL344" s="245"/>
    </row>
    <row r="345" ht="16.35" customHeight="1" spans="1:38">
      <c r="A345" s="244" t="s">
        <v>698</v>
      </c>
      <c r="B345" s="245">
        <v>0</v>
      </c>
      <c r="C345" s="245">
        <v>0</v>
      </c>
      <c r="D345" s="245">
        <v>0</v>
      </c>
      <c r="E345" s="245">
        <v>0</v>
      </c>
      <c r="F345" s="245">
        <v>0</v>
      </c>
      <c r="G345" s="245">
        <v>0</v>
      </c>
      <c r="H345" s="245">
        <v>0</v>
      </c>
      <c r="I345" s="245">
        <v>0</v>
      </c>
      <c r="J345" s="245">
        <v>0</v>
      </c>
      <c r="K345" s="245">
        <v>0</v>
      </c>
      <c r="L345" s="245">
        <v>0</v>
      </c>
      <c r="M345" s="245">
        <v>0</v>
      </c>
      <c r="N345" s="245">
        <v>0</v>
      </c>
      <c r="O345" s="245">
        <v>0</v>
      </c>
      <c r="P345" s="245">
        <v>0</v>
      </c>
      <c r="Q345" s="245">
        <v>0</v>
      </c>
      <c r="R345" s="245">
        <v>0</v>
      </c>
      <c r="S345" s="245">
        <v>0</v>
      </c>
      <c r="T345" s="245">
        <v>0</v>
      </c>
      <c r="U345" s="245">
        <v>0</v>
      </c>
      <c r="V345" s="245">
        <v>0</v>
      </c>
      <c r="W345" s="245">
        <v>0</v>
      </c>
      <c r="X345" s="245">
        <v>0</v>
      </c>
      <c r="Y345" s="245">
        <v>0</v>
      </c>
      <c r="Z345" s="245">
        <v>0</v>
      </c>
      <c r="AA345" s="245">
        <v>0</v>
      </c>
      <c r="AB345" s="245">
        <v>0</v>
      </c>
      <c r="AC345" s="245">
        <v>0</v>
      </c>
      <c r="AD345" s="245">
        <v>0</v>
      </c>
      <c r="AE345" s="245">
        <v>0</v>
      </c>
      <c r="AF345" s="245"/>
      <c r="AG345" s="245"/>
      <c r="AH345" s="245"/>
      <c r="AI345" s="245"/>
      <c r="AJ345" s="245"/>
      <c r="AK345" s="245"/>
      <c r="AL345" s="245"/>
    </row>
    <row r="346" ht="16.35" customHeight="1" spans="1:38">
      <c r="A346" s="244" t="s">
        <v>699</v>
      </c>
      <c r="B346" s="245">
        <v>0</v>
      </c>
      <c r="C346" s="245">
        <v>0</v>
      </c>
      <c r="D346" s="245">
        <v>0</v>
      </c>
      <c r="E346" s="245">
        <v>0</v>
      </c>
      <c r="F346" s="245">
        <v>0</v>
      </c>
      <c r="G346" s="245">
        <v>0</v>
      </c>
      <c r="H346" s="245">
        <v>0</v>
      </c>
      <c r="I346" s="245">
        <v>0</v>
      </c>
      <c r="J346" s="245">
        <v>0</v>
      </c>
      <c r="K346" s="245">
        <v>0</v>
      </c>
      <c r="L346" s="245">
        <v>0</v>
      </c>
      <c r="M346" s="245">
        <v>0</v>
      </c>
      <c r="N346" s="245">
        <v>0</v>
      </c>
      <c r="O346" s="245">
        <v>0</v>
      </c>
      <c r="P346" s="245">
        <v>0</v>
      </c>
      <c r="Q346" s="245">
        <v>0</v>
      </c>
      <c r="R346" s="245">
        <v>0</v>
      </c>
      <c r="S346" s="245">
        <v>0</v>
      </c>
      <c r="T346" s="245">
        <v>0</v>
      </c>
      <c r="U346" s="245">
        <v>0</v>
      </c>
      <c r="V346" s="245">
        <v>0</v>
      </c>
      <c r="W346" s="245">
        <v>0</v>
      </c>
      <c r="X346" s="245">
        <v>0</v>
      </c>
      <c r="Y346" s="245">
        <v>0</v>
      </c>
      <c r="Z346" s="245">
        <v>0</v>
      </c>
      <c r="AA346" s="245">
        <v>0</v>
      </c>
      <c r="AB346" s="245">
        <v>0</v>
      </c>
      <c r="AC346" s="245">
        <v>0</v>
      </c>
      <c r="AD346" s="245">
        <v>0</v>
      </c>
      <c r="AE346" s="245">
        <v>0</v>
      </c>
      <c r="AF346" s="245"/>
      <c r="AG346" s="245"/>
      <c r="AH346" s="245"/>
      <c r="AI346" s="245"/>
      <c r="AJ346" s="245"/>
      <c r="AK346" s="245"/>
      <c r="AL346" s="245"/>
    </row>
    <row r="347" ht="16.35" customHeight="1" spans="1:38">
      <c r="A347" s="244" t="s">
        <v>700</v>
      </c>
      <c r="B347" s="245">
        <v>0</v>
      </c>
      <c r="C347" s="245">
        <v>0</v>
      </c>
      <c r="D347" s="245">
        <v>0</v>
      </c>
      <c r="E347" s="245">
        <v>0</v>
      </c>
      <c r="F347" s="245">
        <v>0</v>
      </c>
      <c r="G347" s="245">
        <v>0</v>
      </c>
      <c r="H347" s="245">
        <v>0</v>
      </c>
      <c r="I347" s="245">
        <v>0</v>
      </c>
      <c r="J347" s="245">
        <v>0</v>
      </c>
      <c r="K347" s="245">
        <v>0</v>
      </c>
      <c r="L347" s="245">
        <v>0</v>
      </c>
      <c r="M347" s="245">
        <v>0</v>
      </c>
      <c r="N347" s="245">
        <v>0</v>
      </c>
      <c r="O347" s="245">
        <v>0</v>
      </c>
      <c r="P347" s="245">
        <v>0</v>
      </c>
      <c r="Q347" s="245">
        <v>0</v>
      </c>
      <c r="R347" s="245">
        <v>0</v>
      </c>
      <c r="S347" s="245">
        <v>0</v>
      </c>
      <c r="T347" s="245">
        <v>0</v>
      </c>
      <c r="U347" s="245">
        <v>0</v>
      </c>
      <c r="V347" s="245">
        <v>0</v>
      </c>
      <c r="W347" s="245">
        <v>0</v>
      </c>
      <c r="X347" s="245">
        <v>0</v>
      </c>
      <c r="Y347" s="245">
        <v>0</v>
      </c>
      <c r="Z347" s="245">
        <v>0</v>
      </c>
      <c r="AA347" s="245">
        <v>0</v>
      </c>
      <c r="AB347" s="245">
        <v>0</v>
      </c>
      <c r="AC347" s="245">
        <v>0</v>
      </c>
      <c r="AD347" s="245">
        <v>0</v>
      </c>
      <c r="AE347" s="245">
        <v>0</v>
      </c>
      <c r="AF347" s="245"/>
      <c r="AG347" s="245"/>
      <c r="AH347" s="245"/>
      <c r="AI347" s="245"/>
      <c r="AJ347" s="245"/>
      <c r="AK347" s="245"/>
      <c r="AL347" s="245"/>
    </row>
    <row r="348" ht="16.35" customHeight="1" spans="1:38">
      <c r="A348" s="244" t="s">
        <v>701</v>
      </c>
      <c r="B348" s="245">
        <v>0</v>
      </c>
      <c r="C348" s="245">
        <v>0</v>
      </c>
      <c r="D348" s="245">
        <v>0</v>
      </c>
      <c r="E348" s="245">
        <v>0</v>
      </c>
      <c r="F348" s="245">
        <v>0</v>
      </c>
      <c r="G348" s="245">
        <v>0</v>
      </c>
      <c r="H348" s="245">
        <v>0</v>
      </c>
      <c r="I348" s="245">
        <v>0</v>
      </c>
      <c r="J348" s="245">
        <v>0</v>
      </c>
      <c r="K348" s="245">
        <v>0</v>
      </c>
      <c r="L348" s="245">
        <v>0</v>
      </c>
      <c r="M348" s="245">
        <v>0</v>
      </c>
      <c r="N348" s="245">
        <v>0</v>
      </c>
      <c r="O348" s="245">
        <v>0</v>
      </c>
      <c r="P348" s="245">
        <v>0</v>
      </c>
      <c r="Q348" s="245">
        <v>0</v>
      </c>
      <c r="R348" s="245">
        <v>0</v>
      </c>
      <c r="S348" s="245">
        <v>0</v>
      </c>
      <c r="T348" s="245">
        <v>0</v>
      </c>
      <c r="U348" s="245">
        <v>0</v>
      </c>
      <c r="V348" s="245">
        <v>0</v>
      </c>
      <c r="W348" s="245">
        <v>0</v>
      </c>
      <c r="X348" s="245">
        <v>0</v>
      </c>
      <c r="Y348" s="245">
        <v>0</v>
      </c>
      <c r="Z348" s="245">
        <v>0</v>
      </c>
      <c r="AA348" s="245">
        <v>0</v>
      </c>
      <c r="AB348" s="245">
        <v>0</v>
      </c>
      <c r="AC348" s="245">
        <v>0</v>
      </c>
      <c r="AD348" s="245">
        <v>0</v>
      </c>
      <c r="AE348" s="245">
        <v>0</v>
      </c>
      <c r="AF348" s="245"/>
      <c r="AG348" s="245"/>
      <c r="AH348" s="245"/>
      <c r="AI348" s="245"/>
      <c r="AJ348" s="245"/>
      <c r="AK348" s="245"/>
      <c r="AL348" s="245"/>
    </row>
    <row r="349" ht="16.35" customHeight="1" spans="1:18">
      <c r="A349" s="15"/>
      <c r="B349" s="15"/>
      <c r="C349" s="15"/>
      <c r="D349" s="15"/>
      <c r="E349" s="15"/>
      <c r="F349" s="15"/>
      <c r="G349" s="15"/>
      <c r="H349" s="15"/>
      <c r="I349" s="15"/>
      <c r="J349" s="15"/>
      <c r="K349" s="15"/>
      <c r="L349" s="15"/>
      <c r="M349" s="15"/>
      <c r="N349" s="15"/>
      <c r="O349" s="15"/>
      <c r="P349" s="15"/>
      <c r="Q349" s="15"/>
      <c r="R349" s="15"/>
    </row>
  </sheetData>
  <mergeCells count="2">
    <mergeCell ref="B4:C4"/>
    <mergeCell ref="A1:R2"/>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53"/>
  <sheetViews>
    <sheetView showGridLines="0" workbookViewId="0">
      <pane xSplit="1" ySplit="5" topLeftCell="C6" activePane="bottomRight" state="frozen"/>
      <selection/>
      <selection pane="topRight"/>
      <selection pane="bottomLeft"/>
      <selection pane="bottomRight" activeCell="W22" sqref="W22"/>
    </sheetView>
  </sheetViews>
  <sheetFormatPr defaultColWidth="9" defaultRowHeight="13.5"/>
  <cols>
    <col min="1" max="1" width="22.625" style="160" customWidth="1"/>
    <col min="2" max="4" width="7.875" style="160" customWidth="1"/>
    <col min="5" max="5" width="7.875" style="161" customWidth="1"/>
    <col min="6" max="9" width="7.875" customWidth="1"/>
    <col min="10" max="12" width="9.5" customWidth="1"/>
    <col min="13" max="16" width="7.875" customWidth="1"/>
    <col min="17" max="17" width="7.875" style="162" customWidth="1"/>
    <col min="20" max="20" width="17.25" customWidth="1"/>
    <col min="21" max="22" width="9" customWidth="1"/>
    <col min="23" max="23" width="10.75" customWidth="1"/>
  </cols>
  <sheetData>
    <row r="1" ht="25.5" spans="1:5">
      <c r="A1" s="163" t="s">
        <v>702</v>
      </c>
      <c r="B1" s="163"/>
      <c r="C1" s="163"/>
      <c r="D1" s="163"/>
      <c r="E1" s="163"/>
    </row>
    <row r="2" ht="20.25" spans="1:5">
      <c r="A2" s="164" t="s">
        <v>703</v>
      </c>
      <c r="B2" s="164"/>
      <c r="C2" s="164"/>
      <c r="D2" s="164"/>
      <c r="E2" s="164"/>
    </row>
    <row r="3" spans="1:22">
      <c r="A3" s="165"/>
      <c r="B3" s="165"/>
      <c r="C3" s="165"/>
      <c r="D3" s="165"/>
      <c r="E3" s="165"/>
      <c r="T3" s="204" t="s">
        <v>704</v>
      </c>
      <c r="U3" s="205" t="s">
        <v>100</v>
      </c>
      <c r="V3" s="206" t="s">
        <v>705</v>
      </c>
    </row>
    <row r="4" spans="1:22">
      <c r="A4" s="166" t="s">
        <v>704</v>
      </c>
      <c r="B4" s="167">
        <v>2015</v>
      </c>
      <c r="C4" s="167">
        <v>2016</v>
      </c>
      <c r="D4" s="167">
        <v>2017</v>
      </c>
      <c r="E4" s="168">
        <v>2018</v>
      </c>
      <c r="F4" s="169"/>
      <c r="G4" s="169"/>
      <c r="H4" s="169"/>
      <c r="I4" s="169"/>
      <c r="J4" s="169"/>
      <c r="K4" s="169"/>
      <c r="L4" s="169"/>
      <c r="M4" s="169"/>
      <c r="N4" s="169"/>
      <c r="O4" s="169"/>
      <c r="P4" s="169"/>
      <c r="Q4" s="169"/>
      <c r="T4" s="207" t="s">
        <v>2</v>
      </c>
      <c r="U4" s="208">
        <f>U6+U7+U9+U13+U18+U22+U8+U21+U29+U30</f>
        <v>1814.00256410256</v>
      </c>
      <c r="V4" s="209">
        <f>Q141-U4</f>
        <v>0</v>
      </c>
    </row>
    <row r="5" ht="40.5" spans="1:21">
      <c r="A5" s="166"/>
      <c r="B5" s="170"/>
      <c r="C5" s="170"/>
      <c r="D5" s="170"/>
      <c r="E5" s="171">
        <v>1</v>
      </c>
      <c r="F5" s="171">
        <v>2</v>
      </c>
      <c r="G5" s="171">
        <v>3</v>
      </c>
      <c r="H5" s="171">
        <v>4</v>
      </c>
      <c r="I5" s="171">
        <v>5</v>
      </c>
      <c r="J5" s="171">
        <v>6</v>
      </c>
      <c r="K5" s="171">
        <v>7</v>
      </c>
      <c r="L5" s="171">
        <v>8</v>
      </c>
      <c r="M5" s="171">
        <v>9</v>
      </c>
      <c r="N5" s="171">
        <v>10</v>
      </c>
      <c r="O5" s="171">
        <v>11</v>
      </c>
      <c r="P5" s="171">
        <v>12</v>
      </c>
      <c r="Q5" s="210" t="s">
        <v>706</v>
      </c>
      <c r="T5" s="211" t="s">
        <v>3</v>
      </c>
      <c r="U5" s="212"/>
    </row>
    <row r="6" ht="14.25" spans="1:21">
      <c r="A6" s="172" t="s">
        <v>707</v>
      </c>
      <c r="B6" s="173">
        <v>20</v>
      </c>
      <c r="C6" s="173">
        <v>13</v>
      </c>
      <c r="D6" s="173">
        <v>14</v>
      </c>
      <c r="E6" s="173">
        <v>14</v>
      </c>
      <c r="F6" s="173">
        <v>14</v>
      </c>
      <c r="G6" s="173">
        <v>14</v>
      </c>
      <c r="H6" s="173">
        <v>13</v>
      </c>
      <c r="I6" s="173">
        <v>12</v>
      </c>
      <c r="J6" s="195">
        <v>13</v>
      </c>
      <c r="K6" s="195">
        <v>14</v>
      </c>
      <c r="L6" s="195">
        <v>14</v>
      </c>
      <c r="M6" s="195">
        <v>14</v>
      </c>
      <c r="N6" s="195">
        <v>14</v>
      </c>
      <c r="O6" s="195">
        <v>12</v>
      </c>
      <c r="P6" s="195">
        <f>VLOOKUP(A6,[4]Sheet1!$A$4:$B$134,2,0)</f>
        <v>12</v>
      </c>
      <c r="Q6" s="173">
        <f>AVERAGE(D6:P6)</f>
        <v>13.3846153846154</v>
      </c>
      <c r="S6" s="162"/>
      <c r="T6" s="211" t="s">
        <v>4</v>
      </c>
      <c r="U6" s="213">
        <f>R10</f>
        <v>254.553846153846</v>
      </c>
    </row>
    <row r="7" spans="1:21">
      <c r="A7" s="174" t="s">
        <v>708</v>
      </c>
      <c r="B7" s="174">
        <v>20</v>
      </c>
      <c r="C7" s="174">
        <v>13</v>
      </c>
      <c r="D7" s="175">
        <f>D6</f>
        <v>14</v>
      </c>
      <c r="E7" s="175">
        <f>E6</f>
        <v>14</v>
      </c>
      <c r="F7" s="176">
        <f>SUM(F6:F6)</f>
        <v>14</v>
      </c>
      <c r="G7" s="176">
        <f>SUM(G6:G6)</f>
        <v>14</v>
      </c>
      <c r="H7" s="176">
        <f>SUM(H6:H6)</f>
        <v>13</v>
      </c>
      <c r="I7" s="176">
        <f>SUM(I6:I6)</f>
        <v>12</v>
      </c>
      <c r="J7" s="196">
        <v>13</v>
      </c>
      <c r="K7" s="196">
        <f>K6</f>
        <v>14</v>
      </c>
      <c r="L7" s="196">
        <f>L6</f>
        <v>14</v>
      </c>
      <c r="M7" s="196">
        <f>SUM(M6)</f>
        <v>14</v>
      </c>
      <c r="N7" s="196">
        <f>SUM(N6)</f>
        <v>14</v>
      </c>
      <c r="O7" s="196">
        <f>SUM(O6)</f>
        <v>12</v>
      </c>
      <c r="P7" s="196">
        <f>SUM(P6)</f>
        <v>12</v>
      </c>
      <c r="Q7" s="173">
        <f>AVERAGE(D7:P7)</f>
        <v>13.3846153846154</v>
      </c>
      <c r="S7" s="162"/>
      <c r="T7" s="211" t="s">
        <v>5</v>
      </c>
      <c r="U7" s="213">
        <f>Q30+Q38+Q39+Q40+Q48+Q49+Q50+Q61+Q62+Q63+Q64+Q140+Q26+Q27-Q27</f>
        <v>1224.15384615385</v>
      </c>
    </row>
    <row r="8" ht="14.25" spans="1:21">
      <c r="A8" s="172" t="s">
        <v>709</v>
      </c>
      <c r="B8" s="172">
        <v>8</v>
      </c>
      <c r="C8" s="172">
        <v>8</v>
      </c>
      <c r="D8" s="173">
        <v>9</v>
      </c>
      <c r="E8" s="173">
        <v>9</v>
      </c>
      <c r="F8" s="173">
        <v>9</v>
      </c>
      <c r="G8" s="173">
        <v>9</v>
      </c>
      <c r="H8" s="173">
        <v>6</v>
      </c>
      <c r="I8" s="173">
        <v>5</v>
      </c>
      <c r="J8" s="197">
        <v>5</v>
      </c>
      <c r="K8" s="195">
        <v>5</v>
      </c>
      <c r="L8" s="197">
        <v>5</v>
      </c>
      <c r="M8" s="197">
        <v>5</v>
      </c>
      <c r="N8" s="195">
        <v>5</v>
      </c>
      <c r="O8" s="197">
        <f>VLOOKUP(A8,[5]Sheet1!$A:$B,2,0)</f>
        <v>6</v>
      </c>
      <c r="P8" s="195">
        <f>VLOOKUP(A8,[4]Sheet1!$A$4:$B$134,2,0)</f>
        <v>6</v>
      </c>
      <c r="Q8" s="173">
        <f t="shared" ref="Q8:Q72" si="0">AVERAGE(D8:P8)</f>
        <v>6.46153846153846</v>
      </c>
      <c r="S8" s="162"/>
      <c r="T8" s="211" t="s">
        <v>6</v>
      </c>
      <c r="U8" s="213">
        <f>Q29</f>
        <v>20.3076923076923</v>
      </c>
    </row>
    <row r="9" ht="14.25" spans="1:21">
      <c r="A9" s="172" t="s">
        <v>710</v>
      </c>
      <c r="B9" s="172">
        <v>13</v>
      </c>
      <c r="C9" s="172">
        <v>11</v>
      </c>
      <c r="D9" s="173">
        <v>13</v>
      </c>
      <c r="E9" s="173">
        <v>13</v>
      </c>
      <c r="F9" s="173">
        <v>13</v>
      </c>
      <c r="G9" s="173">
        <v>13</v>
      </c>
      <c r="H9" s="173">
        <v>15</v>
      </c>
      <c r="I9" s="173">
        <v>15</v>
      </c>
      <c r="J9" s="197">
        <v>14</v>
      </c>
      <c r="K9" s="195">
        <v>14</v>
      </c>
      <c r="L9" s="197">
        <v>14</v>
      </c>
      <c r="M9" s="197">
        <v>14</v>
      </c>
      <c r="N9" s="195">
        <v>14</v>
      </c>
      <c r="O9" s="197">
        <f>VLOOKUP(A9,[5]Sheet1!$A:$B,2,0)</f>
        <v>15</v>
      </c>
      <c r="P9" s="195">
        <f>VLOOKUP(A9,[4]Sheet1!$A$4:$B$134,2,0)</f>
        <v>15</v>
      </c>
      <c r="Q9" s="173">
        <f t="shared" si="0"/>
        <v>14</v>
      </c>
      <c r="S9" s="162"/>
      <c r="T9" s="211" t="s">
        <v>7</v>
      </c>
      <c r="U9" s="214">
        <f>SUM(U10:U12)</f>
        <v>37.3076923076923</v>
      </c>
    </row>
    <row r="10" ht="14.25" spans="1:21">
      <c r="A10" s="172" t="s">
        <v>711</v>
      </c>
      <c r="B10" s="172">
        <v>6</v>
      </c>
      <c r="C10" s="172">
        <v>7</v>
      </c>
      <c r="D10" s="173">
        <v>6</v>
      </c>
      <c r="E10" s="173">
        <v>6</v>
      </c>
      <c r="F10" s="173">
        <v>6</v>
      </c>
      <c r="G10" s="173">
        <v>6</v>
      </c>
      <c r="H10" s="173">
        <v>6</v>
      </c>
      <c r="I10" s="173">
        <v>6</v>
      </c>
      <c r="J10" s="197">
        <v>6</v>
      </c>
      <c r="K10" s="195">
        <v>6</v>
      </c>
      <c r="L10" s="197">
        <v>6</v>
      </c>
      <c r="M10" s="197">
        <v>6</v>
      </c>
      <c r="N10" s="195">
        <v>6</v>
      </c>
      <c r="O10" s="197">
        <f>VLOOKUP(A10,[5]Sheet1!$A:$B,2,0)</f>
        <v>6</v>
      </c>
      <c r="P10" s="195">
        <f>VLOOKUP(A10,[4]Sheet1!$A$4:$B$134,2,0)</f>
        <v>6</v>
      </c>
      <c r="Q10" s="173">
        <f t="shared" si="0"/>
        <v>6</v>
      </c>
      <c r="R10" s="215">
        <f>SUM(Q21:Q36)+Q7-Q26-Q27-Q29-Q30-Q31-Q32-Q33-Q34-Q35-Q36</f>
        <v>254.553846153846</v>
      </c>
      <c r="S10" s="162"/>
      <c r="T10" s="211" t="s">
        <v>8</v>
      </c>
      <c r="U10" s="213">
        <f>Q52</f>
        <v>13.6923076923077</v>
      </c>
    </row>
    <row r="11" ht="14.25" spans="1:21">
      <c r="A11" s="172" t="s">
        <v>712</v>
      </c>
      <c r="B11" s="172">
        <v>2</v>
      </c>
      <c r="C11" s="172">
        <v>2</v>
      </c>
      <c r="D11" s="173">
        <v>4</v>
      </c>
      <c r="E11" s="173">
        <v>5</v>
      </c>
      <c r="F11" s="173">
        <v>5</v>
      </c>
      <c r="G11" s="173">
        <v>5</v>
      </c>
      <c r="H11" s="173">
        <v>5</v>
      </c>
      <c r="I11" s="173">
        <v>4</v>
      </c>
      <c r="J11" s="197">
        <v>4</v>
      </c>
      <c r="K11" s="195">
        <v>4</v>
      </c>
      <c r="L11" s="197">
        <v>4</v>
      </c>
      <c r="M11" s="197">
        <v>4</v>
      </c>
      <c r="N11" s="195">
        <v>4</v>
      </c>
      <c r="O11" s="197">
        <f>VLOOKUP(A11,[5]Sheet1!$A:$B,2,0)</f>
        <v>5</v>
      </c>
      <c r="P11" s="195">
        <f>VLOOKUP(A11,[4]Sheet1!$A$4:$B$134,2,0)</f>
        <v>5</v>
      </c>
      <c r="Q11" s="173">
        <f t="shared" si="0"/>
        <v>4.46153846153846</v>
      </c>
      <c r="S11" s="162"/>
      <c r="T11" s="211" t="s">
        <v>9</v>
      </c>
      <c r="U11" s="213">
        <f>Q51</f>
        <v>10.2307692307692</v>
      </c>
    </row>
    <row r="12" ht="14.25" spans="1:24">
      <c r="A12" s="172" t="s">
        <v>713</v>
      </c>
      <c r="B12" s="172"/>
      <c r="C12" s="172"/>
      <c r="D12" s="173"/>
      <c r="E12" s="173">
        <v>1</v>
      </c>
      <c r="F12" s="173">
        <v>1</v>
      </c>
      <c r="G12" s="173">
        <v>1</v>
      </c>
      <c r="H12" s="173">
        <v>1</v>
      </c>
      <c r="I12" s="173">
        <v>1</v>
      </c>
      <c r="J12" s="197">
        <v>1</v>
      </c>
      <c r="K12" s="195">
        <v>1</v>
      </c>
      <c r="L12" s="197">
        <v>1</v>
      </c>
      <c r="M12" s="197">
        <v>1</v>
      </c>
      <c r="N12" s="195">
        <v>1</v>
      </c>
      <c r="O12" s="197">
        <f>VLOOKUP(A12,[5]Sheet1!$A:$B,2,0)</f>
        <v>1</v>
      </c>
      <c r="P12" s="195">
        <f>VLOOKUP(A12,[4]Sheet1!$A$4:$B$134,2,0)</f>
        <v>1</v>
      </c>
      <c r="Q12" s="173">
        <f t="shared" si="0"/>
        <v>1</v>
      </c>
      <c r="S12" s="162"/>
      <c r="T12" s="211" t="s">
        <v>10</v>
      </c>
      <c r="U12" s="213">
        <f>Q57</f>
        <v>13.3846153846154</v>
      </c>
      <c r="W12" s="216" t="s">
        <v>714</v>
      </c>
      <c r="X12" s="162">
        <f>U7+U30</f>
        <v>1285.07692307692</v>
      </c>
    </row>
    <row r="13" ht="14.25" spans="1:24">
      <c r="A13" s="172" t="s">
        <v>715</v>
      </c>
      <c r="B13" s="172">
        <v>9</v>
      </c>
      <c r="C13" s="172">
        <v>8</v>
      </c>
      <c r="D13" s="173">
        <v>12</v>
      </c>
      <c r="E13" s="173">
        <v>12</v>
      </c>
      <c r="F13" s="173">
        <v>12</v>
      </c>
      <c r="G13" s="173">
        <v>12</v>
      </c>
      <c r="H13" s="173">
        <v>11</v>
      </c>
      <c r="I13" s="173">
        <v>11</v>
      </c>
      <c r="J13" s="197">
        <v>11</v>
      </c>
      <c r="K13" s="195">
        <v>11</v>
      </c>
      <c r="L13" s="197">
        <v>11</v>
      </c>
      <c r="M13" s="197">
        <v>10</v>
      </c>
      <c r="N13" s="195">
        <v>10</v>
      </c>
      <c r="O13" s="197">
        <f>VLOOKUP(A13,[5]Sheet1!$A:$B,2,0)</f>
        <v>10</v>
      </c>
      <c r="P13" s="195">
        <f>VLOOKUP(A13,[4]Sheet1!$A$4:$B$134,2,0)</f>
        <v>10</v>
      </c>
      <c r="Q13" s="173">
        <f t="shared" si="0"/>
        <v>11</v>
      </c>
      <c r="S13" s="162"/>
      <c r="T13" s="211" t="s">
        <v>11</v>
      </c>
      <c r="U13" s="213">
        <f>SUM(U14:U17)</f>
        <v>30</v>
      </c>
      <c r="W13" s="216" t="s">
        <v>716</v>
      </c>
      <c r="X13" s="162">
        <f>U22+U29</f>
        <v>166.294871794872</v>
      </c>
    </row>
    <row r="14" ht="14.25" spans="1:24">
      <c r="A14" s="172" t="s">
        <v>717</v>
      </c>
      <c r="B14" s="172">
        <v>10</v>
      </c>
      <c r="C14" s="172">
        <v>11</v>
      </c>
      <c r="D14" s="173">
        <v>12</v>
      </c>
      <c r="E14" s="173">
        <v>12</v>
      </c>
      <c r="F14" s="173">
        <v>12</v>
      </c>
      <c r="G14" s="173">
        <v>12</v>
      </c>
      <c r="H14" s="173">
        <v>12</v>
      </c>
      <c r="I14" s="173">
        <v>12</v>
      </c>
      <c r="J14" s="197">
        <v>12</v>
      </c>
      <c r="K14" s="195">
        <v>12</v>
      </c>
      <c r="L14" s="197">
        <v>12</v>
      </c>
      <c r="M14" s="197">
        <v>12</v>
      </c>
      <c r="N14" s="195">
        <v>12</v>
      </c>
      <c r="O14" s="197">
        <f>VLOOKUP(A14,[5]Sheet1!$A:$B,2,0)</f>
        <v>12</v>
      </c>
      <c r="P14" s="195">
        <f>VLOOKUP(A14,[4]Sheet1!$A$4:$B$134,2,0)</f>
        <v>11</v>
      </c>
      <c r="Q14" s="173">
        <f t="shared" si="0"/>
        <v>11.9230769230769</v>
      </c>
      <c r="S14" s="162"/>
      <c r="T14" s="211" t="s">
        <v>12</v>
      </c>
      <c r="U14" s="213">
        <f>Q55</f>
        <v>7.46153846153846</v>
      </c>
      <c r="W14" s="216" t="s">
        <v>718</v>
      </c>
      <c r="X14" s="162">
        <f>U12+U19+U20</f>
        <v>30.7692307692308</v>
      </c>
    </row>
    <row r="15" ht="14.25" spans="1:24">
      <c r="A15" s="172" t="s">
        <v>719</v>
      </c>
      <c r="B15" s="172" t="s">
        <v>720</v>
      </c>
      <c r="C15" s="172" t="s">
        <v>720</v>
      </c>
      <c r="D15" s="173">
        <v>4</v>
      </c>
      <c r="E15" s="173">
        <v>4</v>
      </c>
      <c r="F15" s="173">
        <v>4</v>
      </c>
      <c r="G15" s="173">
        <v>4</v>
      </c>
      <c r="H15" s="173">
        <v>4</v>
      </c>
      <c r="I15" s="173">
        <v>4</v>
      </c>
      <c r="J15" s="197">
        <v>4</v>
      </c>
      <c r="K15" s="195">
        <v>4</v>
      </c>
      <c r="L15" s="197">
        <v>4</v>
      </c>
      <c r="M15" s="197">
        <v>4</v>
      </c>
      <c r="N15" s="195">
        <v>4</v>
      </c>
      <c r="O15" s="197">
        <f>VLOOKUP(A15,[5]Sheet1!$A:$B,2,0)</f>
        <v>4</v>
      </c>
      <c r="P15" s="195">
        <f>VLOOKUP(A15,[4]Sheet1!$A$4:$B$134,2,0)</f>
        <v>4</v>
      </c>
      <c r="Q15" s="173">
        <f t="shared" si="0"/>
        <v>4</v>
      </c>
      <c r="S15" s="162"/>
      <c r="T15" s="211" t="s">
        <v>13</v>
      </c>
      <c r="U15" s="213">
        <f>Q56</f>
        <v>10.0769230769231</v>
      </c>
      <c r="W15" s="216" t="s">
        <v>721</v>
      </c>
      <c r="X15" s="162">
        <f>U14+U15+U17</f>
        <v>22.5384615384615</v>
      </c>
    </row>
    <row r="16" ht="14.25" spans="1:24">
      <c r="A16" s="172" t="s">
        <v>722</v>
      </c>
      <c r="B16" s="172">
        <v>23</v>
      </c>
      <c r="C16" s="172">
        <v>26</v>
      </c>
      <c r="D16" s="173">
        <v>30</v>
      </c>
      <c r="E16" s="173">
        <v>30</v>
      </c>
      <c r="F16" s="173">
        <v>30</v>
      </c>
      <c r="G16" s="173">
        <v>30</v>
      </c>
      <c r="H16" s="173">
        <v>30</v>
      </c>
      <c r="I16" s="173">
        <v>30</v>
      </c>
      <c r="J16" s="197">
        <v>30</v>
      </c>
      <c r="K16" s="195">
        <v>30</v>
      </c>
      <c r="L16" s="197">
        <v>29</v>
      </c>
      <c r="M16" s="197">
        <v>29</v>
      </c>
      <c r="N16" s="195">
        <v>29</v>
      </c>
      <c r="O16" s="197">
        <f>VLOOKUP(A16,[5]Sheet1!$A:$B,2,0)</f>
        <v>29</v>
      </c>
      <c r="P16" s="195">
        <f>VLOOKUP(A16,[4]Sheet1!$A$4:$B$134,2,0)</f>
        <v>29</v>
      </c>
      <c r="Q16" s="173">
        <f t="shared" si="0"/>
        <v>29.6153846153846</v>
      </c>
      <c r="S16" s="162"/>
      <c r="T16" s="205" t="s">
        <v>14</v>
      </c>
      <c r="U16" s="213">
        <f>Q53</f>
        <v>7.46153846153846</v>
      </c>
      <c r="W16" s="217" t="s">
        <v>723</v>
      </c>
      <c r="X16" s="162">
        <f>U8+U10+U11+U16</f>
        <v>51.6923076923077</v>
      </c>
    </row>
    <row r="17" ht="14.25" spans="1:24">
      <c r="A17" s="172" t="s">
        <v>724</v>
      </c>
      <c r="B17" s="172">
        <v>7</v>
      </c>
      <c r="C17" s="172">
        <v>7</v>
      </c>
      <c r="D17" s="173">
        <v>6</v>
      </c>
      <c r="E17" s="173">
        <v>6</v>
      </c>
      <c r="F17" s="173">
        <v>6</v>
      </c>
      <c r="G17" s="173">
        <v>6</v>
      </c>
      <c r="H17" s="173">
        <v>6</v>
      </c>
      <c r="I17" s="173">
        <v>6</v>
      </c>
      <c r="J17" s="197">
        <v>6</v>
      </c>
      <c r="K17" s="195">
        <v>6</v>
      </c>
      <c r="L17" s="197">
        <v>6</v>
      </c>
      <c r="M17" s="197">
        <v>5</v>
      </c>
      <c r="N17" s="195">
        <v>5</v>
      </c>
      <c r="O17" s="197">
        <f>VLOOKUP(A17,[5]Sheet1!$A:$B,2,0)</f>
        <v>5</v>
      </c>
      <c r="P17" s="195">
        <f>VLOOKUP(A17,[4]Sheet1!$A$4:$B$134,2,0)</f>
        <v>5</v>
      </c>
      <c r="Q17" s="173">
        <f t="shared" si="0"/>
        <v>5.69230769230769</v>
      </c>
      <c r="S17" s="162"/>
      <c r="T17" s="211" t="s">
        <v>15</v>
      </c>
      <c r="U17" s="213">
        <f>Q59</f>
        <v>5</v>
      </c>
      <c r="W17" s="216" t="s">
        <v>725</v>
      </c>
      <c r="X17" s="162">
        <f>U6+U21</f>
        <v>257.630769230769</v>
      </c>
    </row>
    <row r="18" ht="14.25" spans="1:21">
      <c r="A18" s="172" t="s">
        <v>726</v>
      </c>
      <c r="B18" s="172">
        <v>10</v>
      </c>
      <c r="C18" s="172">
        <v>10</v>
      </c>
      <c r="D18" s="173">
        <v>14</v>
      </c>
      <c r="E18" s="173">
        <v>16</v>
      </c>
      <c r="F18" s="173">
        <v>16</v>
      </c>
      <c r="G18" s="173">
        <v>16</v>
      </c>
      <c r="H18" s="173">
        <v>16</v>
      </c>
      <c r="I18" s="173">
        <v>16</v>
      </c>
      <c r="J18" s="197">
        <v>16</v>
      </c>
      <c r="K18" s="195">
        <v>16</v>
      </c>
      <c r="L18" s="197">
        <v>15</v>
      </c>
      <c r="M18" s="197">
        <v>14</v>
      </c>
      <c r="N18" s="195">
        <v>14</v>
      </c>
      <c r="O18" s="197">
        <f>VLOOKUP(A18,[5]Sheet1!$A:$B,2,0)</f>
        <v>13</v>
      </c>
      <c r="P18" s="195">
        <f>VLOOKUP(A18,[4]Sheet1!$A$4:$B$134,2,0)</f>
        <v>15</v>
      </c>
      <c r="Q18" s="173">
        <f t="shared" si="0"/>
        <v>15.1538461538462</v>
      </c>
      <c r="S18" s="162"/>
      <c r="T18" s="211" t="s">
        <v>16</v>
      </c>
      <c r="U18" s="214">
        <f>SUM(U19:U20)</f>
        <v>17.3846153846154</v>
      </c>
    </row>
    <row r="19" ht="14.25" spans="1:21">
      <c r="A19" s="172" t="s">
        <v>727</v>
      </c>
      <c r="B19" s="172">
        <v>9</v>
      </c>
      <c r="C19" s="172">
        <v>11</v>
      </c>
      <c r="D19" s="173">
        <v>14</v>
      </c>
      <c r="E19" s="173">
        <v>14</v>
      </c>
      <c r="F19" s="173">
        <v>14</v>
      </c>
      <c r="G19" s="173">
        <v>15</v>
      </c>
      <c r="H19" s="173">
        <v>15</v>
      </c>
      <c r="I19" s="173">
        <v>15</v>
      </c>
      <c r="J19" s="197">
        <v>15</v>
      </c>
      <c r="K19" s="195">
        <v>15</v>
      </c>
      <c r="L19" s="197">
        <v>15</v>
      </c>
      <c r="M19" s="197">
        <v>15</v>
      </c>
      <c r="N19" s="195">
        <v>15</v>
      </c>
      <c r="O19" s="197">
        <f>VLOOKUP(A19,[5]Sheet1!$A:$B,2,0)</f>
        <v>15</v>
      </c>
      <c r="P19" s="195">
        <f>VLOOKUP(A19,[4]Sheet1!$A$4:$B$134,2,0)</f>
        <v>15</v>
      </c>
      <c r="Q19" s="173">
        <f t="shared" si="0"/>
        <v>14.7692307692308</v>
      </c>
      <c r="S19" s="162"/>
      <c r="T19" s="211" t="s">
        <v>17</v>
      </c>
      <c r="U19" s="213">
        <f>Q60</f>
        <v>9</v>
      </c>
    </row>
    <row r="20" ht="14.25" spans="1:21">
      <c r="A20" s="172" t="s">
        <v>728</v>
      </c>
      <c r="B20" s="172">
        <v>3</v>
      </c>
      <c r="C20" s="172">
        <v>4</v>
      </c>
      <c r="D20" s="173">
        <v>4</v>
      </c>
      <c r="E20" s="173">
        <v>4</v>
      </c>
      <c r="F20" s="173">
        <v>4</v>
      </c>
      <c r="G20" s="173">
        <v>5</v>
      </c>
      <c r="H20" s="173">
        <v>5</v>
      </c>
      <c r="I20" s="173">
        <v>5</v>
      </c>
      <c r="J20" s="197">
        <v>5</v>
      </c>
      <c r="K20" s="195">
        <v>5</v>
      </c>
      <c r="L20" s="197">
        <v>5</v>
      </c>
      <c r="M20" s="197">
        <v>5</v>
      </c>
      <c r="N20" s="195">
        <v>5</v>
      </c>
      <c r="O20" s="197">
        <f>VLOOKUP(A20,[5]Sheet1!$A:$B,2,0)</f>
        <v>5</v>
      </c>
      <c r="P20" s="195">
        <f>VLOOKUP(A20,[4]Sheet1!$A$4:$B$134,2,0)</f>
        <v>5</v>
      </c>
      <c r="Q20" s="173">
        <f t="shared" si="0"/>
        <v>4.76923076923077</v>
      </c>
      <c r="S20" s="162"/>
      <c r="T20" s="211" t="s">
        <v>18</v>
      </c>
      <c r="U20" s="213">
        <f>Q58</f>
        <v>8.38461538461539</v>
      </c>
    </row>
    <row r="21" ht="14.25" spans="1:24">
      <c r="A21" s="177" t="s">
        <v>729</v>
      </c>
      <c r="B21" s="178">
        <f>SUM(B8:B20)</f>
        <v>100</v>
      </c>
      <c r="C21" s="179">
        <f>SUM(C8:C20)</f>
        <v>105</v>
      </c>
      <c r="D21" s="179">
        <f t="shared" ref="D21:I21" si="1">SUM(D8:D20)</f>
        <v>128</v>
      </c>
      <c r="E21" s="180">
        <f t="shared" si="1"/>
        <v>132</v>
      </c>
      <c r="F21" s="180">
        <f t="shared" si="1"/>
        <v>132</v>
      </c>
      <c r="G21" s="180">
        <f t="shared" si="1"/>
        <v>134</v>
      </c>
      <c r="H21" s="180">
        <f t="shared" si="1"/>
        <v>132</v>
      </c>
      <c r="I21" s="180">
        <f t="shared" si="1"/>
        <v>130</v>
      </c>
      <c r="J21" s="179">
        <v>129</v>
      </c>
      <c r="K21" s="179">
        <f>SUM(K8:K20)</f>
        <v>129</v>
      </c>
      <c r="L21" s="179">
        <f>SUM(L8:L20)</f>
        <v>127</v>
      </c>
      <c r="M21" s="179">
        <f>SUM(M8:M20)</f>
        <v>124</v>
      </c>
      <c r="N21" s="179">
        <f>SUM(N8:N20)</f>
        <v>124</v>
      </c>
      <c r="O21" s="179">
        <f t="shared" ref="O21:Q21" si="2">SUM(O8:O20)</f>
        <v>126</v>
      </c>
      <c r="P21" s="179">
        <f t="shared" si="2"/>
        <v>127</v>
      </c>
      <c r="Q21" s="173">
        <f t="shared" si="2"/>
        <v>128.846153846154</v>
      </c>
      <c r="S21" s="162"/>
      <c r="T21" s="211" t="s">
        <v>19</v>
      </c>
      <c r="U21" s="213">
        <f>Q54</f>
        <v>3.07692307692308</v>
      </c>
      <c r="W21" s="162">
        <f>X12-1097</f>
        <v>188.076923076923</v>
      </c>
      <c r="X21">
        <f>1097</f>
        <v>1097</v>
      </c>
    </row>
    <row r="22" ht="14.25" spans="1:23">
      <c r="A22" s="172" t="s">
        <v>730</v>
      </c>
      <c r="B22" s="172">
        <v>22</v>
      </c>
      <c r="C22" s="172">
        <v>26</v>
      </c>
      <c r="D22" s="173">
        <v>33</v>
      </c>
      <c r="E22" s="173">
        <v>31</v>
      </c>
      <c r="F22" s="173">
        <v>31</v>
      </c>
      <c r="G22" s="173">
        <v>31</v>
      </c>
      <c r="H22" s="173">
        <v>32</v>
      </c>
      <c r="I22" s="173">
        <v>28</v>
      </c>
      <c r="J22" s="197">
        <v>30</v>
      </c>
      <c r="K22" s="195">
        <v>32</v>
      </c>
      <c r="L22" s="197">
        <v>33</v>
      </c>
      <c r="M22" s="197">
        <v>33</v>
      </c>
      <c r="N22" s="195">
        <v>32</v>
      </c>
      <c r="O22" s="197">
        <f>VLOOKUP(A22,[5]Sheet1!$A:$B,2,0)</f>
        <v>32</v>
      </c>
      <c r="P22" s="195">
        <f>VLOOKUP(A22,[4]Sheet1!$A$4:$B$134,2,0)</f>
        <v>35</v>
      </c>
      <c r="Q22" s="173">
        <f t="shared" si="0"/>
        <v>31.7692307692308</v>
      </c>
      <c r="S22" s="162"/>
      <c r="T22" s="211" t="s">
        <v>20</v>
      </c>
      <c r="U22" s="213">
        <f>SUM(U23:U28)</f>
        <v>136.538461538462</v>
      </c>
      <c r="W22">
        <f>X21/W21</f>
        <v>5.83271983640082</v>
      </c>
    </row>
    <row r="23" ht="14.25" spans="1:21">
      <c r="A23" s="172" t="s">
        <v>731</v>
      </c>
      <c r="B23" s="172">
        <v>22</v>
      </c>
      <c r="C23" s="172">
        <v>26</v>
      </c>
      <c r="D23" s="173">
        <v>22</v>
      </c>
      <c r="E23" s="173">
        <v>22</v>
      </c>
      <c r="F23" s="173">
        <v>22</v>
      </c>
      <c r="G23" s="173">
        <v>22</v>
      </c>
      <c r="H23" s="173">
        <v>22</v>
      </c>
      <c r="I23" s="173">
        <v>22</v>
      </c>
      <c r="J23" s="197">
        <v>22</v>
      </c>
      <c r="K23" s="195">
        <v>22</v>
      </c>
      <c r="L23" s="197">
        <v>22</v>
      </c>
      <c r="M23" s="197">
        <v>22</v>
      </c>
      <c r="N23" s="195">
        <v>21</v>
      </c>
      <c r="O23" s="197">
        <f>VLOOKUP(A23,[5]Sheet1!$A:$B,2,0)</f>
        <v>21</v>
      </c>
      <c r="P23" s="195">
        <f>VLOOKUP(A23,[4]Sheet1!$A$4:$B$134,2,0)</f>
        <v>21</v>
      </c>
      <c r="Q23" s="173">
        <f t="shared" si="0"/>
        <v>21.7692307692308</v>
      </c>
      <c r="S23" s="162"/>
      <c r="T23" s="211" t="s">
        <v>21</v>
      </c>
      <c r="U23" s="213">
        <f>Q42</f>
        <v>50.8461538461538</v>
      </c>
    </row>
    <row r="24" ht="14.25" spans="1:21">
      <c r="A24" s="172" t="s">
        <v>732</v>
      </c>
      <c r="B24" s="172">
        <v>0</v>
      </c>
      <c r="C24" s="172">
        <v>1</v>
      </c>
      <c r="D24" s="173">
        <v>12</v>
      </c>
      <c r="E24" s="173">
        <v>12</v>
      </c>
      <c r="F24" s="173">
        <v>12</v>
      </c>
      <c r="G24" s="173">
        <v>12</v>
      </c>
      <c r="H24" s="173">
        <v>12</v>
      </c>
      <c r="I24" s="173">
        <v>12</v>
      </c>
      <c r="J24" s="197">
        <v>12</v>
      </c>
      <c r="K24" s="195">
        <v>12</v>
      </c>
      <c r="L24" s="197">
        <v>12</v>
      </c>
      <c r="M24" s="197">
        <v>12</v>
      </c>
      <c r="N24" s="195">
        <v>12</v>
      </c>
      <c r="O24" s="197">
        <f>VLOOKUP(A24,[5]Sheet1!$A:$B,2,0)</f>
        <v>12</v>
      </c>
      <c r="P24" s="195">
        <f>VLOOKUP(A24,[4]Sheet1!$A$4:$B$134,2,0)</f>
        <v>12</v>
      </c>
      <c r="Q24" s="173">
        <f t="shared" si="0"/>
        <v>12</v>
      </c>
      <c r="S24" s="162"/>
      <c r="T24" s="211" t="s">
        <v>22</v>
      </c>
      <c r="U24" s="213">
        <f>Q43</f>
        <v>31.6153846153846</v>
      </c>
    </row>
    <row r="25" ht="14.25" spans="1:21">
      <c r="A25" s="172" t="s">
        <v>733</v>
      </c>
      <c r="B25" s="172"/>
      <c r="C25" s="172"/>
      <c r="D25" s="173"/>
      <c r="E25" s="173"/>
      <c r="F25" s="173"/>
      <c r="G25" s="173"/>
      <c r="H25" s="173"/>
      <c r="I25" s="173"/>
      <c r="J25" s="197"/>
      <c r="K25" s="195"/>
      <c r="L25" s="197">
        <v>2</v>
      </c>
      <c r="M25" s="197">
        <v>3</v>
      </c>
      <c r="N25" s="195">
        <v>4</v>
      </c>
      <c r="O25" s="197">
        <f>VLOOKUP(A25,[5]Sheet1!$A:$B,2,0)</f>
        <v>4</v>
      </c>
      <c r="P25" s="195">
        <f>VLOOKUP(A25,[4]Sheet1!$A$4:$B$134,2,0)</f>
        <v>4</v>
      </c>
      <c r="Q25" s="173">
        <f t="shared" si="0"/>
        <v>3.4</v>
      </c>
      <c r="S25" s="162"/>
      <c r="T25" s="211" t="s">
        <v>23</v>
      </c>
      <c r="U25" s="213">
        <f t="shared" ref="U25:U28" si="3">Q44</f>
        <v>28.9230769230769</v>
      </c>
    </row>
    <row r="26" ht="14.25" spans="1:21">
      <c r="A26" s="181" t="s">
        <v>734</v>
      </c>
      <c r="B26" s="181">
        <v>30</v>
      </c>
      <c r="C26" s="181">
        <v>38</v>
      </c>
      <c r="D26" s="173">
        <v>39</v>
      </c>
      <c r="E26" s="173">
        <v>37</v>
      </c>
      <c r="F26" s="173">
        <v>37</v>
      </c>
      <c r="G26" s="173">
        <v>37</v>
      </c>
      <c r="H26" s="173">
        <v>37</v>
      </c>
      <c r="I26" s="173">
        <v>37</v>
      </c>
      <c r="J26" s="197">
        <v>36</v>
      </c>
      <c r="K26" s="195">
        <v>35</v>
      </c>
      <c r="L26" s="197">
        <v>35</v>
      </c>
      <c r="M26" s="197">
        <v>35</v>
      </c>
      <c r="N26" s="195">
        <v>36</v>
      </c>
      <c r="O26" s="197">
        <f>VLOOKUP(A26,[5]Sheet1!$A:$B,2,0)</f>
        <v>35</v>
      </c>
      <c r="P26" s="195">
        <f>VLOOKUP(A26,[4]Sheet1!$A$4:$B$134,2,0)</f>
        <v>33</v>
      </c>
      <c r="Q26" s="218">
        <f t="shared" si="0"/>
        <v>36.0769230769231</v>
      </c>
      <c r="R26" s="219">
        <f>L33+L32+L31+L34+L35+L36</f>
        <v>22</v>
      </c>
      <c r="S26" s="162"/>
      <c r="T26" s="211" t="s">
        <v>24</v>
      </c>
      <c r="U26" s="213">
        <f t="shared" si="3"/>
        <v>8.84615384615385</v>
      </c>
    </row>
    <row r="27" ht="14.25" spans="1:21">
      <c r="A27" s="181" t="s">
        <v>735</v>
      </c>
      <c r="B27" s="181">
        <v>9</v>
      </c>
      <c r="C27" s="181">
        <v>11</v>
      </c>
      <c r="D27" s="173">
        <v>63</v>
      </c>
      <c r="E27" s="173">
        <v>60</v>
      </c>
      <c r="F27" s="173">
        <v>60</v>
      </c>
      <c r="G27" s="173">
        <v>60</v>
      </c>
      <c r="H27" s="173">
        <v>60</v>
      </c>
      <c r="I27" s="173">
        <v>60</v>
      </c>
      <c r="J27" s="197">
        <v>60</v>
      </c>
      <c r="K27" s="195">
        <v>61</v>
      </c>
      <c r="L27" s="197">
        <v>60</v>
      </c>
      <c r="M27" s="197">
        <v>59</v>
      </c>
      <c r="N27" s="195">
        <v>64</v>
      </c>
      <c r="O27" s="197">
        <f>VLOOKUP(A27,[5]Sheet1!$A:$B,2,0)</f>
        <v>63</v>
      </c>
      <c r="P27" s="195">
        <f>VLOOKUP(A27,[4]Sheet1!$A$4:$B$134,2,0)</f>
        <v>62</v>
      </c>
      <c r="Q27" s="218">
        <f t="shared" si="0"/>
        <v>60.9230769230769</v>
      </c>
      <c r="S27" s="162"/>
      <c r="T27" s="211" t="s">
        <v>25</v>
      </c>
      <c r="U27" s="213">
        <f t="shared" si="3"/>
        <v>11.3846153846154</v>
      </c>
    </row>
    <row r="28" ht="14.25" spans="1:21">
      <c r="A28" s="172" t="s">
        <v>736</v>
      </c>
      <c r="B28" s="172">
        <v>35</v>
      </c>
      <c r="C28" s="172">
        <v>38</v>
      </c>
      <c r="D28" s="173">
        <v>45</v>
      </c>
      <c r="E28" s="173">
        <v>44</v>
      </c>
      <c r="F28" s="173">
        <v>44</v>
      </c>
      <c r="G28" s="173">
        <v>44</v>
      </c>
      <c r="H28" s="173">
        <v>43</v>
      </c>
      <c r="I28" s="173">
        <v>43</v>
      </c>
      <c r="J28" s="197">
        <v>43</v>
      </c>
      <c r="K28" s="195">
        <v>43</v>
      </c>
      <c r="L28" s="197">
        <v>43</v>
      </c>
      <c r="M28" s="197">
        <v>43</v>
      </c>
      <c r="N28" s="195">
        <v>43</v>
      </c>
      <c r="O28" s="197">
        <f>VLOOKUP(A28,[5]Sheet1!$A:$B,2,0)</f>
        <v>43</v>
      </c>
      <c r="P28" s="195">
        <f>VLOOKUP(A28,[4]Sheet1!$A$4:$B$134,2,0)</f>
        <v>43</v>
      </c>
      <c r="Q28" s="173">
        <f t="shared" si="0"/>
        <v>43.3846153846154</v>
      </c>
      <c r="S28" s="162"/>
      <c r="T28" s="211" t="s">
        <v>26</v>
      </c>
      <c r="U28" s="213">
        <f t="shared" si="3"/>
        <v>4.92307692307692</v>
      </c>
    </row>
    <row r="29" ht="14.25" spans="1:21">
      <c r="A29" s="181" t="s">
        <v>6</v>
      </c>
      <c r="B29" s="181">
        <v>28</v>
      </c>
      <c r="C29" s="181">
        <v>33</v>
      </c>
      <c r="D29" s="173">
        <v>21</v>
      </c>
      <c r="E29" s="173">
        <v>21</v>
      </c>
      <c r="F29" s="173">
        <v>21</v>
      </c>
      <c r="G29" s="173">
        <v>21</v>
      </c>
      <c r="H29" s="173">
        <v>20</v>
      </c>
      <c r="I29" s="173">
        <v>20</v>
      </c>
      <c r="J29" s="197">
        <v>20</v>
      </c>
      <c r="K29" s="195">
        <v>20</v>
      </c>
      <c r="L29" s="197">
        <v>20</v>
      </c>
      <c r="M29" s="197">
        <v>20</v>
      </c>
      <c r="N29" s="195">
        <v>20</v>
      </c>
      <c r="O29" s="197">
        <f>VLOOKUP(A29,[5]Sheet1!$A:$B,2,0)</f>
        <v>20</v>
      </c>
      <c r="P29" s="195">
        <f>VLOOKUP(A29,[4]Sheet1!$A$4:$B$134,2,0)</f>
        <v>20</v>
      </c>
      <c r="Q29" s="218">
        <f t="shared" si="0"/>
        <v>20.3076923076923</v>
      </c>
      <c r="S29" s="162"/>
      <c r="T29" s="211" t="s">
        <v>27</v>
      </c>
      <c r="U29" s="213">
        <f>Q31+Q32+Q33+Q34+Q35+Q36+Q41</f>
        <v>29.7564102564103</v>
      </c>
    </row>
    <row r="30" ht="14.25" spans="1:21">
      <c r="A30" s="181" t="s">
        <v>737</v>
      </c>
      <c r="B30" s="181">
        <v>10</v>
      </c>
      <c r="C30" s="181">
        <v>9</v>
      </c>
      <c r="D30" s="173">
        <v>31</v>
      </c>
      <c r="E30" s="173">
        <v>32</v>
      </c>
      <c r="F30" s="173">
        <v>32</v>
      </c>
      <c r="G30" s="173">
        <v>31</v>
      </c>
      <c r="H30" s="173">
        <v>31</v>
      </c>
      <c r="I30" s="173">
        <v>31</v>
      </c>
      <c r="J30" s="197">
        <v>31</v>
      </c>
      <c r="K30" s="195">
        <v>31</v>
      </c>
      <c r="L30" s="197">
        <v>29</v>
      </c>
      <c r="M30" s="197">
        <v>28</v>
      </c>
      <c r="N30" s="195">
        <v>25</v>
      </c>
      <c r="O30" s="197">
        <f>VLOOKUP(A30,[5]Sheet1!$A:$B,2,0)</f>
        <v>25</v>
      </c>
      <c r="P30" s="195">
        <f>VLOOKUP(A30,[4]Sheet1!$A$4:$B$134,2,0)</f>
        <v>25</v>
      </c>
      <c r="Q30" s="218">
        <f t="shared" si="0"/>
        <v>29.3846153846154</v>
      </c>
      <c r="S30" s="162"/>
      <c r="T30" s="211" t="s">
        <v>28</v>
      </c>
      <c r="U30" s="213">
        <f>Q27</f>
        <v>60.9230769230769</v>
      </c>
    </row>
    <row r="31" ht="14.25" spans="1:19">
      <c r="A31" s="181" t="s">
        <v>27</v>
      </c>
      <c r="B31" s="181">
        <v>7</v>
      </c>
      <c r="C31" s="181">
        <v>2</v>
      </c>
      <c r="D31" s="173">
        <v>7</v>
      </c>
      <c r="E31" s="173">
        <v>7</v>
      </c>
      <c r="F31" s="173">
        <v>7</v>
      </c>
      <c r="G31" s="173">
        <v>7</v>
      </c>
      <c r="H31" s="173">
        <v>7</v>
      </c>
      <c r="I31" s="173">
        <v>7</v>
      </c>
      <c r="J31" s="197">
        <v>6</v>
      </c>
      <c r="K31" s="195">
        <v>4</v>
      </c>
      <c r="L31" s="197">
        <v>4</v>
      </c>
      <c r="M31" s="197">
        <v>4</v>
      </c>
      <c r="N31" s="195">
        <v>5</v>
      </c>
      <c r="O31" s="197">
        <f>VLOOKUP(A31,[5]Sheet1!$A:$B,2,0)</f>
        <v>6</v>
      </c>
      <c r="P31" s="195">
        <f>VLOOKUP(A31,[4]Sheet1!$A$4:$B$134,2,0)</f>
        <v>6</v>
      </c>
      <c r="Q31" s="218">
        <f t="shared" si="0"/>
        <v>5.92307692307692</v>
      </c>
      <c r="S31" s="162"/>
    </row>
    <row r="32" ht="14.25" spans="1:19">
      <c r="A32" s="181" t="s">
        <v>738</v>
      </c>
      <c r="B32" s="181"/>
      <c r="C32" s="182">
        <v>6</v>
      </c>
      <c r="D32" s="173">
        <v>2</v>
      </c>
      <c r="E32" s="173">
        <v>2</v>
      </c>
      <c r="F32" s="173">
        <v>2</v>
      </c>
      <c r="G32" s="173">
        <v>2</v>
      </c>
      <c r="H32" s="173">
        <v>2</v>
      </c>
      <c r="I32" s="173">
        <v>2</v>
      </c>
      <c r="J32" s="197">
        <v>2</v>
      </c>
      <c r="K32" s="195">
        <v>2</v>
      </c>
      <c r="L32" s="197">
        <v>2</v>
      </c>
      <c r="M32" s="197">
        <v>2</v>
      </c>
      <c r="N32" s="195">
        <v>2</v>
      </c>
      <c r="O32" s="197">
        <f>VLOOKUP(A32,[5]Sheet1!$A:$B,2,0)</f>
        <v>2</v>
      </c>
      <c r="P32" s="195">
        <f>VLOOKUP(A32,[4]Sheet1!$A$4:$B$134,2,0)</f>
        <v>2</v>
      </c>
      <c r="Q32" s="218">
        <f t="shared" si="0"/>
        <v>2</v>
      </c>
      <c r="S32" s="162"/>
    </row>
    <row r="33" ht="14.25" spans="1:19">
      <c r="A33" s="181" t="s">
        <v>739</v>
      </c>
      <c r="B33" s="181"/>
      <c r="C33" s="181"/>
      <c r="D33" s="173">
        <v>6</v>
      </c>
      <c r="E33" s="173">
        <v>6</v>
      </c>
      <c r="F33" s="173">
        <v>6</v>
      </c>
      <c r="G33" s="173">
        <v>6</v>
      </c>
      <c r="H33" s="173">
        <v>6</v>
      </c>
      <c r="I33" s="173">
        <v>6</v>
      </c>
      <c r="J33" s="197">
        <v>6</v>
      </c>
      <c r="K33" s="195">
        <v>3</v>
      </c>
      <c r="L33" s="197">
        <v>3</v>
      </c>
      <c r="M33" s="197">
        <v>3</v>
      </c>
      <c r="N33" s="195">
        <v>3</v>
      </c>
      <c r="O33" s="197">
        <f>VLOOKUP(A33,[5]Sheet1!$A:$B,2,0)</f>
        <v>3</v>
      </c>
      <c r="P33" s="195">
        <f>VLOOKUP(A33,[4]Sheet1!$A$4:$B$134,2,0)</f>
        <v>3</v>
      </c>
      <c r="Q33" s="218">
        <f t="shared" si="0"/>
        <v>4.61538461538461</v>
      </c>
      <c r="S33" s="162"/>
    </row>
    <row r="34" ht="14.25" spans="1:19">
      <c r="A34" s="181" t="s">
        <v>740</v>
      </c>
      <c r="B34" s="181"/>
      <c r="C34" s="181"/>
      <c r="D34" s="173">
        <v>2</v>
      </c>
      <c r="E34" s="173">
        <v>2</v>
      </c>
      <c r="F34" s="173">
        <v>2</v>
      </c>
      <c r="G34" s="173">
        <v>2</v>
      </c>
      <c r="H34" s="173">
        <v>2</v>
      </c>
      <c r="I34" s="173">
        <v>2</v>
      </c>
      <c r="J34" s="197">
        <v>1</v>
      </c>
      <c r="K34" s="195">
        <v>3</v>
      </c>
      <c r="L34" s="197">
        <v>3</v>
      </c>
      <c r="M34" s="197">
        <v>2</v>
      </c>
      <c r="N34" s="195">
        <v>2</v>
      </c>
      <c r="O34" s="197">
        <f>VLOOKUP(A34,[5]Sheet1!$A:$B,2,0)</f>
        <v>2</v>
      </c>
      <c r="P34" s="195">
        <f>VLOOKUP(A34,[4]Sheet1!$A$4:$B$134,2,0)</f>
        <v>2</v>
      </c>
      <c r="Q34" s="218">
        <f t="shared" si="0"/>
        <v>2.07692307692308</v>
      </c>
      <c r="S34" s="162"/>
    </row>
    <row r="35" ht="14.25" spans="1:19">
      <c r="A35" s="181" t="s">
        <v>741</v>
      </c>
      <c r="B35" s="181"/>
      <c r="C35" s="181"/>
      <c r="D35" s="173">
        <v>1</v>
      </c>
      <c r="E35" s="173">
        <v>1</v>
      </c>
      <c r="F35" s="173">
        <v>1</v>
      </c>
      <c r="G35" s="173">
        <v>1</v>
      </c>
      <c r="H35" s="173">
        <v>1</v>
      </c>
      <c r="I35" s="173">
        <v>1</v>
      </c>
      <c r="J35" s="197">
        <v>1</v>
      </c>
      <c r="K35" s="195">
        <v>1</v>
      </c>
      <c r="L35" s="197">
        <v>1</v>
      </c>
      <c r="M35" s="197">
        <v>1</v>
      </c>
      <c r="N35" s="195">
        <v>1</v>
      </c>
      <c r="O35" s="197">
        <f>VLOOKUP(A35,[5]Sheet1!$A:$B,2,0)</f>
        <v>1</v>
      </c>
      <c r="P35" s="195">
        <f>VLOOKUP(A35,[4]Sheet1!$A$4:$B$134,2,0)</f>
        <v>1</v>
      </c>
      <c r="Q35" s="218">
        <f t="shared" si="0"/>
        <v>1</v>
      </c>
      <c r="S35" s="162"/>
    </row>
    <row r="36" ht="14.25" spans="1:19">
      <c r="A36" s="181" t="s">
        <v>742</v>
      </c>
      <c r="B36" s="181">
        <v>0</v>
      </c>
      <c r="C36" s="181">
        <v>6</v>
      </c>
      <c r="D36" s="173">
        <v>10</v>
      </c>
      <c r="E36" s="173">
        <v>10</v>
      </c>
      <c r="F36" s="173">
        <v>10</v>
      </c>
      <c r="G36" s="173">
        <v>10</v>
      </c>
      <c r="H36" s="173">
        <v>9</v>
      </c>
      <c r="I36" s="173">
        <v>9</v>
      </c>
      <c r="J36" s="197">
        <v>9</v>
      </c>
      <c r="K36" s="195">
        <v>9</v>
      </c>
      <c r="L36" s="197">
        <v>9</v>
      </c>
      <c r="M36" s="197">
        <v>9</v>
      </c>
      <c r="N36" s="195">
        <v>9</v>
      </c>
      <c r="O36" s="197">
        <f>VLOOKUP(A36,[5]Sheet1!$A:$B,2,0)</f>
        <v>9</v>
      </c>
      <c r="P36" s="195">
        <f>VLOOKUP(A36,[4]Sheet1!$A$4:$B$134,2,0)</f>
        <v>9</v>
      </c>
      <c r="Q36" s="218">
        <f t="shared" si="0"/>
        <v>9.30769230769231</v>
      </c>
      <c r="S36" s="162"/>
    </row>
    <row r="37" spans="1:19">
      <c r="A37" s="183" t="s">
        <v>743</v>
      </c>
      <c r="B37" s="184">
        <f t="shared" ref="B37:Q37" si="4">SUM(B22:B36)-B26-B27-B30</f>
        <v>114</v>
      </c>
      <c r="C37" s="185">
        <f t="shared" si="4"/>
        <v>138</v>
      </c>
      <c r="D37" s="184">
        <f t="shared" si="4"/>
        <v>161</v>
      </c>
      <c r="E37" s="184">
        <f t="shared" si="4"/>
        <v>158</v>
      </c>
      <c r="F37" s="185">
        <f t="shared" si="4"/>
        <v>158</v>
      </c>
      <c r="G37" s="185">
        <f t="shared" si="4"/>
        <v>158</v>
      </c>
      <c r="H37" s="185">
        <f t="shared" si="4"/>
        <v>156</v>
      </c>
      <c r="I37" s="185">
        <f t="shared" si="4"/>
        <v>152</v>
      </c>
      <c r="J37" s="185">
        <f t="shared" si="4"/>
        <v>152</v>
      </c>
      <c r="K37" s="185">
        <f t="shared" si="4"/>
        <v>151</v>
      </c>
      <c r="L37" s="184">
        <f t="shared" si="4"/>
        <v>154</v>
      </c>
      <c r="M37" s="185">
        <f t="shared" si="4"/>
        <v>154</v>
      </c>
      <c r="N37" s="185">
        <f t="shared" si="4"/>
        <v>154</v>
      </c>
      <c r="O37" s="185">
        <f t="shared" si="4"/>
        <v>155</v>
      </c>
      <c r="P37" s="185">
        <f t="shared" si="4"/>
        <v>158</v>
      </c>
      <c r="Q37" s="220">
        <f t="shared" si="4"/>
        <v>157.553846153846</v>
      </c>
      <c r="S37" s="162"/>
    </row>
    <row r="38" ht="14.25" spans="1:19">
      <c r="A38" s="186" t="s">
        <v>744</v>
      </c>
      <c r="B38" s="181">
        <v>10</v>
      </c>
      <c r="C38" s="181">
        <v>18</v>
      </c>
      <c r="D38" s="173">
        <v>18</v>
      </c>
      <c r="E38" s="173">
        <v>18</v>
      </c>
      <c r="F38" s="173">
        <v>18</v>
      </c>
      <c r="G38" s="173">
        <v>18</v>
      </c>
      <c r="H38" s="173">
        <v>18</v>
      </c>
      <c r="I38" s="173">
        <v>18</v>
      </c>
      <c r="J38" s="197">
        <v>17</v>
      </c>
      <c r="K38" s="198">
        <v>26</v>
      </c>
      <c r="L38" s="199">
        <v>24</v>
      </c>
      <c r="M38" s="199">
        <v>23</v>
      </c>
      <c r="N38" s="199">
        <v>22</v>
      </c>
      <c r="O38" s="199">
        <v>22</v>
      </c>
      <c r="P38" s="198">
        <f>VLOOKUP(A38,[4]Sheet1!$A$4:$B$134,2,0)</f>
        <v>22</v>
      </c>
      <c r="Q38" s="221">
        <v>26</v>
      </c>
      <c r="S38" s="162"/>
    </row>
    <row r="39" ht="14.25" spans="1:19">
      <c r="A39" s="187"/>
      <c r="B39" s="182">
        <v>11</v>
      </c>
      <c r="C39" s="182">
        <v>12</v>
      </c>
      <c r="D39" s="173">
        <v>12</v>
      </c>
      <c r="E39" s="173">
        <v>11</v>
      </c>
      <c r="F39" s="173">
        <v>11</v>
      </c>
      <c r="G39" s="173">
        <v>11</v>
      </c>
      <c r="H39" s="173">
        <v>11</v>
      </c>
      <c r="I39" s="173">
        <v>11</v>
      </c>
      <c r="J39" s="197">
        <v>11</v>
      </c>
      <c r="K39" s="200"/>
      <c r="L39" s="201"/>
      <c r="M39" s="201"/>
      <c r="N39" s="201"/>
      <c r="O39" s="201"/>
      <c r="P39" s="200"/>
      <c r="Q39" s="222"/>
      <c r="S39" s="162"/>
    </row>
    <row r="40" ht="14.25" spans="1:19">
      <c r="A40" s="181" t="s">
        <v>745</v>
      </c>
      <c r="B40" s="188">
        <v>8</v>
      </c>
      <c r="C40" s="188">
        <v>16</v>
      </c>
      <c r="D40" s="173">
        <v>17</v>
      </c>
      <c r="E40" s="173">
        <v>17</v>
      </c>
      <c r="F40" s="173">
        <v>17</v>
      </c>
      <c r="G40" s="173">
        <v>17</v>
      </c>
      <c r="H40" s="173">
        <v>17</v>
      </c>
      <c r="I40" s="173">
        <v>17</v>
      </c>
      <c r="J40" s="197">
        <v>17</v>
      </c>
      <c r="K40" s="195">
        <v>17</v>
      </c>
      <c r="L40" s="197">
        <v>17</v>
      </c>
      <c r="M40" s="197">
        <v>16</v>
      </c>
      <c r="N40" s="195">
        <v>16</v>
      </c>
      <c r="O40" s="197">
        <f>VLOOKUP(A40,[5]Sheet1!$A:$B,2,0)</f>
        <v>16</v>
      </c>
      <c r="P40" s="195">
        <f>VLOOKUP(A40,[4]Sheet1!$A$4:$B$134,2,0)</f>
        <v>16</v>
      </c>
      <c r="Q40" s="173">
        <f t="shared" si="0"/>
        <v>16.6923076923077</v>
      </c>
      <c r="S40" s="162"/>
    </row>
    <row r="41" ht="14.25" spans="1:19">
      <c r="A41" s="181" t="s">
        <v>746</v>
      </c>
      <c r="B41" s="188"/>
      <c r="C41" s="188"/>
      <c r="D41" s="173"/>
      <c r="E41" s="173"/>
      <c r="F41" s="173"/>
      <c r="G41" s="173"/>
      <c r="H41" s="173"/>
      <c r="I41" s="173"/>
      <c r="J41" s="197"/>
      <c r="K41" s="195">
        <v>4</v>
      </c>
      <c r="L41" s="197">
        <v>5</v>
      </c>
      <c r="M41" s="197">
        <v>5</v>
      </c>
      <c r="N41" s="195">
        <v>5</v>
      </c>
      <c r="O41" s="197">
        <f>VLOOKUP(A41,[5]Sheet1!$A:$B,2,0)</f>
        <v>5</v>
      </c>
      <c r="P41" s="195">
        <f>VLOOKUP(A41,[4]Sheet1!$A$4:$B$134,2,0)</f>
        <v>5</v>
      </c>
      <c r="Q41" s="173">
        <f t="shared" si="0"/>
        <v>4.83333333333333</v>
      </c>
      <c r="S41" s="162"/>
    </row>
    <row r="42" ht="14.25" spans="1:19">
      <c r="A42" s="181" t="s">
        <v>21</v>
      </c>
      <c r="B42" s="182">
        <v>25</v>
      </c>
      <c r="C42" s="182">
        <v>46</v>
      </c>
      <c r="D42" s="173">
        <v>50</v>
      </c>
      <c r="E42" s="173">
        <v>52</v>
      </c>
      <c r="F42" s="173">
        <v>52</v>
      </c>
      <c r="G42" s="173">
        <v>53</v>
      </c>
      <c r="H42" s="173">
        <v>54</v>
      </c>
      <c r="I42" s="173">
        <v>54</v>
      </c>
      <c r="J42" s="197">
        <v>49</v>
      </c>
      <c r="K42" s="195">
        <v>48</v>
      </c>
      <c r="L42" s="197">
        <v>49</v>
      </c>
      <c r="M42" s="197">
        <v>50</v>
      </c>
      <c r="N42" s="195">
        <v>50</v>
      </c>
      <c r="O42" s="197">
        <f>VLOOKUP(A42,[5]Sheet1!$A:$B,2,0)</f>
        <v>50</v>
      </c>
      <c r="P42" s="195">
        <f>VLOOKUP(A42,[4]Sheet1!$A$4:$B$134,2,0)</f>
        <v>50</v>
      </c>
      <c r="Q42" s="173">
        <f t="shared" si="0"/>
        <v>50.8461538461538</v>
      </c>
      <c r="S42" s="162"/>
    </row>
    <row r="43" ht="14.25" spans="1:19">
      <c r="A43" s="181" t="s">
        <v>22</v>
      </c>
      <c r="B43" s="182">
        <v>19</v>
      </c>
      <c r="C43" s="182">
        <v>29</v>
      </c>
      <c r="D43" s="173">
        <v>36</v>
      </c>
      <c r="E43" s="173">
        <v>33</v>
      </c>
      <c r="F43" s="173">
        <v>33</v>
      </c>
      <c r="G43" s="173">
        <v>32</v>
      </c>
      <c r="H43" s="173">
        <v>32</v>
      </c>
      <c r="I43" s="173">
        <v>32</v>
      </c>
      <c r="J43" s="197">
        <v>32</v>
      </c>
      <c r="K43" s="195">
        <v>30</v>
      </c>
      <c r="L43" s="197">
        <v>27</v>
      </c>
      <c r="M43" s="197">
        <v>27</v>
      </c>
      <c r="N43" s="195">
        <v>27</v>
      </c>
      <c r="O43" s="197">
        <f>VLOOKUP(A43,[5]Sheet1!$A:$B,2,0)</f>
        <v>35</v>
      </c>
      <c r="P43" s="195">
        <f>VLOOKUP(A43,[4]Sheet1!$A$4:$B$134,2,0)</f>
        <v>35</v>
      </c>
      <c r="Q43" s="173">
        <f t="shared" si="0"/>
        <v>31.6153846153846</v>
      </c>
      <c r="S43" s="162"/>
    </row>
    <row r="44" ht="14.25" spans="1:19">
      <c r="A44" s="181" t="s">
        <v>23</v>
      </c>
      <c r="B44" s="182">
        <v>37</v>
      </c>
      <c r="C44" s="182">
        <v>45</v>
      </c>
      <c r="D44" s="173">
        <v>32</v>
      </c>
      <c r="E44" s="173">
        <v>31</v>
      </c>
      <c r="F44" s="173">
        <v>31</v>
      </c>
      <c r="G44" s="173">
        <v>31</v>
      </c>
      <c r="H44" s="173">
        <v>30</v>
      </c>
      <c r="I44" s="173">
        <v>30</v>
      </c>
      <c r="J44" s="197">
        <v>29</v>
      </c>
      <c r="K44" s="195">
        <v>29</v>
      </c>
      <c r="L44" s="197">
        <v>27</v>
      </c>
      <c r="M44" s="197">
        <v>27</v>
      </c>
      <c r="N44" s="195">
        <v>27</v>
      </c>
      <c r="O44" s="197">
        <f>VLOOKUP(A44,[5]Sheet1!$A:$B,2,0)</f>
        <v>26</v>
      </c>
      <c r="P44" s="195">
        <f>VLOOKUP(A44,[4]Sheet1!$A$4:$B$134,2,0)</f>
        <v>26</v>
      </c>
      <c r="Q44" s="173">
        <f t="shared" si="0"/>
        <v>28.9230769230769</v>
      </c>
      <c r="S44" s="162"/>
    </row>
    <row r="45" ht="14.25" spans="1:19">
      <c r="A45" s="181" t="s">
        <v>24</v>
      </c>
      <c r="B45" s="188"/>
      <c r="C45" s="188"/>
      <c r="D45" s="173">
        <v>9</v>
      </c>
      <c r="E45" s="173">
        <v>9</v>
      </c>
      <c r="F45" s="173">
        <v>9</v>
      </c>
      <c r="G45" s="173">
        <v>9</v>
      </c>
      <c r="H45" s="173">
        <v>9</v>
      </c>
      <c r="I45" s="173">
        <v>9</v>
      </c>
      <c r="J45" s="197">
        <v>9</v>
      </c>
      <c r="K45" s="195">
        <v>9</v>
      </c>
      <c r="L45" s="197">
        <v>9</v>
      </c>
      <c r="M45" s="197">
        <v>9</v>
      </c>
      <c r="N45" s="195">
        <v>9</v>
      </c>
      <c r="O45" s="197">
        <f>VLOOKUP(A45,[5]Sheet1!$A:$B,2,0)</f>
        <v>8</v>
      </c>
      <c r="P45" s="195">
        <f>VLOOKUP(A45,[4]Sheet1!$A$4:$B$134,2,0)</f>
        <v>8</v>
      </c>
      <c r="Q45" s="173">
        <f t="shared" si="0"/>
        <v>8.84615384615385</v>
      </c>
      <c r="S45" s="162"/>
    </row>
    <row r="46" ht="14.25" spans="1:19">
      <c r="A46" s="181" t="s">
        <v>25</v>
      </c>
      <c r="B46" s="188"/>
      <c r="C46" s="188"/>
      <c r="D46" s="173">
        <v>8</v>
      </c>
      <c r="E46" s="173">
        <v>10</v>
      </c>
      <c r="F46" s="173">
        <v>10</v>
      </c>
      <c r="G46" s="173">
        <v>11</v>
      </c>
      <c r="H46" s="173">
        <v>10</v>
      </c>
      <c r="I46" s="173">
        <v>13</v>
      </c>
      <c r="J46" s="197">
        <v>12</v>
      </c>
      <c r="K46" s="195">
        <v>11</v>
      </c>
      <c r="L46" s="197">
        <v>11</v>
      </c>
      <c r="M46" s="197">
        <v>13</v>
      </c>
      <c r="N46" s="195">
        <v>13</v>
      </c>
      <c r="O46" s="197">
        <f>VLOOKUP(A46,[5]Sheet1!$A:$B,2,0)</f>
        <v>13</v>
      </c>
      <c r="P46" s="195">
        <f>VLOOKUP(A46,[4]Sheet1!$A$4:$B$134,2,0)</f>
        <v>13</v>
      </c>
      <c r="Q46" s="173">
        <f t="shared" si="0"/>
        <v>11.3846153846154</v>
      </c>
      <c r="S46" s="162"/>
    </row>
    <row r="47" ht="14.25" spans="1:19">
      <c r="A47" s="181" t="s">
        <v>26</v>
      </c>
      <c r="B47" s="188"/>
      <c r="C47" s="188"/>
      <c r="D47" s="173">
        <v>4</v>
      </c>
      <c r="E47" s="173">
        <v>5</v>
      </c>
      <c r="F47" s="173">
        <v>5</v>
      </c>
      <c r="G47" s="173">
        <v>5</v>
      </c>
      <c r="H47" s="173">
        <v>5</v>
      </c>
      <c r="I47" s="173">
        <v>5</v>
      </c>
      <c r="J47" s="197">
        <v>5</v>
      </c>
      <c r="K47" s="195">
        <v>5</v>
      </c>
      <c r="L47" s="197">
        <v>5</v>
      </c>
      <c r="M47" s="197">
        <v>5</v>
      </c>
      <c r="N47" s="195">
        <v>5</v>
      </c>
      <c r="O47" s="197">
        <f>VLOOKUP(A47,[5]Sheet1!$A:$B,2,0)</f>
        <v>5</v>
      </c>
      <c r="P47" s="195">
        <f>VLOOKUP(A47,[4]Sheet1!$A$4:$B$134,2,0)</f>
        <v>5</v>
      </c>
      <c r="Q47" s="173">
        <f t="shared" si="0"/>
        <v>4.92307692307692</v>
      </c>
      <c r="S47" s="162"/>
    </row>
    <row r="48" ht="14.25" spans="1:19">
      <c r="A48" s="189" t="s">
        <v>167</v>
      </c>
      <c r="B48" s="188">
        <v>5</v>
      </c>
      <c r="C48" s="188">
        <v>4</v>
      </c>
      <c r="D48" s="173">
        <v>4</v>
      </c>
      <c r="E48" s="173">
        <v>4</v>
      </c>
      <c r="F48" s="173">
        <v>4</v>
      </c>
      <c r="G48" s="173">
        <v>4</v>
      </c>
      <c r="H48" s="173">
        <v>4</v>
      </c>
      <c r="I48" s="173">
        <v>4</v>
      </c>
      <c r="J48" s="197">
        <v>4</v>
      </c>
      <c r="K48" s="195">
        <v>4</v>
      </c>
      <c r="L48" s="197">
        <v>4</v>
      </c>
      <c r="M48" s="197">
        <v>4</v>
      </c>
      <c r="N48" s="195">
        <v>4</v>
      </c>
      <c r="O48" s="197">
        <f>VLOOKUP(A48,[5]Sheet1!$A:$B,2,0)</f>
        <v>4</v>
      </c>
      <c r="P48" s="195">
        <f>VLOOKUP(A48,[4]Sheet1!$A$4:$B$134,2,0)</f>
        <v>4</v>
      </c>
      <c r="Q48" s="173">
        <f t="shared" si="0"/>
        <v>4</v>
      </c>
      <c r="S48" s="162"/>
    </row>
    <row r="49" ht="14.25" spans="1:19">
      <c r="A49" s="189" t="s">
        <v>747</v>
      </c>
      <c r="B49" s="188">
        <v>0</v>
      </c>
      <c r="C49" s="188">
        <v>4</v>
      </c>
      <c r="D49" s="173">
        <v>5</v>
      </c>
      <c r="E49" s="173">
        <v>5</v>
      </c>
      <c r="F49" s="173">
        <v>5</v>
      </c>
      <c r="G49" s="173">
        <v>5</v>
      </c>
      <c r="H49" s="173">
        <v>5</v>
      </c>
      <c r="I49" s="173">
        <v>5</v>
      </c>
      <c r="J49" s="197">
        <v>5</v>
      </c>
      <c r="K49" s="195">
        <v>5</v>
      </c>
      <c r="L49" s="197">
        <v>5</v>
      </c>
      <c r="M49" s="197">
        <v>5</v>
      </c>
      <c r="N49" s="195">
        <v>5</v>
      </c>
      <c r="O49" s="197">
        <f>VLOOKUP(A49,[5]Sheet1!$A:$B,2,0)</f>
        <v>5</v>
      </c>
      <c r="P49" s="195">
        <f>VLOOKUP(A49,[4]Sheet1!$A$4:$B$134,2,0)</f>
        <v>5</v>
      </c>
      <c r="Q49" s="173">
        <f t="shared" si="0"/>
        <v>5</v>
      </c>
      <c r="S49" s="162"/>
    </row>
    <row r="50" ht="14.25" spans="1:19">
      <c r="A50" s="189" t="s">
        <v>748</v>
      </c>
      <c r="B50" s="188">
        <v>3</v>
      </c>
      <c r="C50" s="188">
        <v>5</v>
      </c>
      <c r="D50" s="173">
        <v>3</v>
      </c>
      <c r="E50" s="173">
        <v>3</v>
      </c>
      <c r="F50" s="173">
        <v>3</v>
      </c>
      <c r="G50" s="173">
        <v>2</v>
      </c>
      <c r="H50" s="173">
        <v>2</v>
      </c>
      <c r="I50" s="173">
        <v>2</v>
      </c>
      <c r="J50" s="197">
        <v>2</v>
      </c>
      <c r="K50" s="195">
        <v>2</v>
      </c>
      <c r="L50" s="197">
        <v>1</v>
      </c>
      <c r="M50" s="197">
        <v>1</v>
      </c>
      <c r="N50" s="195">
        <v>1</v>
      </c>
      <c r="O50" s="197">
        <f>VLOOKUP(A50,[5]Sheet1!$A:$B,2,0)</f>
        <v>1</v>
      </c>
      <c r="P50" s="195">
        <f>VLOOKUP(A50,[4]Sheet1!$A$4:$B$134,2,0)</f>
        <v>1</v>
      </c>
      <c r="Q50" s="173">
        <f t="shared" si="0"/>
        <v>1.84615384615385</v>
      </c>
      <c r="S50" s="162"/>
    </row>
    <row r="51" ht="14.25" spans="1:19">
      <c r="A51" s="181" t="s">
        <v>9</v>
      </c>
      <c r="B51" s="182">
        <v>11</v>
      </c>
      <c r="C51" s="182">
        <v>14</v>
      </c>
      <c r="D51" s="173">
        <v>9</v>
      </c>
      <c r="E51" s="173">
        <v>7</v>
      </c>
      <c r="F51" s="173">
        <v>7</v>
      </c>
      <c r="G51" s="173">
        <v>7</v>
      </c>
      <c r="H51" s="173">
        <v>7</v>
      </c>
      <c r="I51" s="173">
        <v>11</v>
      </c>
      <c r="J51" s="197">
        <v>13</v>
      </c>
      <c r="K51" s="195">
        <v>12</v>
      </c>
      <c r="L51" s="197">
        <v>12</v>
      </c>
      <c r="M51" s="197">
        <v>12</v>
      </c>
      <c r="N51" s="195">
        <v>12</v>
      </c>
      <c r="O51" s="197">
        <f>VLOOKUP(A51,[5]Sheet1!$A:$B,2,0)</f>
        <v>12</v>
      </c>
      <c r="P51" s="195">
        <f>VLOOKUP(A51,[4]Sheet1!$A$4:$B$134,2,0)</f>
        <v>12</v>
      </c>
      <c r="Q51" s="173">
        <f t="shared" si="0"/>
        <v>10.2307692307692</v>
      </c>
      <c r="S51" s="162"/>
    </row>
    <row r="52" ht="14.25" spans="1:19">
      <c r="A52" s="181" t="s">
        <v>8</v>
      </c>
      <c r="B52" s="188"/>
      <c r="C52" s="188"/>
      <c r="D52" s="173">
        <v>15</v>
      </c>
      <c r="E52" s="173">
        <v>15</v>
      </c>
      <c r="F52" s="173">
        <v>15</v>
      </c>
      <c r="G52" s="173">
        <v>15</v>
      </c>
      <c r="H52" s="173">
        <v>15</v>
      </c>
      <c r="I52" s="173">
        <v>15</v>
      </c>
      <c r="J52" s="197">
        <v>14</v>
      </c>
      <c r="K52" s="195">
        <v>14</v>
      </c>
      <c r="L52" s="197">
        <v>12</v>
      </c>
      <c r="M52" s="197">
        <v>12</v>
      </c>
      <c r="N52" s="195">
        <v>12</v>
      </c>
      <c r="O52" s="197">
        <f>VLOOKUP(A52,[5]Sheet1!$A:$B,2,0)</f>
        <v>12</v>
      </c>
      <c r="P52" s="195">
        <f>VLOOKUP(A52,[4]Sheet1!$A$4:$B$134,2,0)</f>
        <v>12</v>
      </c>
      <c r="Q52" s="173">
        <f t="shared" si="0"/>
        <v>13.6923076923077</v>
      </c>
      <c r="S52" s="162"/>
    </row>
    <row r="53" ht="14.25" spans="1:19">
      <c r="A53" s="181" t="s">
        <v>749</v>
      </c>
      <c r="B53" s="188"/>
      <c r="C53" s="188"/>
      <c r="D53" s="173">
        <v>5</v>
      </c>
      <c r="E53" s="173">
        <v>6</v>
      </c>
      <c r="F53" s="173">
        <v>6</v>
      </c>
      <c r="G53" s="173">
        <v>6</v>
      </c>
      <c r="H53" s="173">
        <v>6</v>
      </c>
      <c r="I53" s="173">
        <v>6</v>
      </c>
      <c r="J53" s="197">
        <v>7</v>
      </c>
      <c r="K53" s="195">
        <v>9</v>
      </c>
      <c r="L53" s="197">
        <v>9</v>
      </c>
      <c r="M53" s="197">
        <v>9</v>
      </c>
      <c r="N53" s="195">
        <v>9</v>
      </c>
      <c r="O53" s="197">
        <f>VLOOKUP(A53,[5]Sheet1!$A:$B,2,0)</f>
        <v>9</v>
      </c>
      <c r="P53" s="195">
        <f>VLOOKUP(A53,[4]Sheet1!$A$4:$B$134,2,0)</f>
        <v>10</v>
      </c>
      <c r="Q53" s="173">
        <f t="shared" si="0"/>
        <v>7.46153846153846</v>
      </c>
      <c r="S53" s="162"/>
    </row>
    <row r="54" ht="14.25" spans="1:19">
      <c r="A54" s="181" t="s">
        <v>164</v>
      </c>
      <c r="B54" s="188">
        <v>2</v>
      </c>
      <c r="C54" s="188">
        <v>2</v>
      </c>
      <c r="D54" s="173">
        <v>4</v>
      </c>
      <c r="E54" s="173">
        <v>3</v>
      </c>
      <c r="F54" s="173">
        <v>3</v>
      </c>
      <c r="G54" s="173">
        <v>3</v>
      </c>
      <c r="H54" s="173">
        <v>3</v>
      </c>
      <c r="I54" s="173">
        <v>3</v>
      </c>
      <c r="J54" s="197">
        <v>3</v>
      </c>
      <c r="K54" s="195">
        <v>3</v>
      </c>
      <c r="L54" s="197">
        <v>3</v>
      </c>
      <c r="M54" s="197">
        <v>3</v>
      </c>
      <c r="N54" s="195">
        <v>3</v>
      </c>
      <c r="O54" s="197">
        <f>VLOOKUP(A54,[5]Sheet1!$A:$B,2,0)</f>
        <v>3</v>
      </c>
      <c r="P54" s="195">
        <f>VLOOKUP(A54,[4]Sheet1!$A$4:$B$134,2,0)</f>
        <v>3</v>
      </c>
      <c r="Q54" s="173">
        <f t="shared" si="0"/>
        <v>3.07692307692308</v>
      </c>
      <c r="S54" s="162"/>
    </row>
    <row r="55" ht="14.25" spans="1:19">
      <c r="A55" s="181" t="s">
        <v>12</v>
      </c>
      <c r="B55" s="190">
        <v>19</v>
      </c>
      <c r="C55" s="190">
        <v>18</v>
      </c>
      <c r="D55" s="173">
        <v>7</v>
      </c>
      <c r="E55" s="173">
        <v>7</v>
      </c>
      <c r="F55" s="173">
        <v>7</v>
      </c>
      <c r="G55" s="173">
        <v>7</v>
      </c>
      <c r="H55" s="173">
        <v>7</v>
      </c>
      <c r="I55" s="173">
        <v>7</v>
      </c>
      <c r="J55" s="188">
        <v>7</v>
      </c>
      <c r="K55" s="195">
        <v>8</v>
      </c>
      <c r="L55" s="197">
        <v>8</v>
      </c>
      <c r="M55" s="197">
        <v>8</v>
      </c>
      <c r="N55" s="195">
        <v>8</v>
      </c>
      <c r="O55" s="197">
        <f>VLOOKUP(A55,[5]Sheet1!$A:$B,2,0)</f>
        <v>8</v>
      </c>
      <c r="P55" s="195">
        <f>VLOOKUP(A55,[4]Sheet1!$A$4:$B$134,2,0)</f>
        <v>8</v>
      </c>
      <c r="Q55" s="173">
        <f t="shared" si="0"/>
        <v>7.46153846153846</v>
      </c>
      <c r="S55" s="162"/>
    </row>
    <row r="56" ht="14.25" spans="1:19">
      <c r="A56" s="181" t="s">
        <v>13</v>
      </c>
      <c r="B56" s="191"/>
      <c r="C56" s="191"/>
      <c r="D56" s="173">
        <v>11</v>
      </c>
      <c r="E56" s="173">
        <v>10</v>
      </c>
      <c r="F56" s="173">
        <v>10</v>
      </c>
      <c r="G56" s="173">
        <v>10</v>
      </c>
      <c r="H56" s="173">
        <v>10</v>
      </c>
      <c r="I56" s="173">
        <v>10</v>
      </c>
      <c r="J56" s="188">
        <v>10</v>
      </c>
      <c r="K56" s="195">
        <v>10</v>
      </c>
      <c r="L56" s="197">
        <v>10</v>
      </c>
      <c r="M56" s="197">
        <v>10</v>
      </c>
      <c r="N56" s="195">
        <v>10</v>
      </c>
      <c r="O56" s="197">
        <f>VLOOKUP(A56,[5]Sheet1!$A:$B,2,0)</f>
        <v>10</v>
      </c>
      <c r="P56" s="195">
        <f>VLOOKUP(A56,[4]Sheet1!$A$4:$B$134,2,0)</f>
        <v>10</v>
      </c>
      <c r="Q56" s="173">
        <f t="shared" si="0"/>
        <v>10.0769230769231</v>
      </c>
      <c r="S56" s="162"/>
    </row>
    <row r="57" ht="14.25" spans="1:19">
      <c r="A57" s="181" t="s">
        <v>10</v>
      </c>
      <c r="B57" s="188">
        <v>14</v>
      </c>
      <c r="C57" s="188">
        <v>8</v>
      </c>
      <c r="D57" s="173">
        <v>15</v>
      </c>
      <c r="E57" s="173">
        <v>14</v>
      </c>
      <c r="F57" s="173">
        <v>14</v>
      </c>
      <c r="G57" s="173">
        <v>14</v>
      </c>
      <c r="H57" s="173">
        <v>13</v>
      </c>
      <c r="I57" s="173">
        <v>13</v>
      </c>
      <c r="J57" s="197">
        <v>13</v>
      </c>
      <c r="K57" s="195">
        <v>13</v>
      </c>
      <c r="L57" s="197">
        <v>13</v>
      </c>
      <c r="M57" s="197">
        <v>13</v>
      </c>
      <c r="N57" s="195">
        <v>13</v>
      </c>
      <c r="O57" s="197">
        <f>VLOOKUP(A57,[5]Sheet1!$A:$B,2,0)</f>
        <v>13</v>
      </c>
      <c r="P57" s="195">
        <f>VLOOKUP(A57,[4]Sheet1!$A$4:$B$134,2,0)</f>
        <v>13</v>
      </c>
      <c r="Q57" s="173">
        <f t="shared" si="0"/>
        <v>13.3846153846154</v>
      </c>
      <c r="S57" s="162"/>
    </row>
    <row r="58" ht="14.25" spans="1:19">
      <c r="A58" s="181" t="s">
        <v>750</v>
      </c>
      <c r="B58" s="188">
        <v>8</v>
      </c>
      <c r="C58" s="188">
        <v>7</v>
      </c>
      <c r="D58" s="173">
        <v>9</v>
      </c>
      <c r="E58" s="173">
        <v>10</v>
      </c>
      <c r="F58" s="173">
        <v>10</v>
      </c>
      <c r="G58" s="173">
        <v>10</v>
      </c>
      <c r="H58" s="173">
        <v>10</v>
      </c>
      <c r="I58" s="173">
        <v>9</v>
      </c>
      <c r="J58" s="197">
        <v>9</v>
      </c>
      <c r="K58" s="195">
        <v>7</v>
      </c>
      <c r="L58" s="197">
        <v>7</v>
      </c>
      <c r="M58" s="197">
        <v>7</v>
      </c>
      <c r="N58" s="195">
        <v>7</v>
      </c>
      <c r="O58" s="197">
        <f>VLOOKUP(A58,[5]Sheet1!$A:$B,2,0)</f>
        <v>7</v>
      </c>
      <c r="P58" s="195">
        <f>VLOOKUP(A58,[4]Sheet1!$A$4:$B$134,2,0)</f>
        <v>7</v>
      </c>
      <c r="Q58" s="173">
        <f t="shared" si="0"/>
        <v>8.38461538461539</v>
      </c>
      <c r="S58" s="162"/>
    </row>
    <row r="59" ht="14.25" spans="1:19">
      <c r="A59" s="181" t="s">
        <v>751</v>
      </c>
      <c r="B59" s="182">
        <v>0</v>
      </c>
      <c r="C59" s="182">
        <v>6</v>
      </c>
      <c r="D59" s="173">
        <v>4</v>
      </c>
      <c r="E59" s="173">
        <v>4</v>
      </c>
      <c r="F59" s="173">
        <v>4</v>
      </c>
      <c r="G59" s="173">
        <v>4</v>
      </c>
      <c r="H59" s="173">
        <v>4</v>
      </c>
      <c r="I59" s="173">
        <v>4</v>
      </c>
      <c r="J59" s="197">
        <v>5</v>
      </c>
      <c r="K59" s="195">
        <v>6</v>
      </c>
      <c r="L59" s="197">
        <v>6</v>
      </c>
      <c r="M59" s="197">
        <v>6</v>
      </c>
      <c r="N59" s="195">
        <v>6</v>
      </c>
      <c r="O59" s="197">
        <f>VLOOKUP(A59,[5]Sheet1!$A:$B,2,0)</f>
        <v>6</v>
      </c>
      <c r="P59" s="195">
        <f>VLOOKUP(A59,[4]Sheet1!$A$4:$B$134,2,0)</f>
        <v>6</v>
      </c>
      <c r="Q59" s="173">
        <f t="shared" si="0"/>
        <v>5</v>
      </c>
      <c r="S59" s="162"/>
    </row>
    <row r="60" ht="14.25" spans="1:19">
      <c r="A60" s="192" t="s">
        <v>17</v>
      </c>
      <c r="B60" s="192">
        <v>0</v>
      </c>
      <c r="C60" s="192">
        <v>8</v>
      </c>
      <c r="D60" s="173">
        <v>9</v>
      </c>
      <c r="E60" s="173">
        <v>9</v>
      </c>
      <c r="F60" s="173">
        <v>9</v>
      </c>
      <c r="G60" s="173">
        <v>9</v>
      </c>
      <c r="H60" s="173">
        <v>9</v>
      </c>
      <c r="I60" s="173">
        <v>9</v>
      </c>
      <c r="J60" s="202">
        <v>9</v>
      </c>
      <c r="K60" s="195">
        <v>9</v>
      </c>
      <c r="L60" s="197">
        <v>9</v>
      </c>
      <c r="M60" s="197">
        <v>9</v>
      </c>
      <c r="N60" s="195">
        <v>9</v>
      </c>
      <c r="O60" s="197">
        <f>VLOOKUP(A60,[5]Sheet1!$A:$B,2,0)</f>
        <v>9</v>
      </c>
      <c r="P60" s="195">
        <f>VLOOKUP(A60,[4]Sheet1!$A$4:$B$134,2,0)</f>
        <v>9</v>
      </c>
      <c r="Q60" s="173">
        <f t="shared" si="0"/>
        <v>9</v>
      </c>
      <c r="S60" s="162"/>
    </row>
    <row r="61" ht="14.25" spans="1:19">
      <c r="A61" s="189" t="s">
        <v>168</v>
      </c>
      <c r="B61" s="193">
        <v>0</v>
      </c>
      <c r="C61" s="193">
        <v>3</v>
      </c>
      <c r="D61" s="173">
        <v>3</v>
      </c>
      <c r="E61" s="173">
        <v>3</v>
      </c>
      <c r="F61" s="173">
        <v>3</v>
      </c>
      <c r="G61" s="173">
        <v>3</v>
      </c>
      <c r="H61" s="173">
        <v>3</v>
      </c>
      <c r="I61" s="173">
        <v>3</v>
      </c>
      <c r="J61" s="202">
        <v>3</v>
      </c>
      <c r="K61" s="195">
        <v>3</v>
      </c>
      <c r="L61" s="197">
        <v>3</v>
      </c>
      <c r="M61" s="197">
        <v>3</v>
      </c>
      <c r="N61" s="195">
        <v>3</v>
      </c>
      <c r="O61" s="197">
        <f>VLOOKUP(A61,[5]Sheet1!$A:$B,2,0)</f>
        <v>3</v>
      </c>
      <c r="P61" s="195">
        <f>VLOOKUP(A61,[4]Sheet1!$A$4:$B$134,2,0)</f>
        <v>3</v>
      </c>
      <c r="Q61" s="173">
        <f t="shared" si="0"/>
        <v>3</v>
      </c>
      <c r="S61" s="162"/>
    </row>
    <row r="62" ht="14.25" spans="1:19">
      <c r="A62" s="189" t="s">
        <v>752</v>
      </c>
      <c r="B62" s="193"/>
      <c r="C62" s="193"/>
      <c r="D62" s="173">
        <v>2</v>
      </c>
      <c r="E62" s="173">
        <v>2</v>
      </c>
      <c r="F62" s="173">
        <v>2</v>
      </c>
      <c r="G62" s="173">
        <v>2</v>
      </c>
      <c r="H62" s="173">
        <v>2</v>
      </c>
      <c r="I62" s="173">
        <v>2</v>
      </c>
      <c r="J62" s="203">
        <v>2</v>
      </c>
      <c r="K62" s="195">
        <v>2</v>
      </c>
      <c r="L62" s="197">
        <v>2</v>
      </c>
      <c r="M62" s="197">
        <v>2</v>
      </c>
      <c r="N62" s="195">
        <v>2</v>
      </c>
      <c r="O62" s="197">
        <f>VLOOKUP(A62,[5]Sheet1!$A:$B,2,0)</f>
        <v>2</v>
      </c>
      <c r="P62" s="195">
        <f>VLOOKUP(A62,[4]Sheet1!$A$4:$B$134,2,0)</f>
        <v>2</v>
      </c>
      <c r="Q62" s="173">
        <f t="shared" si="0"/>
        <v>2</v>
      </c>
      <c r="S62" s="162"/>
    </row>
    <row r="63" ht="14.25" spans="1:19">
      <c r="A63" s="189" t="s">
        <v>753</v>
      </c>
      <c r="B63" s="193"/>
      <c r="C63" s="193"/>
      <c r="D63" s="173">
        <v>3</v>
      </c>
      <c r="E63" s="173">
        <v>1</v>
      </c>
      <c r="F63" s="173">
        <v>1</v>
      </c>
      <c r="G63" s="173">
        <v>1</v>
      </c>
      <c r="H63" s="173">
        <v>1</v>
      </c>
      <c r="I63" s="173">
        <v>1</v>
      </c>
      <c r="J63" s="203">
        <v>1</v>
      </c>
      <c r="K63" s="195">
        <v>1</v>
      </c>
      <c r="L63" s="197">
        <v>1</v>
      </c>
      <c r="M63" s="197">
        <v>1</v>
      </c>
      <c r="N63" s="195">
        <v>1</v>
      </c>
      <c r="O63" s="197">
        <f>VLOOKUP(A63,[5]Sheet1!$A:$B,2,0)</f>
        <v>1</v>
      </c>
      <c r="P63" s="195">
        <f>VLOOKUP(A63,[4]Sheet1!$A$4:$B$134,2,0)</f>
        <v>1</v>
      </c>
      <c r="Q63" s="173">
        <f t="shared" si="0"/>
        <v>1.15384615384615</v>
      </c>
      <c r="S63" s="162"/>
    </row>
    <row r="64" ht="14.25" spans="1:19">
      <c r="A64" s="194" t="s">
        <v>754</v>
      </c>
      <c r="B64" s="193"/>
      <c r="C64" s="193"/>
      <c r="D64" s="173">
        <v>2</v>
      </c>
      <c r="E64" s="173">
        <v>2</v>
      </c>
      <c r="F64" s="173">
        <v>2</v>
      </c>
      <c r="G64" s="173">
        <v>2</v>
      </c>
      <c r="H64" s="173">
        <v>2</v>
      </c>
      <c r="I64" s="173">
        <v>2</v>
      </c>
      <c r="J64" s="203">
        <v>2</v>
      </c>
      <c r="K64" s="195">
        <v>2</v>
      </c>
      <c r="L64" s="197">
        <v>2</v>
      </c>
      <c r="M64" s="197">
        <v>2</v>
      </c>
      <c r="N64" s="195">
        <v>2</v>
      </c>
      <c r="O64" s="197">
        <f>VLOOKUP(A64,[5]Sheet1!$A:$B,2,0)</f>
        <v>2</v>
      </c>
      <c r="P64" s="195">
        <f>VLOOKUP(A64,[4]Sheet1!$A$4:$B$134,2,0)</f>
        <v>2</v>
      </c>
      <c r="Q64" s="173">
        <f t="shared" si="0"/>
        <v>2</v>
      </c>
      <c r="S64" s="162"/>
    </row>
    <row r="65" ht="14.25" spans="1:19">
      <c r="A65" s="223" t="s">
        <v>755</v>
      </c>
      <c r="B65" s="224">
        <f>SUM(B38:B64)+B26+B30+B27</f>
        <v>221</v>
      </c>
      <c r="C65" s="224">
        <f t="shared" ref="C65:E65" si="5">SUM(C38:C64)+C26+C30+C27</f>
        <v>303</v>
      </c>
      <c r="D65" s="224">
        <f t="shared" si="5"/>
        <v>429</v>
      </c>
      <c r="E65" s="224">
        <f t="shared" si="5"/>
        <v>420</v>
      </c>
      <c r="F65" s="224">
        <f t="shared" ref="F65:N65" si="6">SUM(F38:F64)+F26+F30+F27</f>
        <v>420</v>
      </c>
      <c r="G65" s="224">
        <f t="shared" si="6"/>
        <v>419</v>
      </c>
      <c r="H65" s="224">
        <f t="shared" si="6"/>
        <v>417</v>
      </c>
      <c r="I65" s="224">
        <f t="shared" si="6"/>
        <v>423</v>
      </c>
      <c r="J65" s="224">
        <f t="shared" si="6"/>
        <v>417</v>
      </c>
      <c r="K65" s="224">
        <f t="shared" si="6"/>
        <v>416</v>
      </c>
      <c r="L65" s="224">
        <f t="shared" si="6"/>
        <v>405</v>
      </c>
      <c r="M65" s="224">
        <f t="shared" si="6"/>
        <v>404</v>
      </c>
      <c r="N65" s="224">
        <f t="shared" si="6"/>
        <v>406</v>
      </c>
      <c r="O65" s="224">
        <f t="shared" ref="O65:Q65" si="7">SUM(O38:O64)+O26+O30+O27</f>
        <v>410</v>
      </c>
      <c r="P65" s="224">
        <f t="shared" si="7"/>
        <v>408</v>
      </c>
      <c r="Q65" s="224">
        <f t="shared" si="7"/>
        <v>417.217948717949</v>
      </c>
      <c r="S65" s="162"/>
    </row>
    <row r="66" ht="14.25" spans="1:20">
      <c r="A66" s="223" t="s">
        <v>756</v>
      </c>
      <c r="B66" s="224">
        <f>B7+B21+B37+B65</f>
        <v>455</v>
      </c>
      <c r="C66" s="224">
        <f t="shared" ref="C66:E66" si="8">C7+C21+C37+C65</f>
        <v>559</v>
      </c>
      <c r="D66" s="224">
        <f t="shared" si="8"/>
        <v>732</v>
      </c>
      <c r="E66" s="224">
        <f t="shared" si="8"/>
        <v>724</v>
      </c>
      <c r="F66" s="224">
        <f t="shared" ref="F66:N66" si="9">F7+F21+F37+F65</f>
        <v>724</v>
      </c>
      <c r="G66" s="224">
        <f t="shared" si="9"/>
        <v>725</v>
      </c>
      <c r="H66" s="224">
        <f t="shared" si="9"/>
        <v>718</v>
      </c>
      <c r="I66" s="224">
        <f t="shared" si="9"/>
        <v>717</v>
      </c>
      <c r="J66" s="224">
        <f t="shared" si="9"/>
        <v>711</v>
      </c>
      <c r="K66" s="224">
        <f t="shared" si="9"/>
        <v>710</v>
      </c>
      <c r="L66" s="231">
        <f t="shared" si="9"/>
        <v>700</v>
      </c>
      <c r="M66" s="224">
        <f t="shared" si="9"/>
        <v>696</v>
      </c>
      <c r="N66" s="224">
        <f t="shared" si="9"/>
        <v>698</v>
      </c>
      <c r="O66" s="224">
        <f t="shared" ref="O66:Q66" si="10">O7+O21+O37+O65</f>
        <v>703</v>
      </c>
      <c r="P66" s="224">
        <f t="shared" si="10"/>
        <v>705</v>
      </c>
      <c r="Q66" s="224">
        <f t="shared" si="10"/>
        <v>717.002564102564</v>
      </c>
      <c r="S66" s="162"/>
      <c r="T66" s="162">
        <f>Q67-R67</f>
        <v>20.1538461538462</v>
      </c>
    </row>
    <row r="67" ht="14.25" spans="1:20">
      <c r="A67" s="181" t="s">
        <v>757</v>
      </c>
      <c r="B67" s="181">
        <v>104</v>
      </c>
      <c r="C67" s="181">
        <v>62</v>
      </c>
      <c r="D67" s="173">
        <v>18</v>
      </c>
      <c r="E67" s="173">
        <v>19</v>
      </c>
      <c r="F67" s="173">
        <v>19</v>
      </c>
      <c r="G67" s="173">
        <v>19</v>
      </c>
      <c r="H67" s="173">
        <v>20</v>
      </c>
      <c r="I67" s="173">
        <v>21</v>
      </c>
      <c r="J67" s="232">
        <v>20</v>
      </c>
      <c r="K67" s="195">
        <v>21</v>
      </c>
      <c r="L67" s="197">
        <v>21</v>
      </c>
      <c r="M67" s="197">
        <v>21</v>
      </c>
      <c r="N67" s="195">
        <v>21</v>
      </c>
      <c r="O67" s="197">
        <f>VLOOKUP(A67,[5]Sheet1!$A:$B,2,0)</f>
        <v>21</v>
      </c>
      <c r="P67" s="195">
        <f>VLOOKUP(A67,[4]Sheet1!$A$4:$B$134,2,0)</f>
        <v>21</v>
      </c>
      <c r="Q67" s="173">
        <f t="shared" si="0"/>
        <v>20.1538461538462</v>
      </c>
      <c r="R67" s="162"/>
      <c r="S67" s="162"/>
      <c r="T67" s="162">
        <f t="shared" ref="T67:T130" si="11">Q68-R68</f>
        <v>38.1538461538462</v>
      </c>
    </row>
    <row r="68" ht="14.25" spans="1:20">
      <c r="A68" s="181" t="s">
        <v>758</v>
      </c>
      <c r="B68" s="181">
        <v>42</v>
      </c>
      <c r="C68" s="181">
        <v>40</v>
      </c>
      <c r="D68" s="173">
        <v>37</v>
      </c>
      <c r="E68" s="173">
        <v>38</v>
      </c>
      <c r="F68" s="173">
        <v>38</v>
      </c>
      <c r="G68" s="173">
        <v>38</v>
      </c>
      <c r="H68" s="173">
        <v>38</v>
      </c>
      <c r="I68" s="173">
        <v>39</v>
      </c>
      <c r="J68" s="233">
        <v>40</v>
      </c>
      <c r="K68" s="195">
        <v>38</v>
      </c>
      <c r="L68" s="197">
        <v>37</v>
      </c>
      <c r="M68" s="197">
        <v>38</v>
      </c>
      <c r="N68" s="195">
        <v>39</v>
      </c>
      <c r="O68" s="197">
        <f>VLOOKUP(A68,[5]Sheet1!$A:$B,2,0)</f>
        <v>38</v>
      </c>
      <c r="P68" s="195">
        <f>VLOOKUP(A68,[4]Sheet1!$A$4:$B$134,2,0)</f>
        <v>38</v>
      </c>
      <c r="Q68" s="173">
        <f t="shared" si="0"/>
        <v>38.1538461538462</v>
      </c>
      <c r="R68" s="162"/>
      <c r="S68" s="162"/>
      <c r="T68" s="162">
        <f t="shared" si="11"/>
        <v>10.5384615384615</v>
      </c>
    </row>
    <row r="69" ht="14.25" spans="1:20">
      <c r="A69" s="181" t="s">
        <v>759</v>
      </c>
      <c r="B69" s="181">
        <v>4</v>
      </c>
      <c r="C69" s="181">
        <v>3</v>
      </c>
      <c r="D69" s="173">
        <v>9</v>
      </c>
      <c r="E69" s="173">
        <v>11</v>
      </c>
      <c r="F69" s="173">
        <v>11</v>
      </c>
      <c r="G69" s="173">
        <v>11</v>
      </c>
      <c r="H69" s="173">
        <v>11</v>
      </c>
      <c r="I69" s="173">
        <v>10</v>
      </c>
      <c r="J69" s="233">
        <v>11</v>
      </c>
      <c r="K69" s="195">
        <v>11</v>
      </c>
      <c r="L69" s="197">
        <v>10</v>
      </c>
      <c r="M69" s="197">
        <v>10</v>
      </c>
      <c r="N69" s="195">
        <v>12</v>
      </c>
      <c r="O69" s="197">
        <f>VLOOKUP(A69,[5]Sheet1!$A:$B,2,0)</f>
        <v>11</v>
      </c>
      <c r="P69" s="195">
        <f>VLOOKUP(A69,[4]Sheet1!$A$4:$B$134,2,0)</f>
        <v>9</v>
      </c>
      <c r="Q69" s="173">
        <f t="shared" si="0"/>
        <v>10.5384615384615</v>
      </c>
      <c r="R69" s="162"/>
      <c r="S69" s="162"/>
      <c r="T69" s="162">
        <f t="shared" si="11"/>
        <v>46.9230769230769</v>
      </c>
    </row>
    <row r="70" ht="14.25" spans="1:20">
      <c r="A70" s="181" t="s">
        <v>760</v>
      </c>
      <c r="B70" s="181">
        <v>47</v>
      </c>
      <c r="C70" s="181">
        <v>48</v>
      </c>
      <c r="D70" s="173">
        <v>52</v>
      </c>
      <c r="E70" s="173">
        <v>49</v>
      </c>
      <c r="F70" s="173">
        <v>49</v>
      </c>
      <c r="G70" s="173">
        <v>49</v>
      </c>
      <c r="H70" s="173">
        <v>49</v>
      </c>
      <c r="I70" s="173">
        <v>50</v>
      </c>
      <c r="J70" s="233">
        <v>49</v>
      </c>
      <c r="K70" s="195">
        <v>47</v>
      </c>
      <c r="L70" s="197">
        <v>46</v>
      </c>
      <c r="M70" s="197">
        <v>45</v>
      </c>
      <c r="N70" s="195">
        <v>43</v>
      </c>
      <c r="O70" s="197">
        <f>VLOOKUP(A70,[5]Sheet1!$A:$B,2,0)</f>
        <v>41</v>
      </c>
      <c r="P70" s="195">
        <f>VLOOKUP(A70,[4]Sheet1!$A$4:$B$134,2,0)</f>
        <v>41</v>
      </c>
      <c r="Q70" s="173">
        <f t="shared" si="0"/>
        <v>46.9230769230769</v>
      </c>
      <c r="R70" s="162"/>
      <c r="S70" s="162"/>
      <c r="T70" s="162">
        <f t="shared" si="11"/>
        <v>9</v>
      </c>
    </row>
    <row r="71" ht="14.25" spans="1:20">
      <c r="A71" s="181" t="s">
        <v>761</v>
      </c>
      <c r="B71" s="181">
        <v>7</v>
      </c>
      <c r="C71" s="181">
        <v>7</v>
      </c>
      <c r="D71" s="173">
        <v>8</v>
      </c>
      <c r="E71" s="173">
        <v>10</v>
      </c>
      <c r="F71" s="173">
        <v>10</v>
      </c>
      <c r="G71" s="173">
        <v>10</v>
      </c>
      <c r="H71" s="173">
        <v>9</v>
      </c>
      <c r="I71" s="173">
        <v>9</v>
      </c>
      <c r="J71" s="233">
        <v>9</v>
      </c>
      <c r="K71" s="195">
        <v>9</v>
      </c>
      <c r="L71" s="197">
        <v>8</v>
      </c>
      <c r="M71" s="197">
        <v>8</v>
      </c>
      <c r="N71" s="195">
        <v>9</v>
      </c>
      <c r="O71" s="197">
        <f>VLOOKUP(A71,[5]Sheet1!$A:$B,2,0)</f>
        <v>9</v>
      </c>
      <c r="P71" s="195">
        <f>VLOOKUP(A71,[4]Sheet1!$A$4:$B$134,2,0)</f>
        <v>9</v>
      </c>
      <c r="Q71" s="173">
        <f t="shared" si="0"/>
        <v>9</v>
      </c>
      <c r="R71" s="162"/>
      <c r="S71" s="162"/>
      <c r="T71" s="162">
        <f t="shared" si="11"/>
        <v>55.6153846153846</v>
      </c>
    </row>
    <row r="72" ht="14.25" spans="1:20">
      <c r="A72" s="181" t="s">
        <v>762</v>
      </c>
      <c r="B72" s="181">
        <v>51</v>
      </c>
      <c r="C72" s="181">
        <v>59</v>
      </c>
      <c r="D72" s="173">
        <v>59</v>
      </c>
      <c r="E72" s="173">
        <v>59</v>
      </c>
      <c r="F72" s="173">
        <v>59</v>
      </c>
      <c r="G72" s="173">
        <v>58</v>
      </c>
      <c r="H72" s="173">
        <v>57</v>
      </c>
      <c r="I72" s="173">
        <v>56</v>
      </c>
      <c r="J72" s="233">
        <v>56</v>
      </c>
      <c r="K72" s="195">
        <v>54</v>
      </c>
      <c r="L72" s="197">
        <v>53</v>
      </c>
      <c r="M72" s="197">
        <v>52</v>
      </c>
      <c r="N72" s="195">
        <v>53</v>
      </c>
      <c r="O72" s="197">
        <f>VLOOKUP(A72,[5]Sheet1!$A:$B,2,0)</f>
        <v>54</v>
      </c>
      <c r="P72" s="195">
        <f>VLOOKUP(A72,[4]Sheet1!$A$4:$B$134,2,0)</f>
        <v>53</v>
      </c>
      <c r="Q72" s="173">
        <f t="shared" si="0"/>
        <v>55.6153846153846</v>
      </c>
      <c r="R72" s="162"/>
      <c r="S72" s="162"/>
      <c r="T72" s="162">
        <f t="shared" si="11"/>
        <v>49.7692307692308</v>
      </c>
    </row>
    <row r="73" ht="14.25" spans="1:20">
      <c r="A73" s="181" t="s">
        <v>763</v>
      </c>
      <c r="B73" s="181">
        <v>48</v>
      </c>
      <c r="C73" s="181">
        <v>45</v>
      </c>
      <c r="D73" s="173">
        <v>51</v>
      </c>
      <c r="E73" s="173">
        <v>50</v>
      </c>
      <c r="F73" s="173">
        <v>50</v>
      </c>
      <c r="G73" s="173">
        <v>50</v>
      </c>
      <c r="H73" s="173">
        <v>50</v>
      </c>
      <c r="I73" s="173">
        <v>48</v>
      </c>
      <c r="J73" s="233">
        <v>48</v>
      </c>
      <c r="K73" s="195">
        <v>50</v>
      </c>
      <c r="L73" s="197">
        <v>50</v>
      </c>
      <c r="M73" s="197">
        <v>51</v>
      </c>
      <c r="N73" s="195">
        <v>51</v>
      </c>
      <c r="O73" s="197">
        <f>VLOOKUP(A73,[5]Sheet1!$A:$B,2,0)</f>
        <v>50</v>
      </c>
      <c r="P73" s="195">
        <f>VLOOKUP(A73,[4]Sheet1!$A$4:$B$134,2,0)</f>
        <v>48</v>
      </c>
      <c r="Q73" s="173">
        <f t="shared" ref="Q73:Q137" si="12">AVERAGE(D73:P73)</f>
        <v>49.7692307692308</v>
      </c>
      <c r="R73" s="162"/>
      <c r="S73" s="162"/>
      <c r="T73" s="162">
        <f t="shared" si="11"/>
        <v>13.6923076923077</v>
      </c>
    </row>
    <row r="74" ht="14.25" spans="1:20">
      <c r="A74" s="181" t="s">
        <v>764</v>
      </c>
      <c r="B74" s="181">
        <v>8</v>
      </c>
      <c r="C74" s="181">
        <v>13</v>
      </c>
      <c r="D74" s="173">
        <v>13</v>
      </c>
      <c r="E74" s="173">
        <v>14</v>
      </c>
      <c r="F74" s="173">
        <v>14</v>
      </c>
      <c r="G74" s="173">
        <v>13</v>
      </c>
      <c r="H74" s="173">
        <v>14</v>
      </c>
      <c r="I74" s="173">
        <v>14</v>
      </c>
      <c r="J74" s="233">
        <v>14</v>
      </c>
      <c r="K74" s="195">
        <v>13</v>
      </c>
      <c r="L74" s="197">
        <v>13</v>
      </c>
      <c r="M74" s="197">
        <v>13</v>
      </c>
      <c r="N74" s="195">
        <v>13</v>
      </c>
      <c r="O74" s="197">
        <f>VLOOKUP(A74,[5]Sheet1!$A:$B,2,0)</f>
        <v>15</v>
      </c>
      <c r="P74" s="195">
        <f>VLOOKUP(A74,[4]Sheet1!$A$4:$B$134,2,0)</f>
        <v>15</v>
      </c>
      <c r="Q74" s="173">
        <f t="shared" si="12"/>
        <v>13.6923076923077</v>
      </c>
      <c r="R74" s="162"/>
      <c r="S74" s="162"/>
      <c r="T74" s="162">
        <f t="shared" si="11"/>
        <v>15.9230769230769</v>
      </c>
    </row>
    <row r="75" ht="14.25" spans="1:20">
      <c r="A75" s="189" t="s">
        <v>765</v>
      </c>
      <c r="B75" s="181">
        <v>8</v>
      </c>
      <c r="C75" s="181">
        <v>11</v>
      </c>
      <c r="D75" s="173">
        <v>17</v>
      </c>
      <c r="E75" s="173">
        <v>18</v>
      </c>
      <c r="F75" s="173">
        <v>18</v>
      </c>
      <c r="G75" s="173">
        <v>18</v>
      </c>
      <c r="H75" s="173">
        <v>18</v>
      </c>
      <c r="I75" s="173">
        <v>16</v>
      </c>
      <c r="J75" s="233">
        <v>16</v>
      </c>
      <c r="K75" s="195">
        <v>15</v>
      </c>
      <c r="L75" s="197">
        <v>14</v>
      </c>
      <c r="M75" s="197">
        <v>15</v>
      </c>
      <c r="N75" s="195">
        <v>15</v>
      </c>
      <c r="O75" s="197">
        <f>VLOOKUP(A75,[5]Sheet1!$A:$B,2,0)</f>
        <v>14</v>
      </c>
      <c r="P75" s="195">
        <f>VLOOKUP(A75,[4]Sheet1!$A$4:$B$134,2,0)</f>
        <v>13</v>
      </c>
      <c r="Q75" s="173">
        <f t="shared" si="12"/>
        <v>15.9230769230769</v>
      </c>
      <c r="R75" s="162"/>
      <c r="S75" s="162"/>
      <c r="T75" s="162">
        <f t="shared" si="11"/>
        <v>8.38461538461539</v>
      </c>
    </row>
    <row r="76" ht="14.25" spans="1:20">
      <c r="A76" s="181" t="s">
        <v>766</v>
      </c>
      <c r="B76" s="181">
        <v>7</v>
      </c>
      <c r="C76" s="181">
        <v>11</v>
      </c>
      <c r="D76" s="173">
        <v>9</v>
      </c>
      <c r="E76" s="173">
        <v>9</v>
      </c>
      <c r="F76" s="173">
        <v>9</v>
      </c>
      <c r="G76" s="173">
        <v>9</v>
      </c>
      <c r="H76" s="173">
        <v>8</v>
      </c>
      <c r="I76" s="173">
        <v>8</v>
      </c>
      <c r="J76" s="233">
        <v>8</v>
      </c>
      <c r="K76" s="195">
        <v>8</v>
      </c>
      <c r="L76" s="197">
        <v>8</v>
      </c>
      <c r="M76" s="197">
        <v>8</v>
      </c>
      <c r="N76" s="195">
        <v>8</v>
      </c>
      <c r="O76" s="197">
        <f>VLOOKUP(A76,[5]Sheet1!$A:$B,2,0)</f>
        <v>8</v>
      </c>
      <c r="P76" s="195">
        <f>VLOOKUP(A76,[4]Sheet1!$A$4:$B$134,2,0)</f>
        <v>9</v>
      </c>
      <c r="Q76" s="173">
        <f t="shared" si="12"/>
        <v>8.38461538461539</v>
      </c>
      <c r="R76" s="162"/>
      <c r="S76" s="162"/>
      <c r="T76" s="162">
        <f t="shared" si="11"/>
        <v>43.7692307692308</v>
      </c>
    </row>
    <row r="77" ht="14.25" spans="1:20">
      <c r="A77" s="181" t="s">
        <v>767</v>
      </c>
      <c r="B77" s="181">
        <v>48</v>
      </c>
      <c r="C77" s="181">
        <v>43</v>
      </c>
      <c r="D77" s="173">
        <v>43</v>
      </c>
      <c r="E77" s="173">
        <v>43</v>
      </c>
      <c r="F77" s="173">
        <v>43</v>
      </c>
      <c r="G77" s="173">
        <v>43</v>
      </c>
      <c r="H77" s="173">
        <v>44</v>
      </c>
      <c r="I77" s="173">
        <v>44</v>
      </c>
      <c r="J77" s="233">
        <v>44</v>
      </c>
      <c r="K77" s="195">
        <v>44</v>
      </c>
      <c r="L77" s="197">
        <v>44</v>
      </c>
      <c r="M77" s="197">
        <v>44</v>
      </c>
      <c r="N77" s="195">
        <v>44</v>
      </c>
      <c r="O77" s="197">
        <f>VLOOKUP(A77,[5]Sheet1!$A:$B,2,0)</f>
        <v>44</v>
      </c>
      <c r="P77" s="195">
        <f>VLOOKUP(A77,[4]Sheet1!$A$4:$B$134,2,0)</f>
        <v>45</v>
      </c>
      <c r="Q77" s="173">
        <f t="shared" si="12"/>
        <v>43.7692307692308</v>
      </c>
      <c r="R77" s="162"/>
      <c r="S77" s="162"/>
      <c r="T77" s="162">
        <f t="shared" si="11"/>
        <v>4.30769230769231</v>
      </c>
    </row>
    <row r="78" ht="14.25" spans="1:20">
      <c r="A78" s="181" t="s">
        <v>768</v>
      </c>
      <c r="B78" s="181">
        <v>4</v>
      </c>
      <c r="C78" s="181">
        <v>3</v>
      </c>
      <c r="D78" s="173">
        <v>4</v>
      </c>
      <c r="E78" s="173">
        <v>4</v>
      </c>
      <c r="F78" s="173">
        <v>4</v>
      </c>
      <c r="G78" s="173">
        <v>4</v>
      </c>
      <c r="H78" s="173">
        <v>4</v>
      </c>
      <c r="I78" s="173">
        <v>4</v>
      </c>
      <c r="J78" s="233">
        <v>5</v>
      </c>
      <c r="K78" s="195">
        <v>5</v>
      </c>
      <c r="L78" s="197">
        <v>5</v>
      </c>
      <c r="M78" s="197">
        <v>5</v>
      </c>
      <c r="N78" s="195">
        <v>4</v>
      </c>
      <c r="O78" s="197">
        <f>VLOOKUP(A78,[5]Sheet1!$A:$B,2,0)</f>
        <v>4</v>
      </c>
      <c r="P78" s="195">
        <f>VLOOKUP(A78,[4]Sheet1!$A$4:$B$134,2,0)</f>
        <v>4</v>
      </c>
      <c r="Q78" s="173">
        <f t="shared" si="12"/>
        <v>4.30769230769231</v>
      </c>
      <c r="R78" s="162"/>
      <c r="S78" s="162"/>
      <c r="T78" s="162">
        <f t="shared" si="11"/>
        <v>34.6153846153846</v>
      </c>
    </row>
    <row r="79" ht="14.25" spans="1:20">
      <c r="A79" s="181" t="s">
        <v>769</v>
      </c>
      <c r="B79" s="181">
        <v>31</v>
      </c>
      <c r="C79" s="181">
        <v>32</v>
      </c>
      <c r="D79" s="173">
        <v>34</v>
      </c>
      <c r="E79" s="173">
        <v>32</v>
      </c>
      <c r="F79" s="173">
        <v>32</v>
      </c>
      <c r="G79" s="173">
        <v>32</v>
      </c>
      <c r="H79" s="173">
        <v>33</v>
      </c>
      <c r="I79" s="173">
        <v>34</v>
      </c>
      <c r="J79" s="233">
        <v>35</v>
      </c>
      <c r="K79" s="195">
        <v>36</v>
      </c>
      <c r="L79" s="197">
        <v>36</v>
      </c>
      <c r="M79" s="197">
        <v>36</v>
      </c>
      <c r="N79" s="195">
        <v>36</v>
      </c>
      <c r="O79" s="197">
        <f>VLOOKUP(A79,[5]Sheet1!$A:$B,2,0)</f>
        <v>37</v>
      </c>
      <c r="P79" s="195">
        <f>VLOOKUP(A79,[4]Sheet1!$A$4:$B$134,2,0)</f>
        <v>37</v>
      </c>
      <c r="Q79" s="173">
        <f t="shared" si="12"/>
        <v>34.6153846153846</v>
      </c>
      <c r="R79" s="162"/>
      <c r="S79" s="162"/>
      <c r="T79" s="162">
        <f t="shared" si="11"/>
        <v>13.3846153846154</v>
      </c>
    </row>
    <row r="80" ht="14.25" spans="1:20">
      <c r="A80" s="181" t="s">
        <v>770</v>
      </c>
      <c r="B80" s="181">
        <v>7</v>
      </c>
      <c r="C80" s="181">
        <v>9</v>
      </c>
      <c r="D80" s="173">
        <v>13</v>
      </c>
      <c r="E80" s="173">
        <v>14</v>
      </c>
      <c r="F80" s="173">
        <v>14</v>
      </c>
      <c r="G80" s="173">
        <v>14</v>
      </c>
      <c r="H80" s="173">
        <v>14</v>
      </c>
      <c r="I80" s="173">
        <v>14</v>
      </c>
      <c r="J80" s="233">
        <v>13</v>
      </c>
      <c r="K80" s="195">
        <v>13</v>
      </c>
      <c r="L80" s="197">
        <v>13</v>
      </c>
      <c r="M80" s="197">
        <v>13</v>
      </c>
      <c r="N80" s="195">
        <v>13</v>
      </c>
      <c r="O80" s="197">
        <f>VLOOKUP(A80,[5]Sheet1!$A:$B,2,0)</f>
        <v>13</v>
      </c>
      <c r="P80" s="195">
        <f>VLOOKUP(A80,[4]Sheet1!$A$4:$B$134,2,0)</f>
        <v>13</v>
      </c>
      <c r="Q80" s="173">
        <f t="shared" si="12"/>
        <v>13.3846153846154</v>
      </c>
      <c r="R80" s="162"/>
      <c r="S80" s="162"/>
      <c r="T80" s="162">
        <f t="shared" si="11"/>
        <v>26</v>
      </c>
    </row>
    <row r="81" ht="14.25" spans="1:20">
      <c r="A81" s="181" t="s">
        <v>771</v>
      </c>
      <c r="B81" s="181">
        <v>24</v>
      </c>
      <c r="C81" s="181">
        <v>24</v>
      </c>
      <c r="D81" s="173">
        <v>25</v>
      </c>
      <c r="E81" s="173">
        <v>25</v>
      </c>
      <c r="F81" s="173">
        <v>25</v>
      </c>
      <c r="G81" s="173">
        <v>25</v>
      </c>
      <c r="H81" s="173">
        <v>26</v>
      </c>
      <c r="I81" s="173">
        <v>26</v>
      </c>
      <c r="J81" s="233">
        <v>26</v>
      </c>
      <c r="K81" s="195">
        <v>26</v>
      </c>
      <c r="L81" s="197">
        <v>26</v>
      </c>
      <c r="M81" s="197">
        <v>27</v>
      </c>
      <c r="N81" s="195">
        <v>27</v>
      </c>
      <c r="O81" s="197">
        <f>VLOOKUP(A81,[5]Sheet1!$A:$B,2,0)</f>
        <v>27</v>
      </c>
      <c r="P81" s="195">
        <f>VLOOKUP(A81,[4]Sheet1!$A$4:$B$134,2,0)</f>
        <v>27</v>
      </c>
      <c r="Q81" s="173">
        <f t="shared" si="12"/>
        <v>26</v>
      </c>
      <c r="R81" s="162"/>
      <c r="S81" s="162"/>
      <c r="T81" s="162">
        <f t="shared" si="11"/>
        <v>24.3076923076923</v>
      </c>
    </row>
    <row r="82" ht="14.25" spans="1:20">
      <c r="A82" s="181" t="s">
        <v>772</v>
      </c>
      <c r="B82" s="181">
        <v>21</v>
      </c>
      <c r="C82" s="181">
        <v>23</v>
      </c>
      <c r="D82" s="173">
        <v>23</v>
      </c>
      <c r="E82" s="173">
        <v>25</v>
      </c>
      <c r="F82" s="173">
        <v>25</v>
      </c>
      <c r="G82" s="173">
        <v>25</v>
      </c>
      <c r="H82" s="173">
        <v>26</v>
      </c>
      <c r="I82" s="173">
        <v>26</v>
      </c>
      <c r="J82" s="233">
        <v>24</v>
      </c>
      <c r="K82" s="195">
        <v>24</v>
      </c>
      <c r="L82" s="197">
        <v>24</v>
      </c>
      <c r="M82" s="197">
        <v>24</v>
      </c>
      <c r="N82" s="195">
        <v>24</v>
      </c>
      <c r="O82" s="197">
        <f>VLOOKUP(A82,[5]Sheet1!$A:$B,2,0)</f>
        <v>23</v>
      </c>
      <c r="P82" s="195">
        <f>VLOOKUP(A82,[4]Sheet1!$A$4:$B$134,2,0)</f>
        <v>23</v>
      </c>
      <c r="Q82" s="173">
        <f t="shared" si="12"/>
        <v>24.3076923076923</v>
      </c>
      <c r="R82" s="162"/>
      <c r="S82" s="162"/>
      <c r="T82" s="162">
        <f t="shared" si="11"/>
        <v>44.4615384615385</v>
      </c>
    </row>
    <row r="83" ht="14.25" spans="1:20">
      <c r="A83" s="181" t="s">
        <v>773</v>
      </c>
      <c r="B83" s="181">
        <v>42</v>
      </c>
      <c r="C83" s="181">
        <v>40</v>
      </c>
      <c r="D83" s="173">
        <v>43</v>
      </c>
      <c r="E83" s="173">
        <v>44</v>
      </c>
      <c r="F83" s="173">
        <v>44</v>
      </c>
      <c r="G83" s="173">
        <v>44</v>
      </c>
      <c r="H83" s="173">
        <v>44</v>
      </c>
      <c r="I83" s="173">
        <v>44</v>
      </c>
      <c r="J83" s="233">
        <v>44</v>
      </c>
      <c r="K83" s="195">
        <v>44</v>
      </c>
      <c r="L83" s="197">
        <v>45</v>
      </c>
      <c r="M83" s="197">
        <v>46</v>
      </c>
      <c r="N83" s="195">
        <v>46</v>
      </c>
      <c r="O83" s="197">
        <f>VLOOKUP(A83,[5]Sheet1!$A:$B,2,0)</f>
        <v>46</v>
      </c>
      <c r="P83" s="195">
        <f>VLOOKUP(A83,[4]Sheet1!$A$4:$B$134,2,0)</f>
        <v>44</v>
      </c>
      <c r="Q83" s="173">
        <f t="shared" si="12"/>
        <v>44.4615384615385</v>
      </c>
      <c r="R83" s="162"/>
      <c r="S83" s="162"/>
      <c r="T83" s="162">
        <f t="shared" si="11"/>
        <v>10.0769230769231</v>
      </c>
    </row>
    <row r="84" ht="14.25" spans="1:20">
      <c r="A84" s="181" t="s">
        <v>774</v>
      </c>
      <c r="B84" s="181">
        <v>6</v>
      </c>
      <c r="C84" s="181">
        <v>8</v>
      </c>
      <c r="D84" s="173">
        <v>10</v>
      </c>
      <c r="E84" s="173">
        <v>11</v>
      </c>
      <c r="F84" s="173">
        <v>11</v>
      </c>
      <c r="G84" s="173">
        <v>10</v>
      </c>
      <c r="H84" s="173">
        <v>10</v>
      </c>
      <c r="I84" s="173">
        <v>9</v>
      </c>
      <c r="J84" s="233">
        <v>10</v>
      </c>
      <c r="K84" s="195">
        <v>10</v>
      </c>
      <c r="L84" s="197">
        <v>10</v>
      </c>
      <c r="M84" s="197">
        <v>10</v>
      </c>
      <c r="N84" s="195">
        <v>10</v>
      </c>
      <c r="O84" s="197">
        <f>VLOOKUP(A84,[5]Sheet1!$A:$B,2,0)</f>
        <v>10</v>
      </c>
      <c r="P84" s="195">
        <f>VLOOKUP(A84,[4]Sheet1!$A$4:$B$134,2,0)</f>
        <v>10</v>
      </c>
      <c r="Q84" s="173">
        <f t="shared" si="12"/>
        <v>10.0769230769231</v>
      </c>
      <c r="R84" s="162"/>
      <c r="S84" s="162"/>
      <c r="T84" s="162">
        <f t="shared" si="11"/>
        <v>9</v>
      </c>
    </row>
    <row r="85" ht="14.25" spans="1:20">
      <c r="A85" s="181" t="s">
        <v>775</v>
      </c>
      <c r="B85" s="181">
        <v>5</v>
      </c>
      <c r="C85" s="181">
        <v>5</v>
      </c>
      <c r="D85" s="173">
        <v>9</v>
      </c>
      <c r="E85" s="173">
        <v>9</v>
      </c>
      <c r="F85" s="173">
        <v>9</v>
      </c>
      <c r="G85" s="173">
        <v>9</v>
      </c>
      <c r="H85" s="173">
        <v>9</v>
      </c>
      <c r="I85" s="173">
        <v>9</v>
      </c>
      <c r="J85" s="233">
        <v>9</v>
      </c>
      <c r="K85" s="195">
        <v>9</v>
      </c>
      <c r="L85" s="197">
        <v>9</v>
      </c>
      <c r="M85" s="197">
        <v>9</v>
      </c>
      <c r="N85" s="195">
        <v>9</v>
      </c>
      <c r="O85" s="197">
        <f>VLOOKUP(A85,[5]Sheet1!$A:$B,2,0)</f>
        <v>9</v>
      </c>
      <c r="P85" s="195">
        <f>VLOOKUP(A85,[4]Sheet1!$A$4:$B$134,2,0)</f>
        <v>9</v>
      </c>
      <c r="Q85" s="173">
        <f t="shared" si="12"/>
        <v>9</v>
      </c>
      <c r="R85" s="162"/>
      <c r="S85" s="162"/>
      <c r="T85" s="162">
        <f t="shared" si="11"/>
        <v>19.3076923076923</v>
      </c>
    </row>
    <row r="86" ht="14.25" spans="1:20">
      <c r="A86" s="181" t="s">
        <v>776</v>
      </c>
      <c r="B86" s="181">
        <v>20</v>
      </c>
      <c r="C86" s="181">
        <v>19</v>
      </c>
      <c r="D86" s="173">
        <v>19</v>
      </c>
      <c r="E86" s="173">
        <v>20</v>
      </c>
      <c r="F86" s="173">
        <v>20</v>
      </c>
      <c r="G86" s="173">
        <v>20</v>
      </c>
      <c r="H86" s="173">
        <v>20</v>
      </c>
      <c r="I86" s="173">
        <v>19</v>
      </c>
      <c r="J86" s="233">
        <v>19</v>
      </c>
      <c r="K86" s="195">
        <v>20</v>
      </c>
      <c r="L86" s="197">
        <v>19</v>
      </c>
      <c r="M86" s="197">
        <v>19</v>
      </c>
      <c r="N86" s="195">
        <v>19</v>
      </c>
      <c r="O86" s="197">
        <f>VLOOKUP(A86,[5]Sheet1!$A:$B,2,0)</f>
        <v>19</v>
      </c>
      <c r="P86" s="195">
        <f>VLOOKUP(A86,[4]Sheet1!$A$4:$B$134,2,0)</f>
        <v>18</v>
      </c>
      <c r="Q86" s="173">
        <f t="shared" si="12"/>
        <v>19.3076923076923</v>
      </c>
      <c r="R86" s="162"/>
      <c r="S86" s="162"/>
      <c r="T86" s="162">
        <f t="shared" si="11"/>
        <v>38.8461538461538</v>
      </c>
    </row>
    <row r="87" ht="14.25" spans="1:20">
      <c r="A87" s="225" t="s">
        <v>777</v>
      </c>
      <c r="B87" s="181">
        <v>45</v>
      </c>
      <c r="C87" s="181">
        <v>45</v>
      </c>
      <c r="D87" s="173">
        <v>41</v>
      </c>
      <c r="E87" s="173">
        <v>39</v>
      </c>
      <c r="F87" s="173">
        <v>39</v>
      </c>
      <c r="G87" s="173">
        <v>40</v>
      </c>
      <c r="H87" s="173">
        <v>40</v>
      </c>
      <c r="I87" s="173">
        <v>38</v>
      </c>
      <c r="J87" s="233">
        <v>37</v>
      </c>
      <c r="K87" s="195">
        <v>37</v>
      </c>
      <c r="L87" s="197">
        <v>38</v>
      </c>
      <c r="M87" s="197">
        <v>39</v>
      </c>
      <c r="N87" s="195">
        <v>39</v>
      </c>
      <c r="O87" s="197">
        <f>VLOOKUP(A87,[5]Sheet1!$A:$B,2,0)</f>
        <v>39</v>
      </c>
      <c r="P87" s="195">
        <f>VLOOKUP(A87,[4]Sheet1!$A$4:$B$134,2,0)</f>
        <v>39</v>
      </c>
      <c r="Q87" s="173">
        <f t="shared" si="12"/>
        <v>38.8461538461538</v>
      </c>
      <c r="R87" s="162"/>
      <c r="S87" s="162"/>
      <c r="T87" s="162">
        <f t="shared" si="11"/>
        <v>23.3076923076923</v>
      </c>
    </row>
    <row r="88" ht="14.25" spans="1:20">
      <c r="A88" s="181" t="s">
        <v>778</v>
      </c>
      <c r="B88" s="181">
        <v>25</v>
      </c>
      <c r="C88" s="181">
        <v>24</v>
      </c>
      <c r="D88" s="173">
        <v>24</v>
      </c>
      <c r="E88" s="173">
        <v>23</v>
      </c>
      <c r="F88" s="173">
        <v>23</v>
      </c>
      <c r="G88" s="173">
        <v>24</v>
      </c>
      <c r="H88" s="173">
        <v>24</v>
      </c>
      <c r="I88" s="173">
        <v>24</v>
      </c>
      <c r="J88" s="233">
        <v>23</v>
      </c>
      <c r="K88" s="195">
        <v>23</v>
      </c>
      <c r="L88" s="197">
        <v>23</v>
      </c>
      <c r="M88" s="197">
        <v>23</v>
      </c>
      <c r="N88" s="195">
        <v>23</v>
      </c>
      <c r="O88" s="197">
        <f>VLOOKUP(A88,[5]Sheet1!$A:$B,2,0)</f>
        <v>23</v>
      </c>
      <c r="P88" s="195">
        <f>VLOOKUP(A88,[4]Sheet1!$A$4:$B$134,2,0)</f>
        <v>23</v>
      </c>
      <c r="Q88" s="173">
        <f t="shared" si="12"/>
        <v>23.3076923076923</v>
      </c>
      <c r="R88" s="162"/>
      <c r="S88" s="162"/>
      <c r="T88" s="162">
        <f t="shared" si="11"/>
        <v>22.5384615384615</v>
      </c>
    </row>
    <row r="89" ht="14.25" spans="1:20">
      <c r="A89" s="181" t="s">
        <v>779</v>
      </c>
      <c r="B89" s="181">
        <v>22</v>
      </c>
      <c r="C89" s="181">
        <v>20</v>
      </c>
      <c r="D89" s="173">
        <v>18</v>
      </c>
      <c r="E89" s="173">
        <v>21</v>
      </c>
      <c r="F89" s="173">
        <v>21</v>
      </c>
      <c r="G89" s="173">
        <v>20</v>
      </c>
      <c r="H89" s="173">
        <v>22</v>
      </c>
      <c r="I89" s="173">
        <v>22</v>
      </c>
      <c r="J89" s="233">
        <v>24</v>
      </c>
      <c r="K89" s="195">
        <v>25</v>
      </c>
      <c r="L89" s="197">
        <v>26</v>
      </c>
      <c r="M89" s="197">
        <v>24</v>
      </c>
      <c r="N89" s="195">
        <v>24</v>
      </c>
      <c r="O89" s="197">
        <f>VLOOKUP(A89,[5]Sheet1!$A:$B,2,0)</f>
        <v>24</v>
      </c>
      <c r="P89" s="195">
        <f>VLOOKUP(A89,[4]Sheet1!$A$4:$B$134,2,0)</f>
        <v>22</v>
      </c>
      <c r="Q89" s="173">
        <f t="shared" si="12"/>
        <v>22.5384615384615</v>
      </c>
      <c r="R89" s="162"/>
      <c r="S89" s="162"/>
      <c r="T89" s="162">
        <f t="shared" si="11"/>
        <v>15</v>
      </c>
    </row>
    <row r="90" ht="14.25" spans="1:20">
      <c r="A90" s="181" t="s">
        <v>780</v>
      </c>
      <c r="B90" s="181">
        <v>12</v>
      </c>
      <c r="C90" s="181">
        <v>12</v>
      </c>
      <c r="D90" s="173">
        <v>14</v>
      </c>
      <c r="E90" s="173">
        <v>14</v>
      </c>
      <c r="F90" s="173">
        <v>14</v>
      </c>
      <c r="G90" s="173">
        <v>14</v>
      </c>
      <c r="H90" s="173">
        <v>14</v>
      </c>
      <c r="I90" s="173">
        <v>14</v>
      </c>
      <c r="J90" s="233">
        <v>15</v>
      </c>
      <c r="K90" s="195">
        <v>16</v>
      </c>
      <c r="L90" s="197">
        <v>16</v>
      </c>
      <c r="M90" s="197">
        <v>16</v>
      </c>
      <c r="N90" s="195">
        <v>16</v>
      </c>
      <c r="O90" s="197">
        <f>VLOOKUP(A90,[5]Sheet1!$A:$B,2,0)</f>
        <v>16</v>
      </c>
      <c r="P90" s="195">
        <f>VLOOKUP(A90,[4]Sheet1!$A$4:$B$134,2,0)</f>
        <v>16</v>
      </c>
      <c r="Q90" s="173">
        <f t="shared" si="12"/>
        <v>15</v>
      </c>
      <c r="R90" s="162"/>
      <c r="S90" s="162"/>
      <c r="T90" s="162">
        <f t="shared" si="11"/>
        <v>14.6923076923077</v>
      </c>
    </row>
    <row r="91" ht="14.25" spans="1:20">
      <c r="A91" s="225" t="s">
        <v>781</v>
      </c>
      <c r="B91" s="226">
        <v>29</v>
      </c>
      <c r="C91" s="226">
        <v>20</v>
      </c>
      <c r="D91" s="173">
        <v>17</v>
      </c>
      <c r="E91" s="173">
        <v>15</v>
      </c>
      <c r="F91" s="173">
        <v>15</v>
      </c>
      <c r="G91" s="173">
        <v>16</v>
      </c>
      <c r="H91" s="173">
        <v>16</v>
      </c>
      <c r="I91" s="173">
        <v>14</v>
      </c>
      <c r="J91" s="233">
        <v>14</v>
      </c>
      <c r="K91" s="195">
        <v>14</v>
      </c>
      <c r="L91" s="197">
        <v>14</v>
      </c>
      <c r="M91" s="197">
        <v>14</v>
      </c>
      <c r="N91" s="195">
        <v>14</v>
      </c>
      <c r="O91" s="197">
        <f>VLOOKUP(A91,[5]Sheet1!$A:$B,2,0)</f>
        <v>14</v>
      </c>
      <c r="P91" s="195">
        <f>VLOOKUP(A91,[4]Sheet1!$A$4:$B$134,2,0)</f>
        <v>14</v>
      </c>
      <c r="Q91" s="173">
        <f t="shared" si="12"/>
        <v>14.6923076923077</v>
      </c>
      <c r="R91" s="162"/>
      <c r="S91" s="162"/>
      <c r="T91" s="162">
        <f t="shared" si="11"/>
        <v>31.8461538461538</v>
      </c>
    </row>
    <row r="92" ht="14.25" spans="1:20">
      <c r="A92" s="226" t="s">
        <v>782</v>
      </c>
      <c r="B92" s="226">
        <v>31</v>
      </c>
      <c r="C92" s="226">
        <v>29</v>
      </c>
      <c r="D92" s="173">
        <v>32</v>
      </c>
      <c r="E92" s="173">
        <v>32</v>
      </c>
      <c r="F92" s="173">
        <v>32</v>
      </c>
      <c r="G92" s="173">
        <v>32</v>
      </c>
      <c r="H92" s="173">
        <v>34</v>
      </c>
      <c r="I92" s="173">
        <v>34</v>
      </c>
      <c r="J92" s="233">
        <v>31</v>
      </c>
      <c r="K92" s="195">
        <v>32</v>
      </c>
      <c r="L92" s="197">
        <v>32</v>
      </c>
      <c r="M92" s="197">
        <v>31</v>
      </c>
      <c r="N92" s="195">
        <v>32</v>
      </c>
      <c r="O92" s="197">
        <f>VLOOKUP(A92,[5]Sheet1!$A:$B,2,0)</f>
        <v>30</v>
      </c>
      <c r="P92" s="195">
        <f>VLOOKUP(A92,[4]Sheet1!$A$4:$B$134,2,0)</f>
        <v>30</v>
      </c>
      <c r="Q92" s="173">
        <f t="shared" si="12"/>
        <v>31.8461538461538</v>
      </c>
      <c r="R92" s="162"/>
      <c r="S92" s="162"/>
      <c r="T92" s="162">
        <f t="shared" si="11"/>
        <v>23.3076923076923</v>
      </c>
    </row>
    <row r="93" ht="14.25" spans="1:20">
      <c r="A93" s="181" t="s">
        <v>783</v>
      </c>
      <c r="B93" s="181">
        <v>24</v>
      </c>
      <c r="C93" s="181">
        <v>20</v>
      </c>
      <c r="D93" s="173">
        <v>24</v>
      </c>
      <c r="E93" s="173">
        <v>22</v>
      </c>
      <c r="F93" s="173">
        <v>22</v>
      </c>
      <c r="G93" s="173">
        <v>22</v>
      </c>
      <c r="H93" s="173">
        <v>22</v>
      </c>
      <c r="I93" s="173">
        <v>22</v>
      </c>
      <c r="J93" s="233">
        <v>22</v>
      </c>
      <c r="K93" s="195">
        <v>25</v>
      </c>
      <c r="L93" s="197">
        <v>25</v>
      </c>
      <c r="M93" s="197">
        <v>25</v>
      </c>
      <c r="N93" s="195">
        <v>25</v>
      </c>
      <c r="O93" s="197">
        <f>VLOOKUP(A93,[5]Sheet1!$A:$B,2,0)</f>
        <v>25</v>
      </c>
      <c r="P93" s="195">
        <f>VLOOKUP(A93,[4]Sheet1!$A$4:$B$134,2,0)</f>
        <v>22</v>
      </c>
      <c r="Q93" s="173">
        <f t="shared" si="12"/>
        <v>23.3076923076923</v>
      </c>
      <c r="R93" s="162"/>
      <c r="S93" s="162"/>
      <c r="T93" s="162">
        <f t="shared" si="11"/>
        <v>24.6153846153846</v>
      </c>
    </row>
    <row r="94" ht="14.25" spans="1:20">
      <c r="A94" s="181" t="s">
        <v>784</v>
      </c>
      <c r="B94" s="181">
        <v>29</v>
      </c>
      <c r="C94" s="181">
        <v>28</v>
      </c>
      <c r="D94" s="173">
        <v>27</v>
      </c>
      <c r="E94" s="173">
        <v>26</v>
      </c>
      <c r="F94" s="173">
        <v>26</v>
      </c>
      <c r="G94" s="173">
        <v>25</v>
      </c>
      <c r="H94" s="173">
        <v>23</v>
      </c>
      <c r="I94" s="173">
        <v>24</v>
      </c>
      <c r="J94" s="233">
        <v>22</v>
      </c>
      <c r="K94" s="195">
        <v>22</v>
      </c>
      <c r="L94" s="197">
        <v>24</v>
      </c>
      <c r="M94" s="197">
        <v>24</v>
      </c>
      <c r="N94" s="195">
        <v>25</v>
      </c>
      <c r="O94" s="197">
        <f>VLOOKUP(A94,[5]Sheet1!$A:$B,2,0)</f>
        <v>27</v>
      </c>
      <c r="P94" s="195">
        <f>VLOOKUP(A94,[4]Sheet1!$A$4:$B$134,2,0)</f>
        <v>25</v>
      </c>
      <c r="Q94" s="173">
        <f t="shared" si="12"/>
        <v>24.6153846153846</v>
      </c>
      <c r="R94" s="162"/>
      <c r="S94" s="162"/>
      <c r="T94" s="162">
        <f t="shared" si="11"/>
        <v>19.6923076923077</v>
      </c>
    </row>
    <row r="95" ht="14.25" spans="1:20">
      <c r="A95" s="181" t="s">
        <v>785</v>
      </c>
      <c r="B95" s="181">
        <v>20</v>
      </c>
      <c r="C95" s="181">
        <v>19</v>
      </c>
      <c r="D95" s="173">
        <v>21</v>
      </c>
      <c r="E95" s="173">
        <v>21</v>
      </c>
      <c r="F95" s="173">
        <v>21</v>
      </c>
      <c r="G95" s="173">
        <v>21</v>
      </c>
      <c r="H95" s="173">
        <v>20</v>
      </c>
      <c r="I95" s="173">
        <v>19</v>
      </c>
      <c r="J95" s="233">
        <v>19</v>
      </c>
      <c r="K95" s="195">
        <v>19</v>
      </c>
      <c r="L95" s="197">
        <v>19</v>
      </c>
      <c r="M95" s="197">
        <v>19</v>
      </c>
      <c r="N95" s="195">
        <v>19</v>
      </c>
      <c r="O95" s="197">
        <f>VLOOKUP(A95,[5]Sheet1!$A:$B,2,0)</f>
        <v>19</v>
      </c>
      <c r="P95" s="195">
        <f>VLOOKUP(A95,[4]Sheet1!$A$4:$B$134,2,0)</f>
        <v>19</v>
      </c>
      <c r="Q95" s="173">
        <f t="shared" si="12"/>
        <v>19.6923076923077</v>
      </c>
      <c r="R95" s="162"/>
      <c r="S95" s="162"/>
      <c r="T95" s="162">
        <f t="shared" si="11"/>
        <v>17.3076923076923</v>
      </c>
    </row>
    <row r="96" ht="14.25" spans="1:20">
      <c r="A96" s="181" t="s">
        <v>786</v>
      </c>
      <c r="B96" s="181">
        <v>18</v>
      </c>
      <c r="C96" s="181">
        <v>15</v>
      </c>
      <c r="D96" s="173">
        <v>19</v>
      </c>
      <c r="E96" s="173">
        <v>19</v>
      </c>
      <c r="F96" s="173">
        <v>19</v>
      </c>
      <c r="G96" s="173">
        <v>18</v>
      </c>
      <c r="H96" s="173">
        <v>18</v>
      </c>
      <c r="I96" s="173">
        <v>18</v>
      </c>
      <c r="J96" s="233">
        <v>17</v>
      </c>
      <c r="K96" s="195">
        <v>17</v>
      </c>
      <c r="L96" s="197">
        <v>17</v>
      </c>
      <c r="M96" s="197">
        <v>17</v>
      </c>
      <c r="N96" s="195">
        <v>16</v>
      </c>
      <c r="O96" s="197">
        <f>VLOOKUP(A96,[5]Sheet1!$A:$B,2,0)</f>
        <v>15</v>
      </c>
      <c r="P96" s="195">
        <f>VLOOKUP(A96,[4]Sheet1!$A$4:$B$134,2,0)</f>
        <v>15</v>
      </c>
      <c r="Q96" s="173">
        <f t="shared" si="12"/>
        <v>17.3076923076923</v>
      </c>
      <c r="R96" s="162"/>
      <c r="S96" s="162"/>
      <c r="T96" s="162">
        <f t="shared" si="11"/>
        <v>20.3846153846154</v>
      </c>
    </row>
    <row r="97" ht="14.25" spans="1:20">
      <c r="A97" s="181" t="s">
        <v>787</v>
      </c>
      <c r="B97" s="181">
        <v>22</v>
      </c>
      <c r="C97" s="181">
        <v>20</v>
      </c>
      <c r="D97" s="173">
        <v>20</v>
      </c>
      <c r="E97" s="173">
        <v>20</v>
      </c>
      <c r="F97" s="173">
        <v>20</v>
      </c>
      <c r="G97" s="173">
        <v>20</v>
      </c>
      <c r="H97" s="173">
        <v>20</v>
      </c>
      <c r="I97" s="173">
        <v>20</v>
      </c>
      <c r="J97" s="233">
        <v>21</v>
      </c>
      <c r="K97" s="195">
        <v>21</v>
      </c>
      <c r="L97" s="197">
        <v>21</v>
      </c>
      <c r="M97" s="197">
        <v>21</v>
      </c>
      <c r="N97" s="195">
        <v>21</v>
      </c>
      <c r="O97" s="197">
        <f>VLOOKUP(A97,[5]Sheet1!$A:$B,2,0)</f>
        <v>20</v>
      </c>
      <c r="P97" s="195">
        <f>VLOOKUP(A97,[4]Sheet1!$A$4:$B$134,2,0)</f>
        <v>20</v>
      </c>
      <c r="Q97" s="173">
        <f t="shared" si="12"/>
        <v>20.3846153846154</v>
      </c>
      <c r="R97" s="162"/>
      <c r="S97" s="162"/>
      <c r="T97" s="162">
        <f t="shared" si="11"/>
        <v>18.3076923076923</v>
      </c>
    </row>
    <row r="98" ht="14.25" spans="1:20">
      <c r="A98" s="181" t="s">
        <v>788</v>
      </c>
      <c r="B98" s="181">
        <v>22</v>
      </c>
      <c r="C98" s="181">
        <v>22</v>
      </c>
      <c r="D98" s="173">
        <v>21</v>
      </c>
      <c r="E98" s="173">
        <v>20</v>
      </c>
      <c r="F98" s="173">
        <v>20</v>
      </c>
      <c r="G98" s="173">
        <v>18</v>
      </c>
      <c r="H98" s="173">
        <v>17</v>
      </c>
      <c r="I98" s="173">
        <v>17</v>
      </c>
      <c r="J98" s="233">
        <v>17</v>
      </c>
      <c r="K98" s="195">
        <v>18</v>
      </c>
      <c r="L98" s="197">
        <v>18</v>
      </c>
      <c r="M98" s="197">
        <v>18</v>
      </c>
      <c r="N98" s="195">
        <v>18</v>
      </c>
      <c r="O98" s="197">
        <f>VLOOKUP(A98,[5]Sheet1!$A:$B,2,0)</f>
        <v>18</v>
      </c>
      <c r="P98" s="195">
        <f>VLOOKUP(A98,[4]Sheet1!$A$4:$B$134,2,0)</f>
        <v>18</v>
      </c>
      <c r="Q98" s="173">
        <f t="shared" si="12"/>
        <v>18.3076923076923</v>
      </c>
      <c r="R98" s="162"/>
      <c r="S98" s="162"/>
      <c r="T98" s="162">
        <f t="shared" si="11"/>
        <v>10.9230769230769</v>
      </c>
    </row>
    <row r="99" ht="14.25" spans="1:20">
      <c r="A99" s="181" t="s">
        <v>789</v>
      </c>
      <c r="B99" s="181">
        <v>9</v>
      </c>
      <c r="C99" s="181">
        <v>9</v>
      </c>
      <c r="D99" s="173">
        <v>10</v>
      </c>
      <c r="E99" s="173">
        <v>11</v>
      </c>
      <c r="F99" s="173">
        <v>11</v>
      </c>
      <c r="G99" s="173">
        <v>11</v>
      </c>
      <c r="H99" s="173">
        <v>11</v>
      </c>
      <c r="I99" s="173">
        <v>12</v>
      </c>
      <c r="J99" s="233">
        <v>11</v>
      </c>
      <c r="K99" s="195">
        <v>11</v>
      </c>
      <c r="L99" s="197">
        <v>11</v>
      </c>
      <c r="M99" s="197">
        <v>11</v>
      </c>
      <c r="N99" s="195">
        <v>11</v>
      </c>
      <c r="O99" s="197">
        <f>VLOOKUP(A99,[5]Sheet1!$A:$B,2,0)</f>
        <v>11</v>
      </c>
      <c r="P99" s="195">
        <f>VLOOKUP(A99,[4]Sheet1!$A$4:$B$134,2,0)</f>
        <v>10</v>
      </c>
      <c r="Q99" s="173">
        <f t="shared" si="12"/>
        <v>10.9230769230769</v>
      </c>
      <c r="R99" s="162"/>
      <c r="S99" s="162"/>
      <c r="T99" s="162">
        <f t="shared" si="11"/>
        <v>13.4615384615385</v>
      </c>
    </row>
    <row r="100" ht="14.25" spans="1:20">
      <c r="A100" s="181" t="s">
        <v>790</v>
      </c>
      <c r="B100" s="181">
        <v>7</v>
      </c>
      <c r="C100" s="181">
        <v>7</v>
      </c>
      <c r="D100" s="173">
        <v>12</v>
      </c>
      <c r="E100" s="173">
        <v>13</v>
      </c>
      <c r="F100" s="173">
        <v>13</v>
      </c>
      <c r="G100" s="173">
        <v>14</v>
      </c>
      <c r="H100" s="173">
        <v>15</v>
      </c>
      <c r="I100" s="173">
        <v>15</v>
      </c>
      <c r="J100" s="233">
        <v>16</v>
      </c>
      <c r="K100" s="195">
        <v>14</v>
      </c>
      <c r="L100" s="197">
        <v>12</v>
      </c>
      <c r="M100" s="197">
        <v>12</v>
      </c>
      <c r="N100" s="195">
        <v>13</v>
      </c>
      <c r="O100" s="197">
        <f>VLOOKUP(A100,[5]Sheet1!$A:$B,2,0)</f>
        <v>13</v>
      </c>
      <c r="P100" s="195">
        <f>VLOOKUP(A100,[4]Sheet1!$A$4:$B$134,2,0)</f>
        <v>13</v>
      </c>
      <c r="Q100" s="173">
        <f t="shared" si="12"/>
        <v>13.4615384615385</v>
      </c>
      <c r="R100" s="162"/>
      <c r="S100" s="162"/>
      <c r="T100" s="162">
        <f t="shared" si="11"/>
        <v>18.5384615384615</v>
      </c>
    </row>
    <row r="101" ht="14.25" spans="1:20">
      <c r="A101" s="181" t="s">
        <v>791</v>
      </c>
      <c r="B101" s="181">
        <v>18</v>
      </c>
      <c r="C101" s="181">
        <v>17</v>
      </c>
      <c r="D101" s="173">
        <v>19</v>
      </c>
      <c r="E101" s="173">
        <v>20</v>
      </c>
      <c r="F101" s="173">
        <v>20</v>
      </c>
      <c r="G101" s="173">
        <v>18</v>
      </c>
      <c r="H101" s="173">
        <v>18</v>
      </c>
      <c r="I101" s="173">
        <v>18</v>
      </c>
      <c r="J101" s="233">
        <v>18</v>
      </c>
      <c r="K101" s="195">
        <v>19</v>
      </c>
      <c r="L101" s="197">
        <v>19</v>
      </c>
      <c r="M101" s="197">
        <v>18</v>
      </c>
      <c r="N101" s="195">
        <v>18</v>
      </c>
      <c r="O101" s="197">
        <f>VLOOKUP(A101,[5]Sheet1!$A:$B,2,0)</f>
        <v>18</v>
      </c>
      <c r="P101" s="195">
        <f>VLOOKUP(A101,[4]Sheet1!$A$4:$B$134,2,0)</f>
        <v>18</v>
      </c>
      <c r="Q101" s="173">
        <f t="shared" si="12"/>
        <v>18.5384615384615</v>
      </c>
      <c r="R101" s="162"/>
      <c r="S101" s="162"/>
      <c r="T101" s="162">
        <f t="shared" si="11"/>
        <v>16.7692307692308</v>
      </c>
    </row>
    <row r="102" ht="14.25" spans="1:20">
      <c r="A102" s="181" t="s">
        <v>792</v>
      </c>
      <c r="B102" s="181">
        <v>7</v>
      </c>
      <c r="C102" s="181">
        <v>13</v>
      </c>
      <c r="D102" s="173">
        <v>12</v>
      </c>
      <c r="E102" s="173">
        <v>15</v>
      </c>
      <c r="F102" s="173">
        <v>15</v>
      </c>
      <c r="G102" s="173">
        <v>15</v>
      </c>
      <c r="H102" s="173">
        <v>16</v>
      </c>
      <c r="I102" s="173">
        <v>19</v>
      </c>
      <c r="J102" s="233">
        <v>18</v>
      </c>
      <c r="K102" s="195">
        <v>19</v>
      </c>
      <c r="L102" s="197">
        <v>17</v>
      </c>
      <c r="M102" s="197">
        <v>18</v>
      </c>
      <c r="N102" s="195">
        <v>18</v>
      </c>
      <c r="O102" s="197">
        <f>VLOOKUP(A102,[5]Sheet1!$A:$B,2,0)</f>
        <v>18</v>
      </c>
      <c r="P102" s="195">
        <f>VLOOKUP(A102,[4]Sheet1!$A$4:$B$134,2,0)</f>
        <v>18</v>
      </c>
      <c r="Q102" s="173">
        <f t="shared" si="12"/>
        <v>16.7692307692308</v>
      </c>
      <c r="R102" s="162"/>
      <c r="S102" s="162"/>
      <c r="T102" s="162">
        <f t="shared" si="11"/>
        <v>11.5384615384615</v>
      </c>
    </row>
    <row r="103" ht="14.25" spans="1:20">
      <c r="A103" s="227" t="s">
        <v>793</v>
      </c>
      <c r="B103" s="227">
        <v>0</v>
      </c>
      <c r="C103" s="227">
        <v>6</v>
      </c>
      <c r="D103" s="173">
        <v>11</v>
      </c>
      <c r="E103" s="173">
        <v>13</v>
      </c>
      <c r="F103" s="173">
        <v>13</v>
      </c>
      <c r="G103" s="173">
        <v>12</v>
      </c>
      <c r="H103" s="173">
        <v>12</v>
      </c>
      <c r="I103" s="173">
        <v>11</v>
      </c>
      <c r="J103" s="233">
        <v>10</v>
      </c>
      <c r="K103" s="195">
        <v>11</v>
      </c>
      <c r="L103" s="197">
        <v>9</v>
      </c>
      <c r="M103" s="197">
        <v>12</v>
      </c>
      <c r="N103" s="195">
        <v>12</v>
      </c>
      <c r="O103" s="197">
        <f>VLOOKUP(A103,[5]Sheet1!$A:$B,2,0)</f>
        <v>12</v>
      </c>
      <c r="P103" s="195">
        <f>VLOOKUP(A103,[4]Sheet1!$A$4:$B$134,2,0)</f>
        <v>12</v>
      </c>
      <c r="Q103" s="173">
        <f t="shared" si="12"/>
        <v>11.5384615384615</v>
      </c>
      <c r="R103" s="162"/>
      <c r="S103" s="162"/>
      <c r="T103" s="162">
        <f t="shared" si="11"/>
        <v>9.92307692307692</v>
      </c>
    </row>
    <row r="104" ht="14.25" spans="1:20">
      <c r="A104" s="227" t="s">
        <v>794</v>
      </c>
      <c r="B104" s="227">
        <v>8</v>
      </c>
      <c r="C104" s="227">
        <v>11</v>
      </c>
      <c r="D104" s="173">
        <v>12</v>
      </c>
      <c r="E104" s="173">
        <v>10</v>
      </c>
      <c r="F104" s="173">
        <v>10</v>
      </c>
      <c r="G104" s="173">
        <v>9</v>
      </c>
      <c r="H104" s="173">
        <v>10</v>
      </c>
      <c r="I104" s="173">
        <v>10</v>
      </c>
      <c r="J104" s="233">
        <v>9</v>
      </c>
      <c r="K104" s="195">
        <v>9</v>
      </c>
      <c r="L104" s="197">
        <v>12</v>
      </c>
      <c r="M104" s="197">
        <v>9</v>
      </c>
      <c r="N104" s="195">
        <v>9</v>
      </c>
      <c r="O104" s="197">
        <f>VLOOKUP(A104,[5]Sheet1!$A:$B,2,0)</f>
        <v>10</v>
      </c>
      <c r="P104" s="195">
        <f>VLOOKUP(A104,[4]Sheet1!$A$4:$B$134,2,0)</f>
        <v>10</v>
      </c>
      <c r="Q104" s="173">
        <f t="shared" si="12"/>
        <v>9.92307692307692</v>
      </c>
      <c r="R104" s="162"/>
      <c r="S104" s="162"/>
      <c r="T104" s="162">
        <f t="shared" si="11"/>
        <v>4.07692307692308</v>
      </c>
    </row>
    <row r="105" ht="14.25" spans="1:20">
      <c r="A105" s="227" t="s">
        <v>795</v>
      </c>
      <c r="B105" s="227">
        <v>2</v>
      </c>
      <c r="C105" s="227">
        <v>5</v>
      </c>
      <c r="D105" s="173">
        <v>5</v>
      </c>
      <c r="E105" s="173">
        <v>4</v>
      </c>
      <c r="F105" s="173">
        <v>4</v>
      </c>
      <c r="G105" s="173">
        <v>4</v>
      </c>
      <c r="H105" s="173">
        <v>4</v>
      </c>
      <c r="I105" s="173">
        <v>4</v>
      </c>
      <c r="J105" s="233">
        <v>4</v>
      </c>
      <c r="K105" s="195">
        <v>4</v>
      </c>
      <c r="L105" s="197">
        <v>4</v>
      </c>
      <c r="M105" s="197">
        <v>4</v>
      </c>
      <c r="N105" s="195">
        <v>4</v>
      </c>
      <c r="O105" s="197">
        <f>VLOOKUP(A105,[5]Sheet1!$A:$B,2,0)</f>
        <v>4</v>
      </c>
      <c r="P105" s="195">
        <f>VLOOKUP(A105,[4]Sheet1!$A$4:$B$134,2,0)</f>
        <v>4</v>
      </c>
      <c r="Q105" s="173">
        <f t="shared" si="12"/>
        <v>4.07692307692308</v>
      </c>
      <c r="R105" s="162"/>
      <c r="S105" s="162"/>
      <c r="T105" s="162">
        <f t="shared" si="11"/>
        <v>7.92307692307692</v>
      </c>
    </row>
    <row r="106" ht="14.25" spans="1:20">
      <c r="A106" s="227" t="s">
        <v>796</v>
      </c>
      <c r="B106" s="227"/>
      <c r="C106" s="228">
        <v>9</v>
      </c>
      <c r="D106" s="173">
        <v>7</v>
      </c>
      <c r="E106" s="173">
        <v>7</v>
      </c>
      <c r="F106" s="173">
        <v>7</v>
      </c>
      <c r="G106" s="173">
        <v>6</v>
      </c>
      <c r="H106" s="173">
        <v>6</v>
      </c>
      <c r="I106" s="173">
        <v>6</v>
      </c>
      <c r="J106" s="233">
        <v>7</v>
      </c>
      <c r="K106" s="195">
        <v>7</v>
      </c>
      <c r="L106" s="197">
        <v>7</v>
      </c>
      <c r="M106" s="197">
        <v>9</v>
      </c>
      <c r="N106" s="195">
        <v>10</v>
      </c>
      <c r="O106" s="197">
        <f>VLOOKUP(A106,[5]Sheet1!$A:$B,2,0)</f>
        <v>12</v>
      </c>
      <c r="P106" s="195">
        <f>VLOOKUP(A106,[4]Sheet1!$A$4:$B$134,2,0)</f>
        <v>12</v>
      </c>
      <c r="Q106" s="173">
        <f t="shared" si="12"/>
        <v>7.92307692307692</v>
      </c>
      <c r="R106" s="162"/>
      <c r="S106" s="162"/>
      <c r="T106" s="162">
        <f t="shared" si="11"/>
        <v>4.30769230769231</v>
      </c>
    </row>
    <row r="107" ht="14.25" spans="1:20">
      <c r="A107" s="226" t="s">
        <v>797</v>
      </c>
      <c r="B107" s="226"/>
      <c r="C107" s="229">
        <v>5</v>
      </c>
      <c r="D107" s="173">
        <v>6</v>
      </c>
      <c r="E107" s="173">
        <v>4</v>
      </c>
      <c r="F107" s="173">
        <v>4</v>
      </c>
      <c r="G107" s="173">
        <v>4</v>
      </c>
      <c r="H107" s="173">
        <v>4</v>
      </c>
      <c r="I107" s="173">
        <v>4</v>
      </c>
      <c r="J107" s="233">
        <v>4</v>
      </c>
      <c r="K107" s="195">
        <v>4</v>
      </c>
      <c r="L107" s="197">
        <v>4</v>
      </c>
      <c r="M107" s="197">
        <v>5</v>
      </c>
      <c r="N107" s="195">
        <v>5</v>
      </c>
      <c r="O107" s="197">
        <f>VLOOKUP(A107,[5]Sheet1!$A:$B,2,0)</f>
        <v>5</v>
      </c>
      <c r="P107" s="195">
        <f>VLOOKUP(A107,[4]Sheet1!$A$4:$B$134,2,0)</f>
        <v>3</v>
      </c>
      <c r="Q107" s="173">
        <f t="shared" si="12"/>
        <v>4.30769230769231</v>
      </c>
      <c r="R107" s="162"/>
      <c r="S107" s="162"/>
      <c r="T107" s="162">
        <f t="shared" si="11"/>
        <v>6.53846153846154</v>
      </c>
    </row>
    <row r="108" ht="14.25" spans="1:20">
      <c r="A108" s="227" t="s">
        <v>798</v>
      </c>
      <c r="B108" s="227"/>
      <c r="C108" s="228">
        <v>7</v>
      </c>
      <c r="D108" s="173">
        <v>8</v>
      </c>
      <c r="E108" s="173">
        <v>8</v>
      </c>
      <c r="F108" s="173">
        <v>8</v>
      </c>
      <c r="G108" s="173">
        <v>6</v>
      </c>
      <c r="H108" s="173">
        <v>6</v>
      </c>
      <c r="I108" s="173">
        <v>6</v>
      </c>
      <c r="J108" s="233">
        <v>6</v>
      </c>
      <c r="K108" s="195">
        <v>7</v>
      </c>
      <c r="L108" s="197">
        <v>6</v>
      </c>
      <c r="M108" s="197">
        <v>6</v>
      </c>
      <c r="N108" s="195">
        <v>6</v>
      </c>
      <c r="O108" s="197">
        <f>VLOOKUP(A108,[5]Sheet1!$A:$B,2,0)</f>
        <v>6</v>
      </c>
      <c r="P108" s="195">
        <f>VLOOKUP(A108,[4]Sheet1!$A$4:$B$134,2,0)</f>
        <v>6</v>
      </c>
      <c r="Q108" s="173">
        <f t="shared" si="12"/>
        <v>6.53846153846154</v>
      </c>
      <c r="R108" s="162"/>
      <c r="S108" s="162"/>
      <c r="T108" s="162">
        <f t="shared" si="11"/>
        <v>3.92307692307692</v>
      </c>
    </row>
    <row r="109" ht="14.25" spans="1:20">
      <c r="A109" s="226" t="s">
        <v>799</v>
      </c>
      <c r="B109" s="226"/>
      <c r="C109" s="229">
        <v>4</v>
      </c>
      <c r="D109" s="173">
        <v>3</v>
      </c>
      <c r="E109" s="173">
        <v>3</v>
      </c>
      <c r="F109" s="173">
        <v>3</v>
      </c>
      <c r="G109" s="173">
        <v>3</v>
      </c>
      <c r="H109" s="173">
        <v>3</v>
      </c>
      <c r="I109" s="173">
        <v>3</v>
      </c>
      <c r="J109" s="233">
        <v>3</v>
      </c>
      <c r="K109" s="195">
        <v>4</v>
      </c>
      <c r="L109" s="197">
        <v>5</v>
      </c>
      <c r="M109" s="197">
        <v>5</v>
      </c>
      <c r="N109" s="195">
        <v>5</v>
      </c>
      <c r="O109" s="197">
        <f>VLOOKUP(A109,[5]Sheet1!$A:$B,2,0)</f>
        <v>5</v>
      </c>
      <c r="P109" s="195">
        <f>VLOOKUP(A109,[4]Sheet1!$A$4:$B$134,2,0)</f>
        <v>6</v>
      </c>
      <c r="Q109" s="173">
        <f t="shared" si="12"/>
        <v>3.92307692307692</v>
      </c>
      <c r="R109" s="162"/>
      <c r="S109" s="162"/>
      <c r="T109" s="162">
        <f t="shared" si="11"/>
        <v>8.07692307692308</v>
      </c>
    </row>
    <row r="110" ht="14.25" spans="1:20">
      <c r="A110" s="181" t="s">
        <v>800</v>
      </c>
      <c r="B110" s="181">
        <v>0</v>
      </c>
      <c r="C110" s="182">
        <v>8</v>
      </c>
      <c r="D110" s="173">
        <v>7</v>
      </c>
      <c r="E110" s="173">
        <v>8</v>
      </c>
      <c r="F110" s="173">
        <v>8</v>
      </c>
      <c r="G110" s="173">
        <v>9</v>
      </c>
      <c r="H110" s="173">
        <v>8</v>
      </c>
      <c r="I110" s="173">
        <v>8</v>
      </c>
      <c r="J110" s="233">
        <v>8</v>
      </c>
      <c r="K110" s="195">
        <v>8</v>
      </c>
      <c r="L110" s="197">
        <v>8</v>
      </c>
      <c r="M110" s="197">
        <v>8</v>
      </c>
      <c r="N110" s="195">
        <v>8</v>
      </c>
      <c r="O110" s="197">
        <f>VLOOKUP(A110,[5]Sheet1!$A:$B,2,0)</f>
        <v>8</v>
      </c>
      <c r="P110" s="195">
        <f>VLOOKUP(A110,[4]Sheet1!$A$4:$B$134,2,0)</f>
        <v>9</v>
      </c>
      <c r="Q110" s="173">
        <f t="shared" si="12"/>
        <v>8.07692307692308</v>
      </c>
      <c r="R110" s="162"/>
      <c r="S110" s="162"/>
      <c r="T110" s="162">
        <f t="shared" si="11"/>
        <v>8.53846153846154</v>
      </c>
    </row>
    <row r="111" ht="14.25" spans="1:20">
      <c r="A111" s="226" t="s">
        <v>801</v>
      </c>
      <c r="B111" s="226"/>
      <c r="C111" s="229">
        <v>6</v>
      </c>
      <c r="D111" s="173">
        <v>8</v>
      </c>
      <c r="E111" s="173">
        <v>9</v>
      </c>
      <c r="F111" s="173">
        <v>9</v>
      </c>
      <c r="G111" s="173">
        <v>9</v>
      </c>
      <c r="H111" s="173">
        <v>10</v>
      </c>
      <c r="I111" s="173">
        <v>10</v>
      </c>
      <c r="J111" s="233">
        <v>8</v>
      </c>
      <c r="K111" s="195">
        <v>9</v>
      </c>
      <c r="L111" s="197">
        <v>9</v>
      </c>
      <c r="M111" s="197">
        <v>9</v>
      </c>
      <c r="N111" s="195">
        <v>7</v>
      </c>
      <c r="O111" s="197">
        <f>VLOOKUP(A111,[5]Sheet1!$A:$B,2,0)</f>
        <v>7</v>
      </c>
      <c r="P111" s="195">
        <f>VLOOKUP(A111,[4]Sheet1!$A$4:$B$134,2,0)</f>
        <v>7</v>
      </c>
      <c r="Q111" s="173">
        <f t="shared" si="12"/>
        <v>8.53846153846154</v>
      </c>
      <c r="R111" s="162"/>
      <c r="S111" s="162"/>
      <c r="T111" s="162">
        <f t="shared" si="11"/>
        <v>6.61538461538461</v>
      </c>
    </row>
    <row r="112" ht="14.25" spans="1:20">
      <c r="A112" s="181" t="s">
        <v>802</v>
      </c>
      <c r="B112" s="181">
        <v>0</v>
      </c>
      <c r="C112" s="181">
        <v>11</v>
      </c>
      <c r="D112" s="173">
        <v>9</v>
      </c>
      <c r="E112" s="173">
        <v>7</v>
      </c>
      <c r="F112" s="173">
        <v>7</v>
      </c>
      <c r="G112" s="173">
        <v>7</v>
      </c>
      <c r="H112" s="173">
        <v>6</v>
      </c>
      <c r="I112" s="173">
        <v>6</v>
      </c>
      <c r="J112" s="233">
        <v>6</v>
      </c>
      <c r="K112" s="195">
        <v>6</v>
      </c>
      <c r="L112" s="197">
        <v>7</v>
      </c>
      <c r="M112" s="197">
        <v>7</v>
      </c>
      <c r="N112" s="195">
        <v>6</v>
      </c>
      <c r="O112" s="197">
        <f>VLOOKUP(A112,[5]Sheet1!$A:$B,2,0)</f>
        <v>6</v>
      </c>
      <c r="P112" s="195">
        <f>VLOOKUP(A112,[4]Sheet1!$A$4:$B$134,2,0)</f>
        <v>6</v>
      </c>
      <c r="Q112" s="173">
        <f t="shared" si="12"/>
        <v>6.61538461538461</v>
      </c>
      <c r="R112" s="162"/>
      <c r="S112" s="162"/>
      <c r="T112" s="162">
        <f t="shared" si="11"/>
        <v>11.6153846153846</v>
      </c>
    </row>
    <row r="113" ht="14.25" spans="1:20">
      <c r="A113" s="181" t="s">
        <v>803</v>
      </c>
      <c r="B113" s="181">
        <v>0</v>
      </c>
      <c r="C113" s="181">
        <v>11</v>
      </c>
      <c r="D113" s="173">
        <v>15</v>
      </c>
      <c r="E113" s="173">
        <v>14</v>
      </c>
      <c r="F113" s="173">
        <v>14</v>
      </c>
      <c r="G113" s="173">
        <v>14</v>
      </c>
      <c r="H113" s="173">
        <v>16</v>
      </c>
      <c r="I113" s="173">
        <v>16</v>
      </c>
      <c r="J113" s="233">
        <v>12</v>
      </c>
      <c r="K113" s="195">
        <v>13</v>
      </c>
      <c r="L113" s="197">
        <v>9</v>
      </c>
      <c r="M113" s="197">
        <v>8</v>
      </c>
      <c r="N113" s="195">
        <v>7</v>
      </c>
      <c r="O113" s="197">
        <f>VLOOKUP(A113,[5]Sheet1!$A:$B,2,0)</f>
        <v>6</v>
      </c>
      <c r="P113" s="195">
        <f>VLOOKUP(A113,[4]Sheet1!$A$4:$B$134,2,0)</f>
        <v>7</v>
      </c>
      <c r="Q113" s="173">
        <f t="shared" si="12"/>
        <v>11.6153846153846</v>
      </c>
      <c r="R113" s="162"/>
      <c r="S113" s="162"/>
      <c r="T113" s="162">
        <f t="shared" si="11"/>
        <v>12.8461538461538</v>
      </c>
    </row>
    <row r="114" ht="14.25" spans="1:20">
      <c r="A114" s="181" t="s">
        <v>804</v>
      </c>
      <c r="B114" s="181">
        <v>0</v>
      </c>
      <c r="C114" s="181">
        <v>7</v>
      </c>
      <c r="D114" s="173">
        <v>14</v>
      </c>
      <c r="E114" s="173">
        <v>14</v>
      </c>
      <c r="F114" s="173">
        <v>14</v>
      </c>
      <c r="G114" s="173">
        <v>14</v>
      </c>
      <c r="H114" s="173">
        <v>13</v>
      </c>
      <c r="I114" s="173">
        <v>13</v>
      </c>
      <c r="J114" s="233">
        <v>11</v>
      </c>
      <c r="K114" s="195">
        <v>11</v>
      </c>
      <c r="L114" s="197">
        <v>12</v>
      </c>
      <c r="M114" s="197">
        <v>12</v>
      </c>
      <c r="N114" s="195">
        <v>13</v>
      </c>
      <c r="O114" s="197">
        <f>VLOOKUP(A114,[5]Sheet1!$A:$B,2,0)</f>
        <v>13</v>
      </c>
      <c r="P114" s="195">
        <f>VLOOKUP(A114,[4]Sheet1!$A$4:$B$134,2,0)</f>
        <v>13</v>
      </c>
      <c r="Q114" s="173">
        <f t="shared" si="12"/>
        <v>12.8461538461538</v>
      </c>
      <c r="R114" s="162"/>
      <c r="S114" s="162"/>
      <c r="T114" s="162">
        <f t="shared" si="11"/>
        <v>6.07692307692308</v>
      </c>
    </row>
    <row r="115" ht="14.25" spans="1:20">
      <c r="A115" s="181" t="s">
        <v>805</v>
      </c>
      <c r="B115" s="181">
        <v>0</v>
      </c>
      <c r="C115" s="181">
        <v>4</v>
      </c>
      <c r="D115" s="173">
        <v>6</v>
      </c>
      <c r="E115" s="173">
        <v>7</v>
      </c>
      <c r="F115" s="173">
        <v>7</v>
      </c>
      <c r="G115" s="173">
        <v>7</v>
      </c>
      <c r="H115" s="173">
        <v>5</v>
      </c>
      <c r="I115" s="173">
        <v>4</v>
      </c>
      <c r="J115" s="233">
        <v>4</v>
      </c>
      <c r="K115" s="195">
        <v>6</v>
      </c>
      <c r="L115" s="197">
        <v>6</v>
      </c>
      <c r="M115" s="197">
        <v>8</v>
      </c>
      <c r="N115" s="195">
        <v>8</v>
      </c>
      <c r="O115" s="197">
        <f>VLOOKUP(A115,[5]Sheet1!$A:$B,2,0)</f>
        <v>7</v>
      </c>
      <c r="P115" s="195">
        <f>VLOOKUP(A115,[4]Sheet1!$A$4:$B$134,2,0)</f>
        <v>4</v>
      </c>
      <c r="Q115" s="173">
        <f t="shared" si="12"/>
        <v>6.07692307692308</v>
      </c>
      <c r="R115" s="162"/>
      <c r="S115" s="162"/>
      <c r="T115" s="162">
        <f t="shared" si="11"/>
        <v>6.53846153846154</v>
      </c>
    </row>
    <row r="116" ht="14.25" spans="1:20">
      <c r="A116" s="230" t="s">
        <v>806</v>
      </c>
      <c r="B116" s="230">
        <v>0</v>
      </c>
      <c r="C116" s="230">
        <v>4</v>
      </c>
      <c r="D116" s="173">
        <v>6</v>
      </c>
      <c r="E116" s="173">
        <v>8</v>
      </c>
      <c r="F116" s="173">
        <v>8</v>
      </c>
      <c r="G116" s="173">
        <v>8</v>
      </c>
      <c r="H116" s="173">
        <v>6</v>
      </c>
      <c r="I116" s="173">
        <v>5</v>
      </c>
      <c r="J116" s="233">
        <v>4</v>
      </c>
      <c r="K116" s="195">
        <v>4</v>
      </c>
      <c r="L116" s="197">
        <v>6</v>
      </c>
      <c r="M116" s="197">
        <v>6</v>
      </c>
      <c r="N116" s="195">
        <v>6</v>
      </c>
      <c r="O116" s="197">
        <f>VLOOKUP(A116,[5]Sheet1!$A:$B,2,0)</f>
        <v>9</v>
      </c>
      <c r="P116" s="195">
        <f>VLOOKUP(A116,[4]Sheet1!$A$4:$B$134,2,0)</f>
        <v>9</v>
      </c>
      <c r="Q116" s="173">
        <f t="shared" si="12"/>
        <v>6.53846153846154</v>
      </c>
      <c r="R116" s="162"/>
      <c r="S116" s="162"/>
      <c r="T116" s="162">
        <f t="shared" si="11"/>
        <v>9.46153846153846</v>
      </c>
    </row>
    <row r="117" ht="14.25" spans="1:20">
      <c r="A117" s="181" t="s">
        <v>807</v>
      </c>
      <c r="B117" s="181">
        <v>0</v>
      </c>
      <c r="C117" s="181">
        <v>9</v>
      </c>
      <c r="D117" s="173">
        <v>11</v>
      </c>
      <c r="E117" s="173">
        <v>11</v>
      </c>
      <c r="F117" s="173">
        <v>11</v>
      </c>
      <c r="G117" s="173">
        <v>9</v>
      </c>
      <c r="H117" s="173">
        <v>9</v>
      </c>
      <c r="I117" s="173">
        <v>9</v>
      </c>
      <c r="J117" s="233">
        <v>9</v>
      </c>
      <c r="K117" s="195">
        <v>9</v>
      </c>
      <c r="L117" s="197">
        <v>9</v>
      </c>
      <c r="M117" s="197">
        <v>9</v>
      </c>
      <c r="N117" s="195">
        <v>9</v>
      </c>
      <c r="O117" s="197">
        <f>VLOOKUP(A117,[5]Sheet1!$A:$B,2,0)</f>
        <v>9</v>
      </c>
      <c r="P117" s="195">
        <f>VLOOKUP(A117,[4]Sheet1!$A$4:$B$134,2,0)</f>
        <v>9</v>
      </c>
      <c r="Q117" s="173">
        <f t="shared" si="12"/>
        <v>9.46153846153846</v>
      </c>
      <c r="R117" s="162"/>
      <c r="S117" s="162"/>
      <c r="T117" s="162">
        <f t="shared" si="11"/>
        <v>7.61538461538461</v>
      </c>
    </row>
    <row r="118" ht="14.25" spans="1:20">
      <c r="A118" s="230" t="s">
        <v>808</v>
      </c>
      <c r="B118" s="230">
        <v>0</v>
      </c>
      <c r="C118" s="230">
        <v>5</v>
      </c>
      <c r="D118" s="173">
        <v>11</v>
      </c>
      <c r="E118" s="173">
        <v>9</v>
      </c>
      <c r="F118" s="173">
        <v>9</v>
      </c>
      <c r="G118" s="173">
        <v>7</v>
      </c>
      <c r="H118" s="173">
        <v>7</v>
      </c>
      <c r="I118" s="173">
        <v>7</v>
      </c>
      <c r="J118" s="233">
        <v>7</v>
      </c>
      <c r="K118" s="195">
        <v>5</v>
      </c>
      <c r="L118" s="197">
        <v>7</v>
      </c>
      <c r="M118" s="197">
        <v>7</v>
      </c>
      <c r="N118" s="195">
        <v>8</v>
      </c>
      <c r="O118" s="197">
        <f>VLOOKUP(A118,[5]Sheet1!$A:$B,2,0)</f>
        <v>8</v>
      </c>
      <c r="P118" s="195">
        <f>VLOOKUP(A118,[4]Sheet1!$A$4:$B$134,2,0)</f>
        <v>7</v>
      </c>
      <c r="Q118" s="173">
        <f t="shared" si="12"/>
        <v>7.61538461538461</v>
      </c>
      <c r="R118" s="162"/>
      <c r="S118" s="162"/>
      <c r="T118" s="162">
        <f t="shared" si="11"/>
        <v>11.7692307692308</v>
      </c>
    </row>
    <row r="119" ht="14.25" spans="1:20">
      <c r="A119" s="181" t="s">
        <v>809</v>
      </c>
      <c r="B119" s="181">
        <v>0</v>
      </c>
      <c r="C119" s="181">
        <v>12</v>
      </c>
      <c r="D119" s="173">
        <v>12</v>
      </c>
      <c r="E119" s="173">
        <v>11</v>
      </c>
      <c r="F119" s="173">
        <v>11</v>
      </c>
      <c r="G119" s="173">
        <v>11</v>
      </c>
      <c r="H119" s="173">
        <v>12</v>
      </c>
      <c r="I119" s="173">
        <v>12</v>
      </c>
      <c r="J119" s="233">
        <v>13</v>
      </c>
      <c r="K119" s="195">
        <v>13</v>
      </c>
      <c r="L119" s="197">
        <v>12</v>
      </c>
      <c r="M119" s="197">
        <v>12</v>
      </c>
      <c r="N119" s="195">
        <v>12</v>
      </c>
      <c r="O119" s="197">
        <f>VLOOKUP(A119,[5]Sheet1!$A:$B,2,0)</f>
        <v>12</v>
      </c>
      <c r="P119" s="195">
        <f>VLOOKUP(A119,[4]Sheet1!$A$4:$B$134,2,0)</f>
        <v>10</v>
      </c>
      <c r="Q119" s="173">
        <f t="shared" si="12"/>
        <v>11.7692307692308</v>
      </c>
      <c r="R119" s="162"/>
      <c r="S119" s="162"/>
      <c r="T119" s="162">
        <f t="shared" si="11"/>
        <v>12.1538461538462</v>
      </c>
    </row>
    <row r="120" ht="14.25" spans="1:20">
      <c r="A120" s="226" t="s">
        <v>810</v>
      </c>
      <c r="B120" s="226">
        <v>0</v>
      </c>
      <c r="C120" s="226">
        <v>12</v>
      </c>
      <c r="D120" s="173">
        <v>15</v>
      </c>
      <c r="E120" s="173">
        <v>14</v>
      </c>
      <c r="F120" s="173">
        <v>14</v>
      </c>
      <c r="G120" s="173">
        <v>12</v>
      </c>
      <c r="H120" s="173">
        <v>12</v>
      </c>
      <c r="I120" s="173">
        <v>11</v>
      </c>
      <c r="J120" s="233">
        <v>11</v>
      </c>
      <c r="K120" s="195">
        <v>10</v>
      </c>
      <c r="L120" s="197">
        <v>11</v>
      </c>
      <c r="M120" s="197">
        <v>11</v>
      </c>
      <c r="N120" s="195">
        <v>11</v>
      </c>
      <c r="O120" s="197">
        <f>VLOOKUP(A120,[5]Sheet1!$A:$B,2,0)</f>
        <v>13</v>
      </c>
      <c r="P120" s="195">
        <f>VLOOKUP(A120,[4]Sheet1!$A$4:$B$134,2,0)</f>
        <v>13</v>
      </c>
      <c r="Q120" s="173">
        <f t="shared" si="12"/>
        <v>12.1538461538462</v>
      </c>
      <c r="R120" s="162"/>
      <c r="S120" s="162"/>
      <c r="T120" s="162">
        <f t="shared" si="11"/>
        <v>8.07692307692308</v>
      </c>
    </row>
    <row r="121" ht="14.25" spans="1:20">
      <c r="A121" s="181" t="s">
        <v>811</v>
      </c>
      <c r="B121" s="181">
        <v>0</v>
      </c>
      <c r="C121" s="181">
        <v>9</v>
      </c>
      <c r="D121" s="173">
        <v>12</v>
      </c>
      <c r="E121" s="173">
        <v>11</v>
      </c>
      <c r="F121" s="173">
        <v>11</v>
      </c>
      <c r="G121" s="173">
        <v>11</v>
      </c>
      <c r="H121" s="173">
        <v>11</v>
      </c>
      <c r="I121" s="173">
        <v>7</v>
      </c>
      <c r="J121" s="233">
        <v>6</v>
      </c>
      <c r="K121" s="195">
        <v>6</v>
      </c>
      <c r="L121" s="197">
        <v>6</v>
      </c>
      <c r="M121" s="197">
        <v>6</v>
      </c>
      <c r="N121" s="195">
        <v>6</v>
      </c>
      <c r="O121" s="197">
        <f>VLOOKUP(A121,[5]Sheet1!$A:$B,2,0)</f>
        <v>6</v>
      </c>
      <c r="P121" s="195">
        <f>VLOOKUP(A121,[4]Sheet1!$A$4:$B$134,2,0)</f>
        <v>6</v>
      </c>
      <c r="Q121" s="173">
        <f t="shared" si="12"/>
        <v>8.07692307692308</v>
      </c>
      <c r="R121" s="162"/>
      <c r="S121" s="162"/>
      <c r="T121" s="162">
        <f t="shared" si="11"/>
        <v>10.9230769230769</v>
      </c>
    </row>
    <row r="122" ht="14.25" spans="1:20">
      <c r="A122" s="181" t="s">
        <v>812</v>
      </c>
      <c r="B122" s="181">
        <v>0</v>
      </c>
      <c r="C122" s="181">
        <v>10</v>
      </c>
      <c r="D122" s="173">
        <v>11</v>
      </c>
      <c r="E122" s="173">
        <v>12</v>
      </c>
      <c r="F122" s="173">
        <v>12</v>
      </c>
      <c r="G122" s="173">
        <v>12</v>
      </c>
      <c r="H122" s="173">
        <v>11</v>
      </c>
      <c r="I122" s="173">
        <v>11</v>
      </c>
      <c r="J122" s="233">
        <v>10</v>
      </c>
      <c r="K122" s="195">
        <v>10</v>
      </c>
      <c r="L122" s="197">
        <v>10</v>
      </c>
      <c r="M122" s="197">
        <v>10</v>
      </c>
      <c r="N122" s="195">
        <v>11</v>
      </c>
      <c r="O122" s="197">
        <f>VLOOKUP(A122,[5]Sheet1!$A:$B,2,0)</f>
        <v>11</v>
      </c>
      <c r="P122" s="195">
        <f>VLOOKUP(A122,[4]Sheet1!$A$4:$B$134,2,0)</f>
        <v>11</v>
      </c>
      <c r="Q122" s="173">
        <f t="shared" si="12"/>
        <v>10.9230769230769</v>
      </c>
      <c r="R122" s="162"/>
      <c r="S122" s="162"/>
      <c r="T122" s="162">
        <f t="shared" si="11"/>
        <v>8.07692307692308</v>
      </c>
    </row>
    <row r="123" ht="14.25" spans="1:20">
      <c r="A123" s="181" t="s">
        <v>813</v>
      </c>
      <c r="B123" s="181">
        <v>0</v>
      </c>
      <c r="C123" s="181">
        <v>2</v>
      </c>
      <c r="D123" s="173">
        <v>7</v>
      </c>
      <c r="E123" s="173">
        <v>9</v>
      </c>
      <c r="F123" s="173">
        <v>9</v>
      </c>
      <c r="G123" s="173">
        <v>9</v>
      </c>
      <c r="H123" s="173">
        <v>8</v>
      </c>
      <c r="I123" s="173">
        <v>9</v>
      </c>
      <c r="J123" s="233">
        <v>9</v>
      </c>
      <c r="K123" s="195">
        <v>9</v>
      </c>
      <c r="L123" s="197">
        <v>9</v>
      </c>
      <c r="M123" s="197">
        <v>8</v>
      </c>
      <c r="N123" s="195">
        <v>7</v>
      </c>
      <c r="O123" s="197">
        <f>VLOOKUP(A123,[5]Sheet1!$A:$B,2,0)</f>
        <v>6</v>
      </c>
      <c r="P123" s="195">
        <f>VLOOKUP(A123,[4]Sheet1!$A$4:$B$134,2,0)</f>
        <v>6</v>
      </c>
      <c r="Q123" s="173">
        <f t="shared" si="12"/>
        <v>8.07692307692308</v>
      </c>
      <c r="R123" s="162"/>
      <c r="S123" s="162"/>
      <c r="T123" s="162">
        <f t="shared" si="11"/>
        <v>10</v>
      </c>
    </row>
    <row r="124" ht="14.25" spans="1:20">
      <c r="A124" s="181" t="s">
        <v>814</v>
      </c>
      <c r="B124" s="181">
        <v>0</v>
      </c>
      <c r="C124" s="181">
        <v>5</v>
      </c>
      <c r="D124" s="173">
        <v>6</v>
      </c>
      <c r="E124" s="173">
        <v>9</v>
      </c>
      <c r="F124" s="173">
        <v>9</v>
      </c>
      <c r="G124" s="173">
        <v>9</v>
      </c>
      <c r="H124" s="173">
        <v>10</v>
      </c>
      <c r="I124" s="173">
        <v>10</v>
      </c>
      <c r="J124" s="233">
        <v>12</v>
      </c>
      <c r="K124" s="195">
        <v>11</v>
      </c>
      <c r="L124" s="197">
        <v>11</v>
      </c>
      <c r="M124" s="197">
        <v>11</v>
      </c>
      <c r="N124" s="195">
        <v>11</v>
      </c>
      <c r="O124" s="197">
        <f>VLOOKUP(A124,[5]Sheet1!$A:$B,2,0)</f>
        <v>11</v>
      </c>
      <c r="P124" s="195">
        <f>VLOOKUP(A124,[4]Sheet1!$A$4:$B$134,2,0)</f>
        <v>10</v>
      </c>
      <c r="Q124" s="173">
        <f t="shared" si="12"/>
        <v>10</v>
      </c>
      <c r="R124" s="162"/>
      <c r="S124" s="162"/>
      <c r="T124" s="162">
        <f t="shared" si="11"/>
        <v>12.9230769230769</v>
      </c>
    </row>
    <row r="125" ht="14.25" spans="1:20">
      <c r="A125" s="181" t="s">
        <v>815</v>
      </c>
      <c r="B125" s="181">
        <v>0</v>
      </c>
      <c r="C125" s="181">
        <v>11</v>
      </c>
      <c r="D125" s="173">
        <v>12</v>
      </c>
      <c r="E125" s="173">
        <v>11</v>
      </c>
      <c r="F125" s="173">
        <v>11</v>
      </c>
      <c r="G125" s="173">
        <v>12</v>
      </c>
      <c r="H125" s="173">
        <v>13</v>
      </c>
      <c r="I125" s="173">
        <v>13</v>
      </c>
      <c r="J125" s="233">
        <v>14</v>
      </c>
      <c r="K125" s="195">
        <v>14</v>
      </c>
      <c r="L125" s="197">
        <v>13</v>
      </c>
      <c r="M125" s="197">
        <v>15</v>
      </c>
      <c r="N125" s="195">
        <v>15</v>
      </c>
      <c r="O125" s="197">
        <f>VLOOKUP(A125,[5]Sheet1!$A:$B,2,0)</f>
        <v>13</v>
      </c>
      <c r="P125" s="195">
        <f>VLOOKUP(A125,[4]Sheet1!$A$4:$B$134,2,0)</f>
        <v>12</v>
      </c>
      <c r="Q125" s="173">
        <f t="shared" si="12"/>
        <v>12.9230769230769</v>
      </c>
      <c r="R125" s="162"/>
      <c r="S125" s="162"/>
      <c r="T125" s="162">
        <f t="shared" si="11"/>
        <v>8.07692307692308</v>
      </c>
    </row>
    <row r="126" ht="14.25" spans="1:20">
      <c r="A126" s="181" t="s">
        <v>816</v>
      </c>
      <c r="B126" s="181">
        <v>0</v>
      </c>
      <c r="C126" s="181">
        <v>6</v>
      </c>
      <c r="D126" s="173">
        <v>9</v>
      </c>
      <c r="E126" s="173">
        <v>8</v>
      </c>
      <c r="F126" s="173">
        <v>8</v>
      </c>
      <c r="G126" s="173">
        <v>8</v>
      </c>
      <c r="H126" s="173">
        <v>8</v>
      </c>
      <c r="I126" s="173">
        <v>8</v>
      </c>
      <c r="J126" s="233">
        <v>8</v>
      </c>
      <c r="K126" s="195">
        <v>8</v>
      </c>
      <c r="L126" s="197">
        <v>8</v>
      </c>
      <c r="M126" s="197">
        <v>8</v>
      </c>
      <c r="N126" s="195">
        <v>8</v>
      </c>
      <c r="O126" s="197">
        <f>VLOOKUP(A126,[5]Sheet1!$A:$B,2,0)</f>
        <v>8</v>
      </c>
      <c r="P126" s="195">
        <f>VLOOKUP(A126,[4]Sheet1!$A$4:$B$134,2,0)</f>
        <v>8</v>
      </c>
      <c r="Q126" s="173">
        <f t="shared" si="12"/>
        <v>8.07692307692308</v>
      </c>
      <c r="R126" s="162"/>
      <c r="S126" s="162"/>
      <c r="T126" s="162">
        <f t="shared" si="11"/>
        <v>6.53846153846154</v>
      </c>
    </row>
    <row r="127" ht="14.25" spans="1:20">
      <c r="A127" s="226" t="s">
        <v>817</v>
      </c>
      <c r="B127" s="226">
        <v>0</v>
      </c>
      <c r="C127" s="226">
        <v>8</v>
      </c>
      <c r="D127" s="173">
        <v>7</v>
      </c>
      <c r="E127" s="173">
        <v>7</v>
      </c>
      <c r="F127" s="173">
        <v>7</v>
      </c>
      <c r="G127" s="173">
        <v>7</v>
      </c>
      <c r="H127" s="173">
        <v>6</v>
      </c>
      <c r="I127" s="173">
        <v>6</v>
      </c>
      <c r="J127" s="233">
        <v>6</v>
      </c>
      <c r="K127" s="195">
        <v>7</v>
      </c>
      <c r="L127" s="197">
        <v>7</v>
      </c>
      <c r="M127" s="197">
        <v>7</v>
      </c>
      <c r="N127" s="195">
        <v>8</v>
      </c>
      <c r="O127" s="197">
        <f>VLOOKUP(A127,[5]Sheet1!$A:$B,2,0)</f>
        <v>5</v>
      </c>
      <c r="P127" s="195">
        <f>VLOOKUP(A127,[4]Sheet1!$A$4:$B$134,2,0)</f>
        <v>5</v>
      </c>
      <c r="Q127" s="173">
        <f t="shared" si="12"/>
        <v>6.53846153846154</v>
      </c>
      <c r="R127" s="162"/>
      <c r="S127" s="162"/>
      <c r="T127" s="162">
        <f t="shared" si="11"/>
        <v>10</v>
      </c>
    </row>
    <row r="128" ht="14.25" spans="1:20">
      <c r="A128" s="181" t="s">
        <v>818</v>
      </c>
      <c r="B128" s="181">
        <v>0</v>
      </c>
      <c r="C128" s="181">
        <v>9</v>
      </c>
      <c r="D128" s="173">
        <v>10</v>
      </c>
      <c r="E128" s="173">
        <v>10</v>
      </c>
      <c r="F128" s="173">
        <v>10</v>
      </c>
      <c r="G128" s="173">
        <v>10</v>
      </c>
      <c r="H128" s="173">
        <v>10</v>
      </c>
      <c r="I128" s="173">
        <v>10</v>
      </c>
      <c r="J128" s="233">
        <v>10</v>
      </c>
      <c r="K128" s="195">
        <v>9</v>
      </c>
      <c r="L128" s="197">
        <v>10</v>
      </c>
      <c r="M128" s="197">
        <v>10</v>
      </c>
      <c r="N128" s="195">
        <v>10</v>
      </c>
      <c r="O128" s="197">
        <f>VLOOKUP(A128,[5]Sheet1!$A:$B,2,0)</f>
        <v>11</v>
      </c>
      <c r="P128" s="195">
        <f>VLOOKUP(A128,[4]Sheet1!$A$4:$B$134,2,0)</f>
        <v>10</v>
      </c>
      <c r="Q128" s="173">
        <f t="shared" si="12"/>
        <v>10</v>
      </c>
      <c r="R128" s="162"/>
      <c r="S128" s="162"/>
      <c r="T128" s="162">
        <f t="shared" si="11"/>
        <v>6.61538461538461</v>
      </c>
    </row>
    <row r="129" ht="14.25" spans="1:20">
      <c r="A129" s="181" t="s">
        <v>819</v>
      </c>
      <c r="B129" s="181">
        <v>0</v>
      </c>
      <c r="C129" s="181">
        <v>11</v>
      </c>
      <c r="D129" s="173">
        <v>11</v>
      </c>
      <c r="E129" s="173">
        <v>9</v>
      </c>
      <c r="F129" s="173">
        <v>9</v>
      </c>
      <c r="G129" s="173">
        <v>8</v>
      </c>
      <c r="H129" s="173">
        <v>8</v>
      </c>
      <c r="I129" s="173">
        <v>5</v>
      </c>
      <c r="J129" s="233">
        <v>5</v>
      </c>
      <c r="K129" s="195">
        <v>5</v>
      </c>
      <c r="L129" s="197">
        <v>5</v>
      </c>
      <c r="M129" s="197">
        <v>5</v>
      </c>
      <c r="N129" s="195">
        <v>5</v>
      </c>
      <c r="O129" s="197">
        <f>VLOOKUP(A129,[5]Sheet1!$A:$B,2,0)</f>
        <v>5</v>
      </c>
      <c r="P129" s="195">
        <f>VLOOKUP(A129,[4]Sheet1!$A$4:$B$134,2,0)</f>
        <v>6</v>
      </c>
      <c r="Q129" s="173">
        <f t="shared" si="12"/>
        <v>6.61538461538461</v>
      </c>
      <c r="R129" s="162"/>
      <c r="S129" s="162"/>
      <c r="T129" s="162">
        <f t="shared" si="11"/>
        <v>6</v>
      </c>
    </row>
    <row r="130" ht="14.25" spans="1:20">
      <c r="A130" s="181" t="s">
        <v>820</v>
      </c>
      <c r="B130" s="181">
        <v>0</v>
      </c>
      <c r="C130" s="181">
        <v>5</v>
      </c>
      <c r="D130" s="173">
        <v>6</v>
      </c>
      <c r="E130" s="173">
        <v>6</v>
      </c>
      <c r="F130" s="173">
        <v>6</v>
      </c>
      <c r="G130" s="173">
        <v>6</v>
      </c>
      <c r="H130" s="173">
        <v>6</v>
      </c>
      <c r="I130" s="173">
        <v>8</v>
      </c>
      <c r="J130" s="233">
        <v>6</v>
      </c>
      <c r="K130" s="195">
        <v>5</v>
      </c>
      <c r="L130" s="197">
        <v>5</v>
      </c>
      <c r="M130" s="197">
        <v>6</v>
      </c>
      <c r="N130" s="195">
        <v>6</v>
      </c>
      <c r="O130" s="197">
        <f>VLOOKUP(A130,[5]Sheet1!$A:$B,2,0)</f>
        <v>6</v>
      </c>
      <c r="P130" s="195">
        <f>VLOOKUP(A130,[4]Sheet1!$A$4:$B$134,2,0)</f>
        <v>6</v>
      </c>
      <c r="Q130" s="173">
        <f t="shared" si="12"/>
        <v>6</v>
      </c>
      <c r="R130" s="162"/>
      <c r="S130" s="162"/>
      <c r="T130" s="162">
        <f t="shared" si="11"/>
        <v>10.6153846153846</v>
      </c>
    </row>
    <row r="131" ht="14.25" spans="1:20">
      <c r="A131" s="181" t="s">
        <v>821</v>
      </c>
      <c r="B131" s="181">
        <v>0</v>
      </c>
      <c r="C131" s="181">
        <v>4</v>
      </c>
      <c r="D131" s="173">
        <v>12</v>
      </c>
      <c r="E131" s="173">
        <v>11</v>
      </c>
      <c r="F131" s="173">
        <v>11</v>
      </c>
      <c r="G131" s="173">
        <v>11</v>
      </c>
      <c r="H131" s="173">
        <v>11</v>
      </c>
      <c r="I131" s="173">
        <v>11</v>
      </c>
      <c r="J131" s="233">
        <v>10</v>
      </c>
      <c r="K131" s="195">
        <v>10</v>
      </c>
      <c r="L131" s="197">
        <v>10</v>
      </c>
      <c r="M131" s="197">
        <v>10</v>
      </c>
      <c r="N131" s="195">
        <v>11</v>
      </c>
      <c r="O131" s="197">
        <f>VLOOKUP(A131,[5]Sheet1!$A:$B,2,0)</f>
        <v>10</v>
      </c>
      <c r="P131" s="195">
        <f>VLOOKUP(A131,[4]Sheet1!$A$4:$B$134,2,0)</f>
        <v>10</v>
      </c>
      <c r="Q131" s="173">
        <f t="shared" si="12"/>
        <v>10.6153846153846</v>
      </c>
      <c r="R131" s="162"/>
      <c r="S131" s="162"/>
      <c r="T131" s="162">
        <f t="shared" ref="T131:T140" si="13">Q132-R132</f>
        <v>7.23076923076923</v>
      </c>
    </row>
    <row r="132" ht="14.25" spans="1:20">
      <c r="A132" s="226" t="s">
        <v>822</v>
      </c>
      <c r="B132" s="226"/>
      <c r="C132" s="229">
        <v>2</v>
      </c>
      <c r="D132" s="173">
        <v>7</v>
      </c>
      <c r="E132" s="173">
        <v>8</v>
      </c>
      <c r="F132" s="173">
        <v>8</v>
      </c>
      <c r="G132" s="173">
        <v>8</v>
      </c>
      <c r="H132" s="173">
        <v>8</v>
      </c>
      <c r="I132" s="173">
        <v>9</v>
      </c>
      <c r="J132" s="233">
        <v>8</v>
      </c>
      <c r="K132" s="195">
        <v>8</v>
      </c>
      <c r="L132" s="197">
        <v>7</v>
      </c>
      <c r="M132" s="197">
        <v>7</v>
      </c>
      <c r="N132" s="195">
        <v>6</v>
      </c>
      <c r="O132" s="197">
        <f>VLOOKUP(A132,[5]Sheet1!$A:$B,2,0)</f>
        <v>5</v>
      </c>
      <c r="P132" s="195">
        <f>VLOOKUP(A132,[4]Sheet1!$A$4:$B$134,2,0)</f>
        <v>5</v>
      </c>
      <c r="Q132" s="173">
        <f t="shared" si="12"/>
        <v>7.23076923076923</v>
      </c>
      <c r="R132" s="162"/>
      <c r="S132" s="162"/>
      <c r="T132" s="162">
        <f t="shared" si="13"/>
        <v>4.66666666666667</v>
      </c>
    </row>
    <row r="133" ht="14.25" spans="1:20">
      <c r="A133" s="225" t="s">
        <v>823</v>
      </c>
      <c r="B133" s="226"/>
      <c r="C133" s="229"/>
      <c r="D133" s="173"/>
      <c r="E133" s="173">
        <v>1</v>
      </c>
      <c r="F133" s="173">
        <v>1</v>
      </c>
      <c r="G133" s="173">
        <v>1</v>
      </c>
      <c r="H133" s="173">
        <v>3</v>
      </c>
      <c r="I133" s="173">
        <v>4</v>
      </c>
      <c r="J133" s="233">
        <v>6</v>
      </c>
      <c r="K133" s="195">
        <v>6</v>
      </c>
      <c r="L133" s="197">
        <v>6</v>
      </c>
      <c r="M133" s="197">
        <v>7</v>
      </c>
      <c r="N133" s="195">
        <v>7</v>
      </c>
      <c r="O133" s="197">
        <f>VLOOKUP(A133,[5]Sheet1!$A:$B,2,0)</f>
        <v>7</v>
      </c>
      <c r="P133" s="195">
        <f>VLOOKUP(A133,[4]Sheet1!$A$4:$B$134,2,0)</f>
        <v>7</v>
      </c>
      <c r="Q133" s="173">
        <f t="shared" si="12"/>
        <v>4.66666666666667</v>
      </c>
      <c r="R133" s="162"/>
      <c r="S133" s="162"/>
      <c r="T133" s="162">
        <f t="shared" si="13"/>
        <v>4.375</v>
      </c>
    </row>
    <row r="134" ht="14.25" spans="1:20">
      <c r="A134" s="225" t="s">
        <v>824</v>
      </c>
      <c r="B134" s="226"/>
      <c r="C134" s="229"/>
      <c r="D134" s="173"/>
      <c r="E134" s="173"/>
      <c r="F134" s="173"/>
      <c r="G134" s="173"/>
      <c r="H134" s="173"/>
      <c r="I134" s="173">
        <v>2</v>
      </c>
      <c r="J134" s="233">
        <v>3</v>
      </c>
      <c r="K134" s="195">
        <v>5</v>
      </c>
      <c r="L134" s="197">
        <v>4</v>
      </c>
      <c r="M134" s="197">
        <v>5</v>
      </c>
      <c r="N134" s="195">
        <v>6</v>
      </c>
      <c r="O134" s="197">
        <f>VLOOKUP(A134,[5]Sheet1!$A:$B,2,0)</f>
        <v>5</v>
      </c>
      <c r="P134" s="195">
        <f>VLOOKUP(A134,[4]Sheet1!$A$4:$B$134,2,0)</f>
        <v>5</v>
      </c>
      <c r="Q134" s="173">
        <f t="shared" si="12"/>
        <v>4.375</v>
      </c>
      <c r="R134" s="162"/>
      <c r="S134" s="162"/>
      <c r="T134" s="162">
        <f t="shared" si="13"/>
        <v>4</v>
      </c>
    </row>
    <row r="135" ht="14.25" spans="1:20">
      <c r="A135" s="225" t="s">
        <v>825</v>
      </c>
      <c r="B135" s="226"/>
      <c r="C135" s="229"/>
      <c r="D135" s="173"/>
      <c r="E135" s="173"/>
      <c r="F135" s="173"/>
      <c r="G135" s="173"/>
      <c r="H135" s="173"/>
      <c r="I135" s="173"/>
      <c r="J135" s="233">
        <v>4</v>
      </c>
      <c r="K135" s="195">
        <v>4</v>
      </c>
      <c r="L135" s="197">
        <v>4</v>
      </c>
      <c r="M135" s="197">
        <v>4</v>
      </c>
      <c r="N135" s="195">
        <v>4</v>
      </c>
      <c r="O135" s="197">
        <f>VLOOKUP(A135,[5]Sheet1!$A:$B,2,0)</f>
        <v>4</v>
      </c>
      <c r="P135" s="195">
        <f>VLOOKUP(A135,[4]Sheet1!$A$4:$B$134,2,0)</f>
        <v>4</v>
      </c>
      <c r="Q135" s="173">
        <f t="shared" si="12"/>
        <v>4</v>
      </c>
      <c r="R135" s="162"/>
      <c r="S135" s="162"/>
      <c r="T135" s="162">
        <f t="shared" si="13"/>
        <v>9</v>
      </c>
    </row>
    <row r="136" ht="14.25" spans="1:20">
      <c r="A136" s="234" t="s">
        <v>826</v>
      </c>
      <c r="B136" s="226"/>
      <c r="C136" s="229"/>
      <c r="D136" s="173"/>
      <c r="E136" s="173"/>
      <c r="F136" s="173"/>
      <c r="G136" s="173"/>
      <c r="H136" s="173"/>
      <c r="I136" s="173">
        <v>8</v>
      </c>
      <c r="J136" s="233">
        <v>9</v>
      </c>
      <c r="K136" s="195">
        <v>10</v>
      </c>
      <c r="L136" s="197">
        <v>10</v>
      </c>
      <c r="M136" s="197">
        <v>9</v>
      </c>
      <c r="N136" s="195">
        <v>9</v>
      </c>
      <c r="O136" s="197">
        <f>VLOOKUP(A136,[5]Sheet1!$A:$B,2,0)</f>
        <v>8</v>
      </c>
      <c r="P136" s="195">
        <f>VLOOKUP(A136,[4]Sheet1!$A$4:$B$134,2,0)</f>
        <v>9</v>
      </c>
      <c r="Q136" s="173">
        <f t="shared" si="12"/>
        <v>9</v>
      </c>
      <c r="R136" s="162"/>
      <c r="S136" s="162"/>
      <c r="T136" s="162">
        <f>Q140-R140</f>
        <v>1097</v>
      </c>
    </row>
    <row r="137" ht="14.25" spans="1:20">
      <c r="A137" s="235" t="s">
        <v>827</v>
      </c>
      <c r="B137" s="226"/>
      <c r="C137" s="229"/>
      <c r="D137" s="173"/>
      <c r="E137" s="173"/>
      <c r="F137" s="173"/>
      <c r="G137" s="173"/>
      <c r="H137" s="173"/>
      <c r="I137" s="173"/>
      <c r="J137" s="233"/>
      <c r="K137" s="195"/>
      <c r="L137" s="197"/>
      <c r="M137" s="197"/>
      <c r="N137" s="195"/>
      <c r="O137" s="197">
        <f>VLOOKUP(A137,[5]Sheet1!$A:$B,2,0)</f>
        <v>1</v>
      </c>
      <c r="P137" s="195">
        <f>VLOOKUP(A137,[4]Sheet1!$A$4:$B$134,2,0)</f>
        <v>1</v>
      </c>
      <c r="Q137" s="173">
        <f t="shared" si="12"/>
        <v>1</v>
      </c>
      <c r="R137" s="162"/>
      <c r="S137" s="162"/>
      <c r="T137" s="162"/>
    </row>
    <row r="138" ht="14.25" spans="1:20">
      <c r="A138" s="235" t="s">
        <v>828</v>
      </c>
      <c r="B138" s="226"/>
      <c r="C138" s="229"/>
      <c r="D138" s="173"/>
      <c r="E138" s="173"/>
      <c r="F138" s="173"/>
      <c r="G138" s="173"/>
      <c r="H138" s="173"/>
      <c r="I138" s="173"/>
      <c r="J138" s="233"/>
      <c r="K138" s="195"/>
      <c r="L138" s="197"/>
      <c r="M138" s="197"/>
      <c r="N138" s="195"/>
      <c r="O138" s="197">
        <f>VLOOKUP(A138,[5]Sheet1!$A:$B,2,0)</f>
        <v>1</v>
      </c>
      <c r="P138" s="195">
        <f>VLOOKUP(A138,[4]Sheet1!$A$4:$B$134,2,0)</f>
        <v>3</v>
      </c>
      <c r="Q138" s="173">
        <f t="shared" ref="Q138:Q140" si="14">AVERAGE(D138:P138)</f>
        <v>2</v>
      </c>
      <c r="R138" s="162"/>
      <c r="S138" s="162"/>
      <c r="T138" s="162"/>
    </row>
    <row r="139" ht="14.25" spans="1:20">
      <c r="A139" s="235" t="s">
        <v>829</v>
      </c>
      <c r="B139" s="226"/>
      <c r="C139" s="229"/>
      <c r="D139" s="173"/>
      <c r="E139" s="173"/>
      <c r="F139" s="173"/>
      <c r="G139" s="173"/>
      <c r="H139" s="173"/>
      <c r="I139" s="173"/>
      <c r="J139" s="233"/>
      <c r="K139" s="195"/>
      <c r="L139" s="197"/>
      <c r="M139" s="197"/>
      <c r="N139" s="195"/>
      <c r="O139" s="197">
        <f>VLOOKUP(A139,[5]Sheet1!$A:$B,2,0)</f>
        <v>1</v>
      </c>
      <c r="P139" s="195">
        <f>VLOOKUP(A139,[4]Sheet1!$A$4:$B$134,2,0)</f>
        <v>3</v>
      </c>
      <c r="Q139" s="173">
        <f t="shared" si="14"/>
        <v>2</v>
      </c>
      <c r="R139" s="162"/>
      <c r="S139" s="162"/>
      <c r="T139" s="162"/>
    </row>
    <row r="140" spans="1:20">
      <c r="A140" s="174" t="s">
        <v>830</v>
      </c>
      <c r="B140" s="174">
        <v>884</v>
      </c>
      <c r="C140" s="174">
        <v>1043</v>
      </c>
      <c r="D140" s="176">
        <f>SUM(D67:D136)</f>
        <v>1103</v>
      </c>
      <c r="E140" s="176">
        <f>SUM(E67:E136)</f>
        <v>1108</v>
      </c>
      <c r="F140" s="176">
        <f>SUM(F67:F136)</f>
        <v>1108</v>
      </c>
      <c r="G140" s="176">
        <f>SUM(G67:G136)</f>
        <v>1092</v>
      </c>
      <c r="H140" s="176">
        <f>SUM(H67:H136)</f>
        <v>1096</v>
      </c>
      <c r="I140" s="176">
        <f t="shared" ref="I140:N140" si="15">SUM(I67:I136)</f>
        <v>1096</v>
      </c>
      <c r="J140" s="176">
        <f t="shared" si="15"/>
        <v>1087</v>
      </c>
      <c r="K140" s="176">
        <f t="shared" si="15"/>
        <v>1096</v>
      </c>
      <c r="L140" s="176">
        <f t="shared" si="15"/>
        <v>1091</v>
      </c>
      <c r="M140" s="176">
        <f t="shared" si="15"/>
        <v>1099</v>
      </c>
      <c r="N140" s="176">
        <f t="shared" si="15"/>
        <v>1104</v>
      </c>
      <c r="O140" s="176">
        <f>SUM(O67:O139)</f>
        <v>1099</v>
      </c>
      <c r="P140" s="176">
        <f>SUM(P67:P139)</f>
        <v>1082</v>
      </c>
      <c r="Q140" s="173">
        <f t="shared" si="14"/>
        <v>1097</v>
      </c>
      <c r="R140" s="162"/>
      <c r="S140" s="162"/>
      <c r="T140" s="162">
        <f t="shared" si="13"/>
        <v>1814.00256410256</v>
      </c>
    </row>
    <row r="141" spans="1:20">
      <c r="A141" s="174" t="s">
        <v>831</v>
      </c>
      <c r="B141" s="174">
        <v>1346</v>
      </c>
      <c r="C141" s="174">
        <v>1602</v>
      </c>
      <c r="D141" s="176">
        <f>D140+D66</f>
        <v>1835</v>
      </c>
      <c r="E141" s="176">
        <f t="shared" ref="E141:I141" si="16">E140+E66</f>
        <v>1832</v>
      </c>
      <c r="F141" s="176">
        <f t="shared" si="16"/>
        <v>1832</v>
      </c>
      <c r="G141" s="176">
        <f t="shared" si="16"/>
        <v>1817</v>
      </c>
      <c r="H141" s="176">
        <f t="shared" si="16"/>
        <v>1814</v>
      </c>
      <c r="I141" s="176">
        <f t="shared" si="16"/>
        <v>1813</v>
      </c>
      <c r="J141" s="196">
        <v>1798</v>
      </c>
      <c r="K141" s="196">
        <f>K140+K66</f>
        <v>1806</v>
      </c>
      <c r="L141" s="196">
        <f>L140+L66</f>
        <v>1791</v>
      </c>
      <c r="M141" s="176">
        <f>M140+M66</f>
        <v>1795</v>
      </c>
      <c r="N141" s="176">
        <f>N140+N66</f>
        <v>1802</v>
      </c>
      <c r="O141" s="176">
        <f>O140+O66</f>
        <v>1802</v>
      </c>
      <c r="P141" s="176">
        <f t="shared" ref="P141" si="17">P140+P66</f>
        <v>1787</v>
      </c>
      <c r="Q141" s="173">
        <f>Q66+Q140</f>
        <v>1814.00256410256</v>
      </c>
      <c r="R141" s="162"/>
      <c r="S141" s="162"/>
      <c r="T141" s="162"/>
    </row>
    <row r="142" spans="1:20">
      <c r="A142" s="174" t="s">
        <v>832</v>
      </c>
      <c r="B142" s="174">
        <f>VLOOKUP(A142,[6]三、人力资源状况统计表汇总!$A:$E,5,0)</f>
        <v>1</v>
      </c>
      <c r="C142" s="174"/>
      <c r="D142" s="173"/>
      <c r="E142" s="236"/>
      <c r="F142" s="176"/>
      <c r="G142" s="176"/>
      <c r="H142" s="176"/>
      <c r="I142" s="176"/>
      <c r="J142" s="176"/>
      <c r="K142" s="176"/>
      <c r="L142" s="176"/>
      <c r="M142" s="176"/>
      <c r="N142" s="176"/>
      <c r="O142" s="176"/>
      <c r="P142" s="176"/>
      <c r="Q142" s="176"/>
      <c r="R142" s="162"/>
      <c r="S142" s="162"/>
      <c r="T142" s="162"/>
    </row>
    <row r="143" spans="1:20">
      <c r="A143" s="237" t="s">
        <v>833</v>
      </c>
      <c r="B143" s="237"/>
      <c r="C143" s="237"/>
      <c r="D143" s="237"/>
      <c r="E143" s="237"/>
      <c r="F143" s="238"/>
      <c r="G143" s="238"/>
      <c r="H143" s="238"/>
      <c r="I143" s="238"/>
      <c r="J143" s="238"/>
      <c r="K143" s="238"/>
      <c r="L143" s="238"/>
      <c r="M143" s="238"/>
      <c r="N143" s="238"/>
      <c r="O143" s="238"/>
      <c r="P143" s="238"/>
      <c r="Q143" s="238"/>
      <c r="R143" s="162"/>
      <c r="S143" s="162"/>
      <c r="T143" s="162"/>
    </row>
    <row r="144" spans="1:20">
      <c r="A144" s="216" t="s">
        <v>834</v>
      </c>
      <c r="B144" s="239">
        <f t="shared" ref="B144:Q144" si="18">B140+B38+B39+B40+B30+B61+B62+B63+B64+B48+B49+B50+B26</f>
        <v>961</v>
      </c>
      <c r="C144" s="239">
        <f t="shared" si="18"/>
        <v>1152</v>
      </c>
      <c r="D144" s="239">
        <f t="shared" si="18"/>
        <v>1242</v>
      </c>
      <c r="E144" s="239">
        <f t="shared" si="18"/>
        <v>1243</v>
      </c>
      <c r="F144" s="239">
        <f t="shared" si="18"/>
        <v>1243</v>
      </c>
      <c r="G144" s="239">
        <f t="shared" si="18"/>
        <v>1225</v>
      </c>
      <c r="H144" s="239">
        <f t="shared" si="18"/>
        <v>1229</v>
      </c>
      <c r="I144" s="239">
        <f t="shared" si="18"/>
        <v>1229</v>
      </c>
      <c r="J144" s="239">
        <f t="shared" si="18"/>
        <v>1218</v>
      </c>
      <c r="K144" s="239">
        <f t="shared" si="18"/>
        <v>1224</v>
      </c>
      <c r="L144" s="239">
        <f t="shared" si="18"/>
        <v>1214</v>
      </c>
      <c r="M144" s="239">
        <f t="shared" si="18"/>
        <v>1219</v>
      </c>
      <c r="N144" s="239">
        <f t="shared" si="18"/>
        <v>1221</v>
      </c>
      <c r="O144" s="239">
        <f t="shared" si="18"/>
        <v>1215</v>
      </c>
      <c r="P144" s="239">
        <f t="shared" si="18"/>
        <v>1196</v>
      </c>
      <c r="Q144" s="239">
        <f t="shared" si="18"/>
        <v>1224.15384615385</v>
      </c>
      <c r="R144" s="162"/>
      <c r="S144" s="162"/>
      <c r="T144" s="162"/>
    </row>
    <row r="145" spans="1:20">
      <c r="A145" s="216" t="s">
        <v>835</v>
      </c>
      <c r="B145" s="239">
        <f t="shared" ref="B145:Q145" si="19">SUM(B42:B47)</f>
        <v>81</v>
      </c>
      <c r="C145" s="239">
        <f t="shared" si="19"/>
        <v>120</v>
      </c>
      <c r="D145" s="239">
        <f t="shared" si="19"/>
        <v>139</v>
      </c>
      <c r="E145" s="239">
        <f t="shared" si="19"/>
        <v>140</v>
      </c>
      <c r="F145" s="239">
        <f t="shared" si="19"/>
        <v>140</v>
      </c>
      <c r="G145" s="239">
        <f t="shared" si="19"/>
        <v>141</v>
      </c>
      <c r="H145" s="239">
        <f t="shared" si="19"/>
        <v>140</v>
      </c>
      <c r="I145" s="239">
        <f t="shared" si="19"/>
        <v>143</v>
      </c>
      <c r="J145" s="239">
        <f t="shared" si="19"/>
        <v>136</v>
      </c>
      <c r="K145" s="239">
        <f t="shared" si="19"/>
        <v>132</v>
      </c>
      <c r="L145" s="239">
        <f t="shared" si="19"/>
        <v>128</v>
      </c>
      <c r="M145" s="239">
        <f t="shared" si="19"/>
        <v>131</v>
      </c>
      <c r="N145" s="239">
        <f t="shared" si="19"/>
        <v>131</v>
      </c>
      <c r="O145" s="239">
        <f t="shared" si="19"/>
        <v>137</v>
      </c>
      <c r="P145" s="239">
        <f t="shared" si="19"/>
        <v>137</v>
      </c>
      <c r="Q145" s="239">
        <f t="shared" si="19"/>
        <v>136.538461538462</v>
      </c>
      <c r="R145" s="162"/>
      <c r="S145" s="162"/>
      <c r="T145" s="162"/>
    </row>
    <row r="146" spans="1:20">
      <c r="A146" s="216" t="s">
        <v>836</v>
      </c>
      <c r="B146" s="239">
        <f t="shared" ref="B146:Q146" si="20">B52+B51+B57</f>
        <v>25</v>
      </c>
      <c r="C146" s="239">
        <f t="shared" si="20"/>
        <v>22</v>
      </c>
      <c r="D146" s="239">
        <f t="shared" si="20"/>
        <v>39</v>
      </c>
      <c r="E146" s="239">
        <f t="shared" si="20"/>
        <v>36</v>
      </c>
      <c r="F146" s="239">
        <f t="shared" si="20"/>
        <v>36</v>
      </c>
      <c r="G146" s="239">
        <f t="shared" si="20"/>
        <v>36</v>
      </c>
      <c r="H146" s="239">
        <f t="shared" si="20"/>
        <v>35</v>
      </c>
      <c r="I146" s="239">
        <f t="shared" si="20"/>
        <v>39</v>
      </c>
      <c r="J146" s="239">
        <f t="shared" si="20"/>
        <v>40</v>
      </c>
      <c r="K146" s="239">
        <f t="shared" si="20"/>
        <v>39</v>
      </c>
      <c r="L146" s="239">
        <f t="shared" si="20"/>
        <v>37</v>
      </c>
      <c r="M146" s="239">
        <f t="shared" si="20"/>
        <v>37</v>
      </c>
      <c r="N146" s="239">
        <f t="shared" si="20"/>
        <v>37</v>
      </c>
      <c r="O146" s="239">
        <f t="shared" si="20"/>
        <v>37</v>
      </c>
      <c r="P146" s="239">
        <f t="shared" si="20"/>
        <v>37</v>
      </c>
      <c r="Q146" s="239">
        <f t="shared" si="20"/>
        <v>37.3076923076923</v>
      </c>
      <c r="R146" s="162"/>
      <c r="S146" s="162"/>
      <c r="T146" s="162"/>
    </row>
    <row r="147" spans="1:20">
      <c r="A147" s="216" t="s">
        <v>837</v>
      </c>
      <c r="B147" s="239">
        <f t="shared" ref="B147:Q147" si="21">B55+B56+B59+B53</f>
        <v>19</v>
      </c>
      <c r="C147" s="239">
        <f t="shared" si="21"/>
        <v>24</v>
      </c>
      <c r="D147" s="239">
        <f t="shared" si="21"/>
        <v>27</v>
      </c>
      <c r="E147" s="239">
        <f t="shared" si="21"/>
        <v>27</v>
      </c>
      <c r="F147" s="239">
        <f t="shared" si="21"/>
        <v>27</v>
      </c>
      <c r="G147" s="239">
        <f t="shared" si="21"/>
        <v>27</v>
      </c>
      <c r="H147" s="239">
        <f t="shared" si="21"/>
        <v>27</v>
      </c>
      <c r="I147" s="239">
        <f t="shared" si="21"/>
        <v>27</v>
      </c>
      <c r="J147" s="239">
        <f t="shared" si="21"/>
        <v>29</v>
      </c>
      <c r="K147" s="239">
        <f t="shared" si="21"/>
        <v>33</v>
      </c>
      <c r="L147" s="239">
        <f t="shared" si="21"/>
        <v>33</v>
      </c>
      <c r="M147" s="239">
        <f t="shared" si="21"/>
        <v>33</v>
      </c>
      <c r="N147" s="239">
        <f t="shared" si="21"/>
        <v>33</v>
      </c>
      <c r="O147" s="239">
        <f t="shared" si="21"/>
        <v>33</v>
      </c>
      <c r="P147" s="239">
        <f t="shared" si="21"/>
        <v>34</v>
      </c>
      <c r="Q147" s="239">
        <f t="shared" si="21"/>
        <v>30</v>
      </c>
      <c r="R147" s="162"/>
      <c r="S147" s="162"/>
      <c r="T147" s="162"/>
    </row>
    <row r="148" spans="1:20">
      <c r="A148" s="217" t="s">
        <v>838</v>
      </c>
      <c r="B148" s="239">
        <f t="shared" ref="B148:Q148" si="22">B60+B58</f>
        <v>8</v>
      </c>
      <c r="C148" s="239">
        <f t="shared" si="22"/>
        <v>15</v>
      </c>
      <c r="D148" s="239">
        <f t="shared" si="22"/>
        <v>18</v>
      </c>
      <c r="E148" s="239">
        <f t="shared" si="22"/>
        <v>19</v>
      </c>
      <c r="F148" s="239">
        <f t="shared" si="22"/>
        <v>19</v>
      </c>
      <c r="G148" s="239">
        <f t="shared" si="22"/>
        <v>19</v>
      </c>
      <c r="H148" s="239">
        <f t="shared" si="22"/>
        <v>19</v>
      </c>
      <c r="I148" s="239">
        <f t="shared" si="22"/>
        <v>18</v>
      </c>
      <c r="J148" s="239">
        <f t="shared" si="22"/>
        <v>18</v>
      </c>
      <c r="K148" s="239">
        <f t="shared" si="22"/>
        <v>16</v>
      </c>
      <c r="L148" s="239">
        <f t="shared" si="22"/>
        <v>16</v>
      </c>
      <c r="M148" s="239">
        <f t="shared" si="22"/>
        <v>16</v>
      </c>
      <c r="N148" s="239">
        <f t="shared" si="22"/>
        <v>16</v>
      </c>
      <c r="O148" s="239">
        <f t="shared" si="22"/>
        <v>16</v>
      </c>
      <c r="P148" s="239">
        <f t="shared" si="22"/>
        <v>16</v>
      </c>
      <c r="Q148" s="239">
        <f t="shared" si="22"/>
        <v>17.3846153846154</v>
      </c>
      <c r="R148" s="162"/>
      <c r="S148" s="162"/>
      <c r="T148" s="162"/>
    </row>
    <row r="149" spans="1:19">
      <c r="A149" s="216" t="s">
        <v>725</v>
      </c>
      <c r="B149" s="239">
        <f t="shared" ref="B149:Q149" si="23">B141-B144-B145-B146-B147-B148</f>
        <v>252</v>
      </c>
      <c r="C149" s="239">
        <f t="shared" si="23"/>
        <v>269</v>
      </c>
      <c r="D149" s="239">
        <f t="shared" si="23"/>
        <v>370</v>
      </c>
      <c r="E149" s="239">
        <f t="shared" si="23"/>
        <v>367</v>
      </c>
      <c r="F149" s="239">
        <f t="shared" si="23"/>
        <v>367</v>
      </c>
      <c r="G149" s="239">
        <f t="shared" si="23"/>
        <v>369</v>
      </c>
      <c r="H149" s="239">
        <f t="shared" si="23"/>
        <v>364</v>
      </c>
      <c r="I149" s="239">
        <f t="shared" si="23"/>
        <v>357</v>
      </c>
      <c r="J149" s="239">
        <f t="shared" si="23"/>
        <v>357</v>
      </c>
      <c r="K149" s="239">
        <f t="shared" si="23"/>
        <v>362</v>
      </c>
      <c r="L149" s="239">
        <f t="shared" si="23"/>
        <v>363</v>
      </c>
      <c r="M149" s="239">
        <f t="shared" si="23"/>
        <v>359</v>
      </c>
      <c r="N149" s="239">
        <f t="shared" si="23"/>
        <v>364</v>
      </c>
      <c r="O149" s="239">
        <f t="shared" si="23"/>
        <v>364</v>
      </c>
      <c r="P149" s="239">
        <f t="shared" si="23"/>
        <v>367</v>
      </c>
      <c r="Q149" s="239">
        <f t="shared" si="23"/>
        <v>368.617948717949</v>
      </c>
      <c r="R149" s="162"/>
      <c r="S149" s="162"/>
    </row>
    <row r="151" spans="4:4">
      <c r="D151" s="240"/>
    </row>
    <row r="152" spans="4:11">
      <c r="D152" s="240">
        <f>SUM(D67:D136)</f>
        <v>1103</v>
      </c>
      <c r="E152" s="240">
        <f t="shared" ref="E152:F152" si="24">SUM(E67:E136)</f>
        <v>1108</v>
      </c>
      <c r="F152" s="240">
        <f t="shared" si="24"/>
        <v>1108</v>
      </c>
      <c r="G152" s="240"/>
      <c r="H152" s="240"/>
      <c r="I152" s="240"/>
      <c r="J152" s="240"/>
      <c r="K152" s="240"/>
    </row>
    <row r="153" spans="12:12">
      <c r="L153" s="219">
        <f>L141-L140</f>
        <v>700</v>
      </c>
    </row>
  </sheetData>
  <autoFilter ref="A5:V149">
    <extLst/>
  </autoFilter>
  <mergeCells count="19">
    <mergeCell ref="A1:E1"/>
    <mergeCell ref="A2:E2"/>
    <mergeCell ref="A3:E3"/>
    <mergeCell ref="E4:Q4"/>
    <mergeCell ref="A143:E143"/>
    <mergeCell ref="A4:A5"/>
    <mergeCell ref="A38:A39"/>
    <mergeCell ref="B4:B5"/>
    <mergeCell ref="B55:B56"/>
    <mergeCell ref="C4:C5"/>
    <mergeCell ref="C55:C56"/>
    <mergeCell ref="D4:D5"/>
    <mergeCell ref="K38:K39"/>
    <mergeCell ref="L38:L39"/>
    <mergeCell ref="M38:M39"/>
    <mergeCell ref="N38:N39"/>
    <mergeCell ref="O38:O39"/>
    <mergeCell ref="P38:P39"/>
    <mergeCell ref="Q38:Q39"/>
  </mergeCells>
  <pageMargins left="0.699305555555556" right="0.699305555555556" top="0.75" bottom="0.75" header="0.3" footer="0.3"/>
  <headerFooter/>
  <ignoredErrors>
    <ignoredError sqref="Q40 J37" formulaRange="1"/>
  </ignoredError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J135"/>
  <sheetViews>
    <sheetView showGridLines="0" workbookViewId="0">
      <pane xSplit="1" ySplit="2" topLeftCell="B42" activePane="bottomRight" state="frozen"/>
      <selection/>
      <selection pane="topRight"/>
      <selection pane="bottomLeft"/>
      <selection pane="bottomRight" activeCell="H27" sqref="H27"/>
    </sheetView>
  </sheetViews>
  <sheetFormatPr defaultColWidth="11.125" defaultRowHeight="12"/>
  <cols>
    <col min="1" max="1" width="17" style="117" customWidth="1"/>
    <col min="2" max="2" width="16.375" style="118" customWidth="1"/>
    <col min="3" max="3" width="15.25" style="118" customWidth="1"/>
    <col min="4" max="4" width="17.25" style="118" customWidth="1"/>
    <col min="5" max="9" width="14.25" style="118" customWidth="1"/>
    <col min="10" max="11" width="12.375" style="118" customWidth="1"/>
    <col min="12" max="16" width="14.25" style="118" customWidth="1"/>
    <col min="17" max="17" width="15.25" style="118" customWidth="1"/>
    <col min="18" max="19" width="15.125" style="118" customWidth="1"/>
    <col min="20" max="20" width="12.375" style="118" customWidth="1"/>
    <col min="21" max="21" width="14.25" style="118" customWidth="1"/>
    <col min="22" max="24" width="14.125" style="118" customWidth="1"/>
    <col min="25" max="25" width="15.375" style="118" customWidth="1"/>
    <col min="26" max="26" width="16.375" style="119" customWidth="1"/>
    <col min="27" max="27" width="15.375" style="119" customWidth="1"/>
    <col min="28" max="28" width="14.375" style="119" customWidth="1"/>
    <col min="29" max="30" width="14.125" style="119" customWidth="1"/>
    <col min="31" max="31" width="14.375" style="118" customWidth="1"/>
    <col min="32" max="32" width="16.125" style="119" customWidth="1"/>
    <col min="33" max="33" width="14.375" style="118" customWidth="1"/>
    <col min="34" max="34" width="14.25" style="118" customWidth="1"/>
    <col min="35" max="37" width="14.375" style="118" customWidth="1"/>
    <col min="38" max="38" width="14.125" style="118" customWidth="1"/>
    <col min="39" max="39" width="17.125" style="118" customWidth="1"/>
    <col min="40" max="41" width="15.375" style="118" customWidth="1"/>
    <col min="42" max="50" width="15.25" style="118" customWidth="1"/>
    <col min="51" max="51" width="14.375" style="118" customWidth="1"/>
    <col min="52" max="52" width="14.125" style="118" customWidth="1"/>
    <col min="53" max="53" width="15.375" style="118" customWidth="1"/>
    <col min="54" max="54" width="15.125" style="118" customWidth="1"/>
    <col min="55" max="55" width="16.25" style="118" customWidth="1"/>
    <col min="56" max="56" width="14.375" style="118" customWidth="1"/>
    <col min="57" max="57" width="14.25" style="118" customWidth="1"/>
    <col min="58" max="58" width="16.375" style="118" customWidth="1"/>
    <col min="59" max="59" width="18" style="120" customWidth="1"/>
    <col min="60" max="60" width="16.375" style="121" customWidth="1"/>
    <col min="61" max="65" width="15.375" style="118" customWidth="1"/>
    <col min="66" max="66" width="15.25" style="118" customWidth="1"/>
    <col min="67" max="67" width="14.375" style="118" customWidth="1"/>
    <col min="68" max="68" width="15.375" style="118" customWidth="1"/>
    <col min="69" max="70" width="17.125" style="118" customWidth="1"/>
    <col min="71" max="71" width="15.375" style="118" customWidth="1"/>
    <col min="72" max="72" width="14.375" style="118" customWidth="1"/>
    <col min="73" max="74" width="15.375" style="118" customWidth="1"/>
    <col min="75" max="81" width="14.375" style="118" customWidth="1"/>
    <col min="82" max="83" width="15.375" style="118" customWidth="1"/>
    <col min="84" max="89" width="14.375" style="118" customWidth="1"/>
    <col min="90" max="90" width="15.375" style="118" customWidth="1"/>
    <col min="91" max="91" width="12.5" style="118" customWidth="1"/>
    <col min="92" max="94" width="14.375" style="118" customWidth="1"/>
    <col min="95" max="95" width="15.375" style="118" customWidth="1"/>
    <col min="96" max="97" width="14.375" style="118" customWidth="1"/>
    <col min="98" max="98" width="17.125" style="118" customWidth="1"/>
    <col min="99" max="102" width="12.5" style="118" customWidth="1"/>
    <col min="103" max="103" width="13.25" style="118" customWidth="1"/>
    <col min="104" max="110" width="12.5" style="118" customWidth="1"/>
    <col min="111" max="111" width="13.625" style="118" customWidth="1"/>
    <col min="112" max="112" width="12.5" style="118" customWidth="1"/>
    <col min="113" max="113" width="13.625" style="118" customWidth="1"/>
    <col min="114" max="119" width="12.5" style="118" customWidth="1"/>
    <col min="120" max="120" width="14.25" style="118" customWidth="1"/>
    <col min="121" max="121" width="15.375" style="118" customWidth="1"/>
    <col min="122" max="130" width="13.25" style="118" customWidth="1"/>
    <col min="131" max="131" width="16.125" style="118" customWidth="1"/>
    <col min="132" max="132" width="14.125" style="118" customWidth="1"/>
    <col min="133" max="133" width="5.875" style="118" customWidth="1"/>
    <col min="134" max="134" width="16.25" style="118" customWidth="1"/>
    <col min="135" max="135" width="15.25" style="118" customWidth="1"/>
    <col min="136" max="136" width="8.25" style="118" customWidth="1"/>
    <col min="137" max="137" width="14.25" style="118" customWidth="1"/>
    <col min="138" max="138" width="15.25" style="118" customWidth="1"/>
    <col min="139" max="140" width="14.25" style="118" customWidth="1"/>
    <col min="141" max="16384" width="11.125" style="118"/>
  </cols>
  <sheetData>
    <row r="1" ht="17.25" customHeight="1" spans="1:139">
      <c r="A1" s="122">
        <v>43465</v>
      </c>
      <c r="B1" s="118" t="s">
        <v>839</v>
      </c>
      <c r="ED1" s="149" t="s">
        <v>840</v>
      </c>
      <c r="EE1" s="149"/>
      <c r="EF1" s="149"/>
      <c r="EG1" s="149"/>
      <c r="EH1" s="149"/>
      <c r="EI1" s="149"/>
    </row>
    <row r="2" spans="1:140">
      <c r="A2" s="123"/>
      <c r="B2" s="124" t="s">
        <v>841</v>
      </c>
      <c r="C2" s="125" t="s">
        <v>707</v>
      </c>
      <c r="D2" s="125" t="s">
        <v>842</v>
      </c>
      <c r="E2" s="126" t="s">
        <v>709</v>
      </c>
      <c r="F2" s="126" t="s">
        <v>710</v>
      </c>
      <c r="G2" s="126" t="s">
        <v>722</v>
      </c>
      <c r="H2" s="126" t="s">
        <v>724</v>
      </c>
      <c r="I2" s="126" t="s">
        <v>717</v>
      </c>
      <c r="J2" s="126" t="s">
        <v>711</v>
      </c>
      <c r="K2" s="126" t="s">
        <v>712</v>
      </c>
      <c r="L2" s="126" t="s">
        <v>843</v>
      </c>
      <c r="M2" s="126" t="s">
        <v>727</v>
      </c>
      <c r="N2" s="126" t="s">
        <v>715</v>
      </c>
      <c r="O2" s="126" t="s">
        <v>730</v>
      </c>
      <c r="P2" s="126" t="s">
        <v>731</v>
      </c>
      <c r="Q2" s="126" t="s">
        <v>736</v>
      </c>
      <c r="R2" s="126" t="s">
        <v>732</v>
      </c>
      <c r="S2" s="126" t="s">
        <v>719</v>
      </c>
      <c r="T2" s="126" t="s">
        <v>844</v>
      </c>
      <c r="U2" s="126" t="s">
        <v>845</v>
      </c>
      <c r="V2" s="126" t="s">
        <v>713</v>
      </c>
      <c r="W2" s="126" t="s">
        <v>733</v>
      </c>
      <c r="X2" s="126" t="s">
        <v>746</v>
      </c>
      <c r="Y2" s="126" t="s">
        <v>162</v>
      </c>
      <c r="Z2" s="135" t="s">
        <v>164</v>
      </c>
      <c r="AA2" s="119" t="s">
        <v>165</v>
      </c>
      <c r="AB2" s="135" t="s">
        <v>166</v>
      </c>
      <c r="AC2" s="135" t="s">
        <v>167</v>
      </c>
      <c r="AD2" s="135" t="s">
        <v>168</v>
      </c>
      <c r="AE2" s="126" t="s">
        <v>169</v>
      </c>
      <c r="AF2" s="135" t="s">
        <v>5</v>
      </c>
      <c r="AG2" s="126" t="s">
        <v>19</v>
      </c>
      <c r="AH2" s="126" t="s">
        <v>12</v>
      </c>
      <c r="AI2" s="126" t="s">
        <v>13</v>
      </c>
      <c r="AJ2" s="126" t="s">
        <v>10</v>
      </c>
      <c r="AK2" s="126" t="s">
        <v>18</v>
      </c>
      <c r="AL2" s="126" t="s">
        <v>17</v>
      </c>
      <c r="AM2" s="126" t="s">
        <v>15</v>
      </c>
      <c r="AN2" s="126" t="s">
        <v>27</v>
      </c>
      <c r="AO2" s="126" t="s">
        <v>21</v>
      </c>
      <c r="AP2" s="126" t="s">
        <v>22</v>
      </c>
      <c r="AQ2" s="126" t="s">
        <v>23</v>
      </c>
      <c r="AR2" s="126" t="s">
        <v>24</v>
      </c>
      <c r="AS2" s="126" t="s">
        <v>25</v>
      </c>
      <c r="AT2" s="126" t="s">
        <v>26</v>
      </c>
      <c r="AU2" s="126" t="s">
        <v>170</v>
      </c>
      <c r="AV2" s="126" t="s">
        <v>9</v>
      </c>
      <c r="AW2" s="126" t="s">
        <v>6</v>
      </c>
      <c r="AX2" s="126" t="s">
        <v>8</v>
      </c>
      <c r="AY2" s="126" t="s">
        <v>14</v>
      </c>
      <c r="AZ2" s="126" t="s">
        <v>846</v>
      </c>
      <c r="BA2" s="126" t="s">
        <v>847</v>
      </c>
      <c r="BB2" s="126" t="s">
        <v>737</v>
      </c>
      <c r="BC2" s="126" t="s">
        <v>848</v>
      </c>
      <c r="BD2" s="126" t="s">
        <v>744</v>
      </c>
      <c r="BE2" s="126" t="s">
        <v>745</v>
      </c>
      <c r="BF2" s="126" t="s">
        <v>28</v>
      </c>
      <c r="BG2" s="141" t="s">
        <v>734</v>
      </c>
      <c r="BH2" s="142" t="s">
        <v>849</v>
      </c>
      <c r="BI2" s="126" t="s">
        <v>850</v>
      </c>
      <c r="BJ2" s="126" t="s">
        <v>851</v>
      </c>
      <c r="BK2" s="126" t="s">
        <v>852</v>
      </c>
      <c r="BL2" s="126" t="s">
        <v>853</v>
      </c>
      <c r="BM2" s="126" t="s">
        <v>854</v>
      </c>
      <c r="BN2" s="126" t="s">
        <v>855</v>
      </c>
      <c r="BO2" s="126" t="s">
        <v>856</v>
      </c>
      <c r="BP2" s="126" t="s">
        <v>857</v>
      </c>
      <c r="BQ2" s="126" t="s">
        <v>858</v>
      </c>
      <c r="BR2" s="126" t="s">
        <v>859</v>
      </c>
      <c r="BS2" s="126" t="s">
        <v>777</v>
      </c>
      <c r="BT2" s="126" t="s">
        <v>860</v>
      </c>
      <c r="BU2" s="126" t="s">
        <v>861</v>
      </c>
      <c r="BV2" s="126" t="s">
        <v>862</v>
      </c>
      <c r="BW2" s="126" t="s">
        <v>863</v>
      </c>
      <c r="BX2" s="126" t="s">
        <v>864</v>
      </c>
      <c r="BY2" s="126" t="s">
        <v>865</v>
      </c>
      <c r="BZ2" s="126" t="s">
        <v>866</v>
      </c>
      <c r="CA2" s="126" t="s">
        <v>867</v>
      </c>
      <c r="CB2" s="126" t="s">
        <v>868</v>
      </c>
      <c r="CC2" s="126" t="s">
        <v>869</v>
      </c>
      <c r="CD2" s="126" t="s">
        <v>870</v>
      </c>
      <c r="CE2" s="126" t="s">
        <v>871</v>
      </c>
      <c r="CF2" s="126" t="s">
        <v>872</v>
      </c>
      <c r="CG2" s="126" t="s">
        <v>873</v>
      </c>
      <c r="CH2" s="126" t="s">
        <v>874</v>
      </c>
      <c r="CI2" s="126" t="s">
        <v>875</v>
      </c>
      <c r="CJ2" s="126" t="s">
        <v>876</v>
      </c>
      <c r="CK2" s="126" t="s">
        <v>877</v>
      </c>
      <c r="CL2" s="126" t="s">
        <v>878</v>
      </c>
      <c r="CM2" s="126" t="s">
        <v>879</v>
      </c>
      <c r="CN2" s="126" t="s">
        <v>880</v>
      </c>
      <c r="CO2" s="126" t="s">
        <v>881</v>
      </c>
      <c r="CP2" s="126" t="s">
        <v>882</v>
      </c>
      <c r="CQ2" s="126" t="s">
        <v>883</v>
      </c>
      <c r="CR2" s="126" t="s">
        <v>884</v>
      </c>
      <c r="CS2" s="126" t="s">
        <v>885</v>
      </c>
      <c r="CT2" s="126" t="s">
        <v>886</v>
      </c>
      <c r="CU2" s="126" t="s">
        <v>887</v>
      </c>
      <c r="CV2" s="126" t="s">
        <v>888</v>
      </c>
      <c r="CW2" s="126" t="s">
        <v>889</v>
      </c>
      <c r="CX2" s="126" t="s">
        <v>890</v>
      </c>
      <c r="CY2" s="126" t="s">
        <v>891</v>
      </c>
      <c r="CZ2" s="126" t="s">
        <v>892</v>
      </c>
      <c r="DA2" s="126" t="s">
        <v>893</v>
      </c>
      <c r="DB2" s="126" t="s">
        <v>894</v>
      </c>
      <c r="DC2" s="126" t="s">
        <v>895</v>
      </c>
      <c r="DD2" s="126" t="s">
        <v>896</v>
      </c>
      <c r="DE2" s="126" t="s">
        <v>897</v>
      </c>
      <c r="DF2" s="126" t="s">
        <v>898</v>
      </c>
      <c r="DG2" s="126" t="s">
        <v>899</v>
      </c>
      <c r="DH2" s="126" t="s">
        <v>900</v>
      </c>
      <c r="DI2" s="126" t="s">
        <v>901</v>
      </c>
      <c r="DJ2" s="126" t="s">
        <v>902</v>
      </c>
      <c r="DK2" s="126" t="s">
        <v>903</v>
      </c>
      <c r="DL2" s="126" t="s">
        <v>904</v>
      </c>
      <c r="DM2" s="126" t="s">
        <v>905</v>
      </c>
      <c r="DN2" s="126" t="s">
        <v>906</v>
      </c>
      <c r="DO2" s="126" t="s">
        <v>907</v>
      </c>
      <c r="DP2" s="126" t="s">
        <v>908</v>
      </c>
      <c r="DQ2" s="126" t="s">
        <v>909</v>
      </c>
      <c r="DR2" s="146" t="s">
        <v>910</v>
      </c>
      <c r="DS2" s="146" t="s">
        <v>911</v>
      </c>
      <c r="DT2" s="146" t="s">
        <v>912</v>
      </c>
      <c r="DU2" s="146" t="s">
        <v>913</v>
      </c>
      <c r="DV2" s="146" t="s">
        <v>914</v>
      </c>
      <c r="DW2" s="146" t="s">
        <v>915</v>
      </c>
      <c r="DX2" s="146" t="s">
        <v>916</v>
      </c>
      <c r="DY2" s="146" t="s">
        <v>917</v>
      </c>
      <c r="DZ2" s="146" t="s">
        <v>918</v>
      </c>
      <c r="EA2" s="118" t="s">
        <v>919</v>
      </c>
      <c r="EB2" s="118" t="s">
        <v>920</v>
      </c>
      <c r="EC2" s="118" t="s">
        <v>921</v>
      </c>
      <c r="ED2" s="118" t="s">
        <v>922</v>
      </c>
      <c r="EE2" s="118" t="s">
        <v>923</v>
      </c>
      <c r="EF2" s="118" t="s">
        <v>924</v>
      </c>
      <c r="EG2" s="118" t="s">
        <v>925</v>
      </c>
      <c r="EH2" s="118" t="s">
        <v>926</v>
      </c>
      <c r="EI2" s="118" t="s">
        <v>716</v>
      </c>
      <c r="EJ2" s="118" t="s">
        <v>723</v>
      </c>
    </row>
    <row r="3" spans="1:140">
      <c r="A3" s="127" t="s">
        <v>112</v>
      </c>
      <c r="B3" s="128">
        <v>218192735.42</v>
      </c>
      <c r="C3" s="128">
        <v>12010832.96</v>
      </c>
      <c r="D3" s="128">
        <v>2537218.42</v>
      </c>
      <c r="E3" s="128">
        <v>1388591.51</v>
      </c>
      <c r="F3" s="128">
        <v>3811277.66</v>
      </c>
      <c r="G3" s="128">
        <v>4521757.38</v>
      </c>
      <c r="H3" s="128">
        <v>1309112.13</v>
      </c>
      <c r="I3" s="128">
        <v>2642516.81</v>
      </c>
      <c r="J3" s="128">
        <v>0</v>
      </c>
      <c r="K3" s="128">
        <v>685847.07</v>
      </c>
      <c r="L3" s="128">
        <v>2192215.65</v>
      </c>
      <c r="M3" s="128">
        <v>2824188</v>
      </c>
      <c r="N3" s="128">
        <v>2373896.83</v>
      </c>
      <c r="O3" s="128">
        <v>4552627.79</v>
      </c>
      <c r="P3" s="128">
        <v>3636276.95</v>
      </c>
      <c r="Q3" s="128">
        <v>8119677.14</v>
      </c>
      <c r="R3" s="128">
        <v>2505445.82</v>
      </c>
      <c r="S3" s="128">
        <v>870621.29</v>
      </c>
      <c r="T3" s="128">
        <v>0</v>
      </c>
      <c r="U3" s="128">
        <v>0</v>
      </c>
      <c r="V3" s="128">
        <v>172294.26</v>
      </c>
      <c r="W3" s="128">
        <v>445635.84</v>
      </c>
      <c r="X3" s="128">
        <v>476730</v>
      </c>
      <c r="Y3" s="128">
        <v>0</v>
      </c>
      <c r="Z3" s="136">
        <v>14880555.95</v>
      </c>
      <c r="AA3" s="136">
        <v>29578664.02</v>
      </c>
      <c r="AB3" s="136">
        <v>9056293.51</v>
      </c>
      <c r="AC3" s="136">
        <v>3120256.8</v>
      </c>
      <c r="AD3" s="136">
        <v>2611927</v>
      </c>
      <c r="AE3" s="128">
        <v>0</v>
      </c>
      <c r="AF3" s="136">
        <v>101868274.63</v>
      </c>
      <c r="AG3" s="128">
        <v>1696659.54</v>
      </c>
      <c r="AH3" s="128">
        <v>1391878.1</v>
      </c>
      <c r="AI3" s="128">
        <v>1729358.29</v>
      </c>
      <c r="AJ3" s="128">
        <v>4454782.81</v>
      </c>
      <c r="AK3" s="128">
        <v>2559013.34</v>
      </c>
      <c r="AL3" s="128">
        <v>2149754.6</v>
      </c>
      <c r="AM3" s="128">
        <v>899109.27</v>
      </c>
      <c r="AN3" s="128">
        <v>4483759.45</v>
      </c>
      <c r="AO3" s="128">
        <v>7626040.41</v>
      </c>
      <c r="AP3" s="128">
        <v>8709647.3</v>
      </c>
      <c r="AQ3" s="128">
        <v>3744024.52</v>
      </c>
      <c r="AR3" s="128">
        <v>1520888.4</v>
      </c>
      <c r="AS3" s="128">
        <v>2264009.01</v>
      </c>
      <c r="AT3" s="128">
        <v>1230294.93</v>
      </c>
      <c r="AU3" s="128">
        <v>0</v>
      </c>
      <c r="AV3" s="128">
        <v>1890063.19</v>
      </c>
      <c r="AW3" s="128">
        <v>2742249.37</v>
      </c>
      <c r="AX3" s="128">
        <v>2731587.63</v>
      </c>
      <c r="AY3" s="128">
        <v>1692393.32</v>
      </c>
      <c r="AZ3" s="128">
        <v>2763912.8</v>
      </c>
      <c r="BA3" s="128">
        <v>356344</v>
      </c>
      <c r="BB3" s="128">
        <v>4416707.22</v>
      </c>
      <c r="BC3" s="128">
        <v>1862985.34</v>
      </c>
      <c r="BD3" s="128">
        <v>3011710.03</v>
      </c>
      <c r="BE3" s="128">
        <v>2835850.87</v>
      </c>
      <c r="BF3" s="128">
        <v>6003875.37</v>
      </c>
      <c r="BG3" s="143">
        <v>6378552.09</v>
      </c>
      <c r="BH3" s="144">
        <v>77358593.71</v>
      </c>
      <c r="BI3" s="128">
        <v>3262393.65</v>
      </c>
      <c r="BJ3" s="128">
        <v>3339909.66</v>
      </c>
      <c r="BK3" s="128">
        <v>3671469.96</v>
      </c>
      <c r="BL3" s="128">
        <v>2923231.02</v>
      </c>
      <c r="BM3" s="128">
        <v>2847122.47</v>
      </c>
      <c r="BN3" s="128">
        <v>3111251.85</v>
      </c>
      <c r="BO3" s="128">
        <v>1278832.69</v>
      </c>
      <c r="BP3" s="128">
        <v>3226474.48</v>
      </c>
      <c r="BQ3" s="128">
        <v>1841237.89</v>
      </c>
      <c r="BR3" s="128">
        <v>1699481.24</v>
      </c>
      <c r="BS3" s="128">
        <v>3266000.03</v>
      </c>
      <c r="BT3" s="128">
        <v>1808704.59</v>
      </c>
      <c r="BU3" s="128">
        <v>2697875.53</v>
      </c>
      <c r="BV3" s="128">
        <v>1396244.59</v>
      </c>
      <c r="BW3" s="128">
        <v>1361587.3</v>
      </c>
      <c r="BX3" s="128">
        <v>1520011.58</v>
      </c>
      <c r="BY3" s="128">
        <v>1569342.09</v>
      </c>
      <c r="BZ3" s="128">
        <v>1617358.81</v>
      </c>
      <c r="CA3" s="128">
        <v>1135487.2</v>
      </c>
      <c r="CB3" s="128">
        <v>1113419.58</v>
      </c>
      <c r="CC3" s="128">
        <v>1404346.9</v>
      </c>
      <c r="CD3" s="128">
        <v>1792266.15</v>
      </c>
      <c r="CE3" s="128">
        <v>814123.47</v>
      </c>
      <c r="CF3" s="128">
        <v>843308.33</v>
      </c>
      <c r="CG3" s="128">
        <v>858122.46</v>
      </c>
      <c r="CH3" s="128">
        <v>848207.42</v>
      </c>
      <c r="CI3" s="128">
        <v>834698.66</v>
      </c>
      <c r="CJ3" s="128">
        <v>987859.29</v>
      </c>
      <c r="CK3" s="128">
        <v>749067.9</v>
      </c>
      <c r="CL3" s="128">
        <v>1398524.21</v>
      </c>
      <c r="CM3" s="128">
        <v>558769.62</v>
      </c>
      <c r="CN3" s="128">
        <v>771247.3</v>
      </c>
      <c r="CO3" s="128">
        <v>308718.02</v>
      </c>
      <c r="CP3" s="128">
        <v>489657.2</v>
      </c>
      <c r="CQ3" s="128">
        <v>620340.29</v>
      </c>
      <c r="CR3" s="128">
        <v>971131.58</v>
      </c>
      <c r="CS3" s="128">
        <v>1214490.67</v>
      </c>
      <c r="CT3" s="128">
        <v>425505.65</v>
      </c>
      <c r="CU3" s="128">
        <v>456236.25</v>
      </c>
      <c r="CV3" s="128">
        <v>302643.36</v>
      </c>
      <c r="CW3" s="128">
        <v>553215.37</v>
      </c>
      <c r="CX3" s="128">
        <v>324419.62</v>
      </c>
      <c r="CY3" s="128">
        <v>529029.74</v>
      </c>
      <c r="CZ3" s="128">
        <v>545831.69</v>
      </c>
      <c r="DA3" s="128">
        <v>724004.5</v>
      </c>
      <c r="DB3" s="128">
        <v>545440.01</v>
      </c>
      <c r="DC3" s="128">
        <v>641606.38</v>
      </c>
      <c r="DD3" s="128">
        <v>682001.66</v>
      </c>
      <c r="DE3" s="128">
        <v>651154.34</v>
      </c>
      <c r="DF3" s="128">
        <v>434689.28</v>
      </c>
      <c r="DG3" s="128">
        <v>598797.01</v>
      </c>
      <c r="DH3" s="128">
        <v>464442.43</v>
      </c>
      <c r="DI3" s="128">
        <v>457632.11</v>
      </c>
      <c r="DJ3" s="128">
        <v>478691.34</v>
      </c>
      <c r="DK3" s="128">
        <v>428675</v>
      </c>
      <c r="DL3" s="128">
        <v>366261.19</v>
      </c>
      <c r="DM3" s="128">
        <v>567022.76</v>
      </c>
      <c r="DN3" s="128">
        <v>415712.52</v>
      </c>
      <c r="DO3" s="128">
        <v>631741.76</v>
      </c>
      <c r="DP3" s="128">
        <v>506207.17</v>
      </c>
      <c r="DQ3" s="128">
        <v>1113976.33</v>
      </c>
      <c r="DR3" s="128">
        <v>930434.99</v>
      </c>
      <c r="DS3" s="128">
        <v>618590.16</v>
      </c>
      <c r="DT3" s="128">
        <v>466893.17</v>
      </c>
      <c r="DU3" s="128">
        <v>918013.18</v>
      </c>
      <c r="DV3" s="128">
        <v>611843.25</v>
      </c>
      <c r="DW3" s="128">
        <v>255127.34</v>
      </c>
      <c r="DX3" s="128">
        <v>143361.05</v>
      </c>
      <c r="DY3" s="128">
        <v>137339.5</v>
      </c>
      <c r="DZ3" s="128">
        <v>255531.95</v>
      </c>
      <c r="EA3" s="128">
        <v>11880.46</v>
      </c>
      <c r="EB3" s="128">
        <v>0</v>
      </c>
      <c r="EC3" s="128">
        <v>0</v>
      </c>
      <c r="ED3" s="118">
        <v>9158.62</v>
      </c>
      <c r="EE3" s="118">
        <v>3166.89</v>
      </c>
      <c r="EF3" s="118">
        <v>0</v>
      </c>
      <c r="EG3" s="118">
        <f t="shared" ref="EG3:EG34" si="0">SUM(AG3:AM3)-Z3</f>
        <v>0</v>
      </c>
      <c r="EH3" s="118">
        <f t="shared" ref="EH3:EH66" si="1">AC3-AZ3-BA3</f>
        <v>0</v>
      </c>
      <c r="EI3" s="118">
        <f t="shared" ref="EI3:EI66" si="2">SUM(AN3:AU3)-AA3</f>
        <v>0</v>
      </c>
      <c r="EJ3" s="118">
        <f t="shared" ref="EJ3:EJ66" si="3">SUM(AV3:AY3)-AB3</f>
        <v>0</v>
      </c>
    </row>
    <row r="4" spans="1:140">
      <c r="A4" s="127" t="s">
        <v>113</v>
      </c>
      <c r="B4" s="128">
        <v>3822493.14</v>
      </c>
      <c r="C4" s="128">
        <v>62166.1</v>
      </c>
      <c r="D4" s="128">
        <v>302927</v>
      </c>
      <c r="E4" s="128">
        <v>27316.99</v>
      </c>
      <c r="F4" s="128">
        <v>92226.04</v>
      </c>
      <c r="G4" s="128">
        <v>161458.85</v>
      </c>
      <c r="H4" s="128">
        <v>13442.65</v>
      </c>
      <c r="I4" s="128">
        <v>55912</v>
      </c>
      <c r="J4" s="128">
        <v>0</v>
      </c>
      <c r="K4" s="128">
        <v>10650.35</v>
      </c>
      <c r="L4" s="128">
        <v>86159.63</v>
      </c>
      <c r="M4" s="128">
        <v>67398.48</v>
      </c>
      <c r="N4" s="128">
        <v>53292.75</v>
      </c>
      <c r="O4" s="128">
        <v>102744.67</v>
      </c>
      <c r="P4" s="128">
        <v>73101.66</v>
      </c>
      <c r="Q4" s="128">
        <v>105650.9</v>
      </c>
      <c r="R4" s="128">
        <v>51044.68</v>
      </c>
      <c r="S4" s="128">
        <v>25873.5</v>
      </c>
      <c r="T4" s="128">
        <v>0</v>
      </c>
      <c r="U4" s="128">
        <v>1435</v>
      </c>
      <c r="V4" s="128">
        <v>6294.49</v>
      </c>
      <c r="W4" s="128">
        <v>1586.41</v>
      </c>
      <c r="X4" s="128">
        <v>8085</v>
      </c>
      <c r="Y4" s="128">
        <v>0</v>
      </c>
      <c r="Z4" s="136">
        <v>37453.57</v>
      </c>
      <c r="AA4" s="136">
        <v>523731.89</v>
      </c>
      <c r="AB4" s="136">
        <v>174721.2</v>
      </c>
      <c r="AC4" s="136">
        <v>18598.13</v>
      </c>
      <c r="AD4" s="136">
        <v>14989.84</v>
      </c>
      <c r="AE4" s="128">
        <v>0</v>
      </c>
      <c r="AF4" s="136">
        <v>1744231.36</v>
      </c>
      <c r="AG4" s="128">
        <v>4040</v>
      </c>
      <c r="AH4" s="128">
        <v>5608.39</v>
      </c>
      <c r="AI4" s="128">
        <v>2607.77</v>
      </c>
      <c r="AJ4" s="128">
        <v>15610</v>
      </c>
      <c r="AK4" s="128">
        <v>-878.78</v>
      </c>
      <c r="AL4" s="128">
        <v>6615</v>
      </c>
      <c r="AM4" s="128">
        <v>3851.19</v>
      </c>
      <c r="AN4" s="128">
        <v>169033.12</v>
      </c>
      <c r="AO4" s="128">
        <v>215248.64</v>
      </c>
      <c r="AP4" s="128">
        <v>61672</v>
      </c>
      <c r="AQ4" s="128">
        <v>39639.09</v>
      </c>
      <c r="AR4" s="128">
        <v>30181.85</v>
      </c>
      <c r="AS4" s="128">
        <v>6399.25</v>
      </c>
      <c r="AT4" s="128">
        <v>1557.94</v>
      </c>
      <c r="AU4" s="128">
        <v>0</v>
      </c>
      <c r="AV4" s="128">
        <v>9732.88</v>
      </c>
      <c r="AW4" s="128">
        <v>88124.8</v>
      </c>
      <c r="AX4" s="128">
        <v>71882.27</v>
      </c>
      <c r="AY4" s="128">
        <v>4981.25</v>
      </c>
      <c r="AZ4" s="128">
        <v>15073.13</v>
      </c>
      <c r="BA4" s="128">
        <v>3525</v>
      </c>
      <c r="BB4" s="128">
        <v>102925</v>
      </c>
      <c r="BC4" s="128">
        <v>40448.97</v>
      </c>
      <c r="BD4" s="128">
        <v>71841</v>
      </c>
      <c r="BE4" s="128">
        <v>41840.52</v>
      </c>
      <c r="BF4" s="128">
        <v>119521.86</v>
      </c>
      <c r="BG4" s="143">
        <v>47104.6</v>
      </c>
      <c r="BH4" s="144">
        <v>1320549.41</v>
      </c>
      <c r="BI4" s="128">
        <v>56262.21</v>
      </c>
      <c r="BJ4" s="128">
        <v>60826.68</v>
      </c>
      <c r="BK4" s="128">
        <v>57850.57</v>
      </c>
      <c r="BL4" s="128">
        <v>44571.44</v>
      </c>
      <c r="BM4" s="128">
        <v>34951.17</v>
      </c>
      <c r="BN4" s="128">
        <v>68128</v>
      </c>
      <c r="BO4" s="128">
        <v>24644.67</v>
      </c>
      <c r="BP4" s="128">
        <v>65111</v>
      </c>
      <c r="BQ4" s="128">
        <v>20349.47</v>
      </c>
      <c r="BR4" s="128">
        <v>18545</v>
      </c>
      <c r="BS4" s="128">
        <v>52419.1</v>
      </c>
      <c r="BT4" s="128">
        <v>33791.48</v>
      </c>
      <c r="BU4" s="128">
        <v>41499.56</v>
      </c>
      <c r="BV4" s="128">
        <v>18745.89</v>
      </c>
      <c r="BW4" s="128">
        <v>27545.61</v>
      </c>
      <c r="BX4" s="128">
        <v>31865.79</v>
      </c>
      <c r="BY4" s="128">
        <v>31055.06</v>
      </c>
      <c r="BZ4" s="128">
        <v>34406.17</v>
      </c>
      <c r="CA4" s="128">
        <v>22295</v>
      </c>
      <c r="CB4" s="128">
        <v>24304.08</v>
      </c>
      <c r="CC4" s="128">
        <v>27932.59</v>
      </c>
      <c r="CD4" s="128">
        <v>36856</v>
      </c>
      <c r="CE4" s="128">
        <v>11254.83</v>
      </c>
      <c r="CF4" s="128">
        <v>15057.37</v>
      </c>
      <c r="CG4" s="128">
        <v>16912.2</v>
      </c>
      <c r="CH4" s="128">
        <v>15869.88</v>
      </c>
      <c r="CI4" s="128">
        <v>19310.35</v>
      </c>
      <c r="CJ4" s="128">
        <v>26858.61</v>
      </c>
      <c r="CK4" s="128">
        <v>17139.95</v>
      </c>
      <c r="CL4" s="128">
        <v>43175</v>
      </c>
      <c r="CM4" s="128">
        <v>13144.62</v>
      </c>
      <c r="CN4" s="128">
        <v>11237.79</v>
      </c>
      <c r="CO4" s="128">
        <v>7657.21</v>
      </c>
      <c r="CP4" s="128">
        <v>14519.23</v>
      </c>
      <c r="CQ4" s="128">
        <v>9019.27</v>
      </c>
      <c r="CR4" s="128">
        <v>11150.74</v>
      </c>
      <c r="CS4" s="128">
        <v>15301.4</v>
      </c>
      <c r="CT4" s="128">
        <v>7145.72</v>
      </c>
      <c r="CU4" s="128">
        <v>4010.52</v>
      </c>
      <c r="CV4" s="128">
        <v>2488.07</v>
      </c>
      <c r="CW4" s="128">
        <v>5022</v>
      </c>
      <c r="CX4" s="128">
        <v>4787.35</v>
      </c>
      <c r="CY4" s="128">
        <v>9016.56</v>
      </c>
      <c r="CZ4" s="128">
        <v>9083.67</v>
      </c>
      <c r="DA4" s="128">
        <v>13957.53</v>
      </c>
      <c r="DB4" s="128">
        <v>5563.24</v>
      </c>
      <c r="DC4" s="128">
        <v>14390.19</v>
      </c>
      <c r="DD4" s="128">
        <v>11079.13</v>
      </c>
      <c r="DE4" s="128">
        <v>5392.51</v>
      </c>
      <c r="DF4" s="128">
        <v>3122.49</v>
      </c>
      <c r="DG4" s="128">
        <v>12859.74</v>
      </c>
      <c r="DH4" s="128">
        <v>2979.76</v>
      </c>
      <c r="DI4" s="128">
        <v>6945</v>
      </c>
      <c r="DJ4" s="128">
        <v>8545</v>
      </c>
      <c r="DK4" s="128">
        <v>5097.39</v>
      </c>
      <c r="DL4" s="128">
        <v>5649.39</v>
      </c>
      <c r="DM4" s="128">
        <v>8391.05</v>
      </c>
      <c r="DN4" s="128">
        <v>3600.04</v>
      </c>
      <c r="DO4" s="128">
        <v>7680.74</v>
      </c>
      <c r="DP4" s="128">
        <v>8410.8</v>
      </c>
      <c r="DQ4" s="128">
        <v>18164.33</v>
      </c>
      <c r="DR4" s="128">
        <v>13298.56</v>
      </c>
      <c r="DS4" s="128">
        <v>6210.26</v>
      </c>
      <c r="DT4" s="128">
        <v>7560.11</v>
      </c>
      <c r="DU4" s="128">
        <v>10625.77</v>
      </c>
      <c r="DV4" s="128">
        <v>8482.7</v>
      </c>
      <c r="DW4" s="128">
        <v>3362.42</v>
      </c>
      <c r="DX4" s="128">
        <v>0</v>
      </c>
      <c r="DY4" s="128">
        <v>0</v>
      </c>
      <c r="DZ4" s="128">
        <v>5943.95</v>
      </c>
      <c r="EA4" s="128">
        <v>0</v>
      </c>
      <c r="EB4" s="128">
        <v>0</v>
      </c>
      <c r="EC4" s="128">
        <v>0</v>
      </c>
      <c r="ED4" s="118">
        <v>0</v>
      </c>
      <c r="EE4" s="118">
        <v>118.43</v>
      </c>
      <c r="EF4" s="118">
        <v>0</v>
      </c>
      <c r="EG4" s="118">
        <f t="shared" si="0"/>
        <v>0</v>
      </c>
      <c r="EH4" s="118">
        <f t="shared" si="1"/>
        <v>0</v>
      </c>
      <c r="EI4" s="118">
        <f t="shared" si="2"/>
        <v>0</v>
      </c>
      <c r="EJ4" s="118">
        <f t="shared" si="3"/>
        <v>0</v>
      </c>
    </row>
    <row r="5" spans="1:140">
      <c r="A5" s="127" t="s">
        <v>114</v>
      </c>
      <c r="B5" s="128">
        <v>7699567.7</v>
      </c>
      <c r="C5" s="128">
        <v>241629.93</v>
      </c>
      <c r="D5" s="128">
        <v>1583194.49</v>
      </c>
      <c r="E5" s="128">
        <v>28785.83</v>
      </c>
      <c r="F5" s="128">
        <v>78240.15</v>
      </c>
      <c r="G5" s="128">
        <v>91942.34</v>
      </c>
      <c r="H5" s="128">
        <v>26702.24</v>
      </c>
      <c r="I5" s="128">
        <v>53675.6</v>
      </c>
      <c r="J5" s="128">
        <v>0</v>
      </c>
      <c r="K5" s="128">
        <v>13964.94</v>
      </c>
      <c r="L5" s="128">
        <v>44292.32</v>
      </c>
      <c r="M5" s="128">
        <v>57105.35</v>
      </c>
      <c r="N5" s="128">
        <v>48307.54</v>
      </c>
      <c r="O5" s="128">
        <v>92664.15</v>
      </c>
      <c r="P5" s="128">
        <v>78883.98</v>
      </c>
      <c r="Q5" s="128">
        <v>162459.04</v>
      </c>
      <c r="R5" s="128">
        <v>46054.08</v>
      </c>
      <c r="S5" s="128">
        <v>17586.47</v>
      </c>
      <c r="T5" s="128">
        <v>0</v>
      </c>
      <c r="U5" s="128">
        <v>0</v>
      </c>
      <c r="V5" s="128">
        <v>3445.89</v>
      </c>
      <c r="W5" s="128">
        <v>9011.93</v>
      </c>
      <c r="X5" s="128">
        <v>9576.6</v>
      </c>
      <c r="Y5" s="128">
        <v>0</v>
      </c>
      <c r="Z5" s="136">
        <v>297595.41</v>
      </c>
      <c r="AA5" s="136">
        <v>1263868.77</v>
      </c>
      <c r="AB5" s="136">
        <v>258176.28</v>
      </c>
      <c r="AC5" s="136">
        <v>63573.2</v>
      </c>
      <c r="AD5" s="136">
        <v>53536.12</v>
      </c>
      <c r="AE5" s="128">
        <v>0</v>
      </c>
      <c r="AF5" s="136">
        <v>3075295.05</v>
      </c>
      <c r="AG5" s="128">
        <v>33933.22</v>
      </c>
      <c r="AH5" s="128">
        <v>27837.56</v>
      </c>
      <c r="AI5" s="128">
        <v>34587.2</v>
      </c>
      <c r="AJ5" s="128">
        <v>89095.65</v>
      </c>
      <c r="AK5" s="128">
        <v>51164.5</v>
      </c>
      <c r="AL5" s="128">
        <v>42995.09</v>
      </c>
      <c r="AM5" s="128">
        <v>17982.19</v>
      </c>
      <c r="AN5" s="128">
        <v>89675.17</v>
      </c>
      <c r="AO5" s="128">
        <v>617148.41</v>
      </c>
      <c r="AP5" s="128">
        <v>211177.41</v>
      </c>
      <c r="AQ5" s="128">
        <v>139458.51</v>
      </c>
      <c r="AR5" s="128">
        <v>33207.47</v>
      </c>
      <c r="AS5" s="128">
        <v>104585.77</v>
      </c>
      <c r="AT5" s="128">
        <v>68616.03</v>
      </c>
      <c r="AU5" s="128">
        <v>0</v>
      </c>
      <c r="AV5" s="128">
        <v>41676.32</v>
      </c>
      <c r="AW5" s="128">
        <v>78968.95</v>
      </c>
      <c r="AX5" s="128">
        <v>72179.55</v>
      </c>
      <c r="AY5" s="128">
        <v>65351.46</v>
      </c>
      <c r="AZ5" s="128">
        <v>56295.12</v>
      </c>
      <c r="BA5" s="128">
        <v>7278.08</v>
      </c>
      <c r="BB5" s="128">
        <v>90175.86</v>
      </c>
      <c r="BC5" s="128">
        <v>41102.91</v>
      </c>
      <c r="BD5" s="128">
        <v>77188.38</v>
      </c>
      <c r="BE5" s="128">
        <v>61643</v>
      </c>
      <c r="BF5" s="128">
        <v>125085.55</v>
      </c>
      <c r="BG5" s="143">
        <v>134452.65</v>
      </c>
      <c r="BH5" s="144">
        <v>2545646.7</v>
      </c>
      <c r="BI5" s="128">
        <v>113568.27</v>
      </c>
      <c r="BJ5" s="128">
        <v>143220.22</v>
      </c>
      <c r="BK5" s="128">
        <v>135167.76</v>
      </c>
      <c r="BL5" s="128">
        <v>106601.87</v>
      </c>
      <c r="BM5" s="128">
        <v>103493.6</v>
      </c>
      <c r="BN5" s="128">
        <v>101597.59</v>
      </c>
      <c r="BO5" s="128">
        <v>42730.07</v>
      </c>
      <c r="BP5" s="128">
        <v>109989.91</v>
      </c>
      <c r="BQ5" s="128">
        <v>55845.79</v>
      </c>
      <c r="BR5" s="128">
        <v>43130.04</v>
      </c>
      <c r="BS5" s="128">
        <v>115476.16</v>
      </c>
      <c r="BT5" s="128">
        <v>55130.44</v>
      </c>
      <c r="BU5" s="128">
        <v>89885.48</v>
      </c>
      <c r="BV5" s="128">
        <v>34517.74</v>
      </c>
      <c r="BW5" s="128">
        <v>37433.41</v>
      </c>
      <c r="BX5" s="128">
        <v>47449.09</v>
      </c>
      <c r="BY5" s="128">
        <v>46238.92</v>
      </c>
      <c r="BZ5" s="128">
        <v>51510.46</v>
      </c>
      <c r="CA5" s="128">
        <v>31657.34</v>
      </c>
      <c r="CB5" s="128">
        <v>37209.48</v>
      </c>
      <c r="CC5" s="128">
        <v>42928.68</v>
      </c>
      <c r="CD5" s="128">
        <v>51992.22</v>
      </c>
      <c r="CE5" s="128">
        <v>37849.69</v>
      </c>
      <c r="CF5" s="128">
        <v>22958.95</v>
      </c>
      <c r="CG5" s="128">
        <v>31133.24</v>
      </c>
      <c r="CH5" s="128">
        <v>31117.88</v>
      </c>
      <c r="CI5" s="128">
        <v>24007.9</v>
      </c>
      <c r="CJ5" s="128">
        <v>31531.23</v>
      </c>
      <c r="CK5" s="128">
        <v>22256.07</v>
      </c>
      <c r="CL5" s="128">
        <v>57578.42</v>
      </c>
      <c r="CM5" s="128">
        <v>14144.31</v>
      </c>
      <c r="CN5" s="128">
        <v>22409.83</v>
      </c>
      <c r="CO5" s="128">
        <v>9264.91</v>
      </c>
      <c r="CP5" s="128">
        <v>17394.78</v>
      </c>
      <c r="CQ5" s="128">
        <v>15663.23</v>
      </c>
      <c r="CR5" s="128">
        <v>25043.39</v>
      </c>
      <c r="CS5" s="128">
        <v>51951.03</v>
      </c>
      <c r="CT5" s="128">
        <v>10800.68</v>
      </c>
      <c r="CU5" s="128">
        <v>10734.79</v>
      </c>
      <c r="CV5" s="128">
        <v>7194.26</v>
      </c>
      <c r="CW5" s="128">
        <v>13665.54</v>
      </c>
      <c r="CX5" s="128">
        <v>7763.3</v>
      </c>
      <c r="CY5" s="128">
        <v>11813.74</v>
      </c>
      <c r="CZ5" s="128">
        <v>15805.54</v>
      </c>
      <c r="DA5" s="128">
        <v>19292.42</v>
      </c>
      <c r="DB5" s="128">
        <v>14886.57</v>
      </c>
      <c r="DC5" s="128">
        <v>15330.79</v>
      </c>
      <c r="DD5" s="128">
        <v>18025.62</v>
      </c>
      <c r="DE5" s="128">
        <v>16259.67</v>
      </c>
      <c r="DF5" s="128">
        <v>10733.72</v>
      </c>
      <c r="DG5" s="128">
        <v>23717.52</v>
      </c>
      <c r="DH5" s="128">
        <v>18369.68</v>
      </c>
      <c r="DI5" s="128">
        <v>26284.96</v>
      </c>
      <c r="DJ5" s="128">
        <v>13878.07</v>
      </c>
      <c r="DK5" s="128">
        <v>10034.17</v>
      </c>
      <c r="DL5" s="128">
        <v>8185.64</v>
      </c>
      <c r="DM5" s="128">
        <v>19843.92</v>
      </c>
      <c r="DN5" s="128">
        <v>8995.03</v>
      </c>
      <c r="DO5" s="128">
        <v>16107.88</v>
      </c>
      <c r="DP5" s="128">
        <v>16292.58</v>
      </c>
      <c r="DQ5" s="128">
        <v>64278.69</v>
      </c>
      <c r="DR5" s="128">
        <v>30010.94</v>
      </c>
      <c r="DS5" s="128">
        <v>13980.58</v>
      </c>
      <c r="DT5" s="128">
        <v>11866.39</v>
      </c>
      <c r="DU5" s="128">
        <v>43592.33</v>
      </c>
      <c r="DV5" s="128">
        <v>14866.31</v>
      </c>
      <c r="DW5" s="128">
        <v>6797.85</v>
      </c>
      <c r="DX5" s="128">
        <v>4907.69</v>
      </c>
      <c r="DY5" s="128">
        <v>3778.43</v>
      </c>
      <c r="DZ5" s="128">
        <v>5969.88</v>
      </c>
      <c r="EA5" s="128">
        <v>245.21</v>
      </c>
      <c r="EB5" s="128">
        <v>0</v>
      </c>
      <c r="EC5" s="128">
        <v>0</v>
      </c>
      <c r="ED5" s="118">
        <v>187.97</v>
      </c>
      <c r="EE5" s="118">
        <v>68.94</v>
      </c>
      <c r="EF5" s="118">
        <v>0</v>
      </c>
      <c r="EG5" s="118">
        <f t="shared" si="0"/>
        <v>0</v>
      </c>
      <c r="EH5" s="118">
        <f t="shared" si="1"/>
        <v>0</v>
      </c>
      <c r="EI5" s="118">
        <f t="shared" si="2"/>
        <v>0</v>
      </c>
      <c r="EJ5" s="118">
        <f t="shared" si="3"/>
        <v>0</v>
      </c>
    </row>
    <row r="6" spans="1:140">
      <c r="A6" s="127" t="s">
        <v>115</v>
      </c>
      <c r="B6" s="128">
        <v>5775134.22</v>
      </c>
      <c r="C6" s="128">
        <v>0</v>
      </c>
      <c r="D6" s="128">
        <v>2257366.36</v>
      </c>
      <c r="E6" s="128">
        <v>0</v>
      </c>
      <c r="F6" s="128">
        <v>3600</v>
      </c>
      <c r="G6" s="128">
        <v>0</v>
      </c>
      <c r="H6" s="128">
        <v>0</v>
      </c>
      <c r="I6" s="128">
        <v>5622.64</v>
      </c>
      <c r="J6" s="128">
        <v>0</v>
      </c>
      <c r="K6" s="128">
        <v>0</v>
      </c>
      <c r="L6" s="128">
        <v>0</v>
      </c>
      <c r="M6" s="128">
        <v>0</v>
      </c>
      <c r="N6" s="128">
        <v>0</v>
      </c>
      <c r="O6" s="128">
        <v>0</v>
      </c>
      <c r="P6" s="128">
        <v>0</v>
      </c>
      <c r="Q6" s="128">
        <v>0</v>
      </c>
      <c r="R6" s="128">
        <v>0</v>
      </c>
      <c r="S6" s="128">
        <v>0</v>
      </c>
      <c r="T6" s="128">
        <v>0</v>
      </c>
      <c r="U6" s="128">
        <v>0</v>
      </c>
      <c r="V6" s="128">
        <v>0</v>
      </c>
      <c r="W6" s="128">
        <v>0</v>
      </c>
      <c r="X6" s="128">
        <v>0</v>
      </c>
      <c r="Y6" s="128">
        <v>0</v>
      </c>
      <c r="Z6" s="136">
        <v>251608.47</v>
      </c>
      <c r="AA6" s="136">
        <v>940935.88</v>
      </c>
      <c r="AB6" s="136">
        <v>193632.2</v>
      </c>
      <c r="AC6" s="136">
        <v>47632.34</v>
      </c>
      <c r="AD6" s="136">
        <v>40152.09</v>
      </c>
      <c r="AE6" s="128">
        <v>0</v>
      </c>
      <c r="AF6" s="136">
        <v>2034584.24</v>
      </c>
      <c r="AG6" s="128">
        <v>25449.89</v>
      </c>
      <c r="AH6" s="128">
        <v>27991.99</v>
      </c>
      <c r="AI6" s="128">
        <v>33102.42</v>
      </c>
      <c r="AJ6" s="128">
        <v>66821.74</v>
      </c>
      <c r="AK6" s="128">
        <v>38373.37</v>
      </c>
      <c r="AL6" s="128">
        <v>32246.32</v>
      </c>
      <c r="AM6" s="128">
        <v>27622.74</v>
      </c>
      <c r="AN6" s="128">
        <v>67256.39</v>
      </c>
      <c r="AO6" s="128">
        <v>455895.31</v>
      </c>
      <c r="AP6" s="128">
        <v>158383.06</v>
      </c>
      <c r="AQ6" s="128">
        <v>104593.89</v>
      </c>
      <c r="AR6" s="128">
        <v>24905.6</v>
      </c>
      <c r="AS6" s="128">
        <v>78439.61</v>
      </c>
      <c r="AT6" s="128">
        <v>51462.02</v>
      </c>
      <c r="AU6" s="128">
        <v>0</v>
      </c>
      <c r="AV6" s="128">
        <v>31257.23</v>
      </c>
      <c r="AW6" s="128">
        <v>59226.72</v>
      </c>
      <c r="AX6" s="128">
        <v>54134.66</v>
      </c>
      <c r="AY6" s="128">
        <v>49013.59</v>
      </c>
      <c r="AZ6" s="128">
        <v>47632.34</v>
      </c>
      <c r="BA6" s="128">
        <v>0</v>
      </c>
      <c r="BB6" s="128">
        <v>67631.9</v>
      </c>
      <c r="BC6" s="128">
        <v>30827.18</v>
      </c>
      <c r="BD6" s="128">
        <v>57891.28</v>
      </c>
      <c r="BE6" s="128">
        <v>46232.23</v>
      </c>
      <c r="BF6" s="128">
        <v>93739.13</v>
      </c>
      <c r="BG6" s="143">
        <v>100697.61</v>
      </c>
      <c r="BH6" s="144">
        <v>1637564.91</v>
      </c>
      <c r="BI6" s="128">
        <v>70924.69</v>
      </c>
      <c r="BJ6" s="128">
        <v>75679.65</v>
      </c>
      <c r="BK6" s="128">
        <v>85771.32</v>
      </c>
      <c r="BL6" s="128">
        <v>63176.91</v>
      </c>
      <c r="BM6" s="128">
        <v>65413.2</v>
      </c>
      <c r="BN6" s="128">
        <v>66716.73</v>
      </c>
      <c r="BO6" s="128">
        <v>28252.54</v>
      </c>
      <c r="BP6" s="128">
        <v>73685.96</v>
      </c>
      <c r="BQ6" s="128">
        <v>36701.84</v>
      </c>
      <c r="BR6" s="128">
        <v>29425.14</v>
      </c>
      <c r="BS6" s="128">
        <v>72648.13</v>
      </c>
      <c r="BT6" s="128">
        <v>38092.82</v>
      </c>
      <c r="BU6" s="128">
        <v>54124.12</v>
      </c>
      <c r="BV6" s="128">
        <v>24488.8</v>
      </c>
      <c r="BW6" s="128">
        <v>25979.56</v>
      </c>
      <c r="BX6" s="128">
        <v>28591.97</v>
      </c>
      <c r="BY6" s="128">
        <v>31455.69</v>
      </c>
      <c r="BZ6" s="128">
        <v>35764.87</v>
      </c>
      <c r="CA6" s="128">
        <v>21575.5</v>
      </c>
      <c r="CB6" s="128">
        <v>22517.61</v>
      </c>
      <c r="CC6" s="128">
        <v>29591</v>
      </c>
      <c r="CD6" s="128">
        <v>37065.16</v>
      </c>
      <c r="CE6" s="128">
        <v>15116.77</v>
      </c>
      <c r="CF6" s="128">
        <v>15917.22</v>
      </c>
      <c r="CG6" s="128">
        <v>19398.15</v>
      </c>
      <c r="CH6" s="128">
        <v>21253.41</v>
      </c>
      <c r="CI6" s="128">
        <v>17485.43</v>
      </c>
      <c r="CJ6" s="128">
        <v>22382.43</v>
      </c>
      <c r="CK6" s="128">
        <v>15642.06</v>
      </c>
      <c r="CL6" s="128">
        <v>36030.32</v>
      </c>
      <c r="CM6" s="128">
        <v>10417.74</v>
      </c>
      <c r="CN6" s="128">
        <v>15965.87</v>
      </c>
      <c r="CO6" s="128">
        <v>6872.21</v>
      </c>
      <c r="CP6" s="128">
        <v>10196.08</v>
      </c>
      <c r="CQ6" s="128">
        <v>11012.43</v>
      </c>
      <c r="CR6" s="128">
        <v>18254.54</v>
      </c>
      <c r="CS6" s="128">
        <v>30371.25</v>
      </c>
      <c r="CT6" s="128">
        <v>7268.01</v>
      </c>
      <c r="CU6" s="128">
        <v>8414.81</v>
      </c>
      <c r="CV6" s="128">
        <v>5318.62</v>
      </c>
      <c r="CW6" s="128">
        <v>31207.91</v>
      </c>
      <c r="CX6" s="128">
        <v>5499.97</v>
      </c>
      <c r="CY6" s="128">
        <v>8537.81</v>
      </c>
      <c r="CZ6" s="128">
        <v>13131</v>
      </c>
      <c r="DA6" s="128">
        <v>12909.31</v>
      </c>
      <c r="DB6" s="128">
        <v>10842.43</v>
      </c>
      <c r="DC6" s="128">
        <v>12087.91</v>
      </c>
      <c r="DD6" s="128">
        <v>13196.7</v>
      </c>
      <c r="DE6" s="128">
        <v>11872.25</v>
      </c>
      <c r="DF6" s="128">
        <v>7727.78</v>
      </c>
      <c r="DG6" s="128">
        <v>17200.83</v>
      </c>
      <c r="DH6" s="128">
        <v>8399.76</v>
      </c>
      <c r="DI6" s="128">
        <v>8364.73</v>
      </c>
      <c r="DJ6" s="128">
        <v>10086.05</v>
      </c>
      <c r="DK6" s="128">
        <v>7503.12</v>
      </c>
      <c r="DL6" s="128">
        <v>6116.72</v>
      </c>
      <c r="DM6" s="128">
        <v>14003.93</v>
      </c>
      <c r="DN6" s="128">
        <v>6723.77</v>
      </c>
      <c r="DO6" s="128">
        <v>11758.41</v>
      </c>
      <c r="DP6" s="128">
        <v>10239.43</v>
      </c>
      <c r="DQ6" s="128">
        <v>20223.51</v>
      </c>
      <c r="DR6" s="128">
        <v>16671.71</v>
      </c>
      <c r="DS6" s="128">
        <v>10326.5</v>
      </c>
      <c r="DT6" s="128">
        <v>8569.82</v>
      </c>
      <c r="DU6" s="128">
        <v>21816.28</v>
      </c>
      <c r="DV6" s="128">
        <v>11119.75</v>
      </c>
      <c r="DW6" s="128">
        <v>5098.38</v>
      </c>
      <c r="DX6" s="128">
        <v>3680.76</v>
      </c>
      <c r="DY6" s="128">
        <v>2833.82</v>
      </c>
      <c r="DZ6" s="128">
        <v>4477.41</v>
      </c>
      <c r="EA6" s="128">
        <v>183.91</v>
      </c>
      <c r="EB6" s="128">
        <v>0</v>
      </c>
      <c r="EC6" s="128">
        <v>0</v>
      </c>
      <c r="ED6" s="118">
        <v>140.98</v>
      </c>
      <c r="EE6" s="118">
        <v>51.7</v>
      </c>
      <c r="EF6" s="118">
        <v>0</v>
      </c>
      <c r="EG6" s="118">
        <f t="shared" si="0"/>
        <v>0</v>
      </c>
      <c r="EH6" s="118">
        <f t="shared" si="1"/>
        <v>0</v>
      </c>
      <c r="EI6" s="118">
        <f t="shared" si="2"/>
        <v>0</v>
      </c>
      <c r="EJ6" s="118">
        <f t="shared" si="3"/>
        <v>0</v>
      </c>
    </row>
    <row r="7" spans="1:140">
      <c r="A7" s="127" t="s">
        <v>116</v>
      </c>
      <c r="B7" s="128">
        <v>60084434.61</v>
      </c>
      <c r="C7" s="128">
        <v>1291501.84</v>
      </c>
      <c r="D7" s="128">
        <v>-272052.93</v>
      </c>
      <c r="E7" s="128">
        <v>360153.29</v>
      </c>
      <c r="F7" s="128">
        <v>1006408.96</v>
      </c>
      <c r="G7" s="128">
        <v>1256657.47</v>
      </c>
      <c r="H7" s="128">
        <v>310792.31</v>
      </c>
      <c r="I7" s="128">
        <v>665473.24</v>
      </c>
      <c r="J7" s="128">
        <v>0</v>
      </c>
      <c r="K7" s="128">
        <v>206838.14</v>
      </c>
      <c r="L7" s="128">
        <v>655152.41</v>
      </c>
      <c r="M7" s="128">
        <v>775985.82</v>
      </c>
      <c r="N7" s="128">
        <v>620834.81</v>
      </c>
      <c r="O7" s="128">
        <v>1324483.63</v>
      </c>
      <c r="P7" s="128">
        <v>977725.86</v>
      </c>
      <c r="Q7" s="128">
        <v>2368019.48</v>
      </c>
      <c r="R7" s="128">
        <v>629154.03</v>
      </c>
      <c r="S7" s="128">
        <v>256675.66</v>
      </c>
      <c r="T7" s="128">
        <v>-300.77</v>
      </c>
      <c r="U7" s="128">
        <v>0</v>
      </c>
      <c r="V7" s="128">
        <v>67108.41</v>
      </c>
      <c r="W7" s="128">
        <v>113704.58</v>
      </c>
      <c r="X7" s="128">
        <v>102028.33</v>
      </c>
      <c r="Y7" s="128">
        <v>0</v>
      </c>
      <c r="Z7" s="136">
        <v>3681240.67</v>
      </c>
      <c r="AA7" s="136">
        <v>7772907.49</v>
      </c>
      <c r="AB7" s="136">
        <v>2376719.65</v>
      </c>
      <c r="AC7" s="136">
        <v>456925.7</v>
      </c>
      <c r="AD7" s="136">
        <v>608364.6</v>
      </c>
      <c r="AE7" s="128">
        <v>0</v>
      </c>
      <c r="AF7" s="136">
        <v>32471931.93</v>
      </c>
      <c r="AG7" s="128">
        <v>511486.18</v>
      </c>
      <c r="AH7" s="128">
        <v>321519.97</v>
      </c>
      <c r="AI7" s="128">
        <v>505387.67</v>
      </c>
      <c r="AJ7" s="128">
        <v>922461.54</v>
      </c>
      <c r="AK7" s="128">
        <v>632482.01</v>
      </c>
      <c r="AL7" s="128">
        <v>541536.52</v>
      </c>
      <c r="AM7" s="128">
        <v>246366.78</v>
      </c>
      <c r="AN7" s="128">
        <v>1145266.88</v>
      </c>
      <c r="AO7" s="128">
        <v>2164904.11</v>
      </c>
      <c r="AP7" s="128">
        <v>1767912.45</v>
      </c>
      <c r="AQ7" s="128">
        <v>1092312.2</v>
      </c>
      <c r="AR7" s="128">
        <v>397128.89</v>
      </c>
      <c r="AS7" s="128">
        <v>776919.89</v>
      </c>
      <c r="AT7" s="128">
        <v>428463.07</v>
      </c>
      <c r="AU7" s="128">
        <v>0</v>
      </c>
      <c r="AV7" s="128">
        <v>440451.8</v>
      </c>
      <c r="AW7" s="128">
        <v>785515.42</v>
      </c>
      <c r="AX7" s="128">
        <v>753743.56</v>
      </c>
      <c r="AY7" s="128">
        <v>397008.87</v>
      </c>
      <c r="AZ7" s="128">
        <v>369100.37</v>
      </c>
      <c r="BA7" s="128">
        <v>87825.33</v>
      </c>
      <c r="BB7" s="128">
        <v>1195291.42</v>
      </c>
      <c r="BC7" s="128">
        <v>459696.5</v>
      </c>
      <c r="BD7" s="128">
        <v>821929.53</v>
      </c>
      <c r="BE7" s="128">
        <v>776296.25</v>
      </c>
      <c r="BF7" s="128">
        <v>1721418.18</v>
      </c>
      <c r="BG7" s="143">
        <v>1836580.54</v>
      </c>
      <c r="BH7" s="144">
        <v>25660719.51</v>
      </c>
      <c r="BI7" s="128">
        <v>984825.43</v>
      </c>
      <c r="BJ7" s="128">
        <v>961155.21</v>
      </c>
      <c r="BK7" s="128">
        <v>1011225.5</v>
      </c>
      <c r="BL7" s="128">
        <v>844535.58</v>
      </c>
      <c r="BM7" s="128">
        <v>1062160.21</v>
      </c>
      <c r="BN7" s="128">
        <v>1021370.27</v>
      </c>
      <c r="BO7" s="128">
        <v>397480.2</v>
      </c>
      <c r="BP7" s="128">
        <v>1237763.02</v>
      </c>
      <c r="BQ7" s="128">
        <v>552788.13</v>
      </c>
      <c r="BR7" s="128">
        <v>508169.5</v>
      </c>
      <c r="BS7" s="128">
        <v>1703984.16</v>
      </c>
      <c r="BT7" s="128">
        <v>685932.45</v>
      </c>
      <c r="BU7" s="128">
        <v>772516.54</v>
      </c>
      <c r="BV7" s="128">
        <v>371029.27</v>
      </c>
      <c r="BW7" s="128">
        <v>466431.71</v>
      </c>
      <c r="BX7" s="128">
        <v>483878.24</v>
      </c>
      <c r="BY7" s="128">
        <v>460848.3</v>
      </c>
      <c r="BZ7" s="128">
        <v>484928.34</v>
      </c>
      <c r="CA7" s="128">
        <v>282502.53</v>
      </c>
      <c r="CB7" s="128">
        <v>304007.07</v>
      </c>
      <c r="CC7" s="128">
        <v>499165.14</v>
      </c>
      <c r="CD7" s="128">
        <v>640730.64</v>
      </c>
      <c r="CE7" s="128">
        <v>249150.21</v>
      </c>
      <c r="CF7" s="128">
        <v>218182.73</v>
      </c>
      <c r="CG7" s="128">
        <v>253069.07</v>
      </c>
      <c r="CH7" s="128">
        <v>259479.82</v>
      </c>
      <c r="CI7" s="128">
        <v>262414.83</v>
      </c>
      <c r="CJ7" s="128">
        <v>371561.41</v>
      </c>
      <c r="CK7" s="128">
        <v>235461.3</v>
      </c>
      <c r="CL7" s="128">
        <v>397533.97</v>
      </c>
      <c r="CM7" s="128">
        <v>182988.85</v>
      </c>
      <c r="CN7" s="128">
        <v>201649.73</v>
      </c>
      <c r="CO7" s="128">
        <v>91852.1</v>
      </c>
      <c r="CP7" s="128">
        <v>177817.35</v>
      </c>
      <c r="CQ7" s="128">
        <v>167498.07</v>
      </c>
      <c r="CR7" s="128">
        <v>605457.21</v>
      </c>
      <c r="CS7" s="128">
        <v>356881.4</v>
      </c>
      <c r="CT7" s="128">
        <v>124855.77</v>
      </c>
      <c r="CU7" s="128">
        <v>161476.7</v>
      </c>
      <c r="CV7" s="128">
        <v>76040.64</v>
      </c>
      <c r="CW7" s="128">
        <v>222124.53</v>
      </c>
      <c r="CX7" s="128">
        <v>83178.49</v>
      </c>
      <c r="CY7" s="128">
        <v>169970.49</v>
      </c>
      <c r="CZ7" s="128">
        <v>148059.95</v>
      </c>
      <c r="DA7" s="128">
        <v>293190.07</v>
      </c>
      <c r="DB7" s="128">
        <v>170413.64</v>
      </c>
      <c r="DC7" s="128">
        <v>287358.27</v>
      </c>
      <c r="DD7" s="128">
        <v>213016.11</v>
      </c>
      <c r="DE7" s="128">
        <v>219813.21</v>
      </c>
      <c r="DF7" s="128">
        <v>123429.26</v>
      </c>
      <c r="DG7" s="128">
        <v>250647.75</v>
      </c>
      <c r="DH7" s="128">
        <v>148929.36</v>
      </c>
      <c r="DI7" s="128">
        <v>185047.74</v>
      </c>
      <c r="DJ7" s="128">
        <v>127746.31</v>
      </c>
      <c r="DK7" s="128">
        <v>98367.92</v>
      </c>
      <c r="DL7" s="128">
        <v>133400.05</v>
      </c>
      <c r="DM7" s="128">
        <v>305398.4</v>
      </c>
      <c r="DN7" s="128">
        <v>123993.63</v>
      </c>
      <c r="DO7" s="128">
        <v>277700.73</v>
      </c>
      <c r="DP7" s="128">
        <v>204823.56</v>
      </c>
      <c r="DQ7" s="128">
        <v>337277.35</v>
      </c>
      <c r="DR7" s="128">
        <v>255551.59</v>
      </c>
      <c r="DS7" s="128">
        <v>136532.02</v>
      </c>
      <c r="DT7" s="128">
        <v>161263.63</v>
      </c>
      <c r="DU7" s="128">
        <v>374133.38</v>
      </c>
      <c r="DV7" s="128">
        <v>199361.64</v>
      </c>
      <c r="DW7" s="128">
        <v>89152.81</v>
      </c>
      <c r="DX7" s="128">
        <v>62515.04</v>
      </c>
      <c r="DY7" s="128">
        <v>49055.46</v>
      </c>
      <c r="DZ7" s="128">
        <v>78383.28</v>
      </c>
      <c r="EA7" s="128">
        <v>21.31</v>
      </c>
      <c r="EB7" s="128">
        <v>0</v>
      </c>
      <c r="EC7" s="128">
        <v>0</v>
      </c>
      <c r="ED7" s="118">
        <v>21.31</v>
      </c>
      <c r="EE7" s="118">
        <v>42.62</v>
      </c>
      <c r="EF7" s="118">
        <v>0</v>
      </c>
      <c r="EG7" s="118">
        <f t="shared" si="0"/>
        <v>0</v>
      </c>
      <c r="EH7" s="118">
        <f t="shared" si="1"/>
        <v>0</v>
      </c>
      <c r="EI7" s="118">
        <f t="shared" si="2"/>
        <v>0</v>
      </c>
      <c r="EJ7" s="118">
        <f t="shared" si="3"/>
        <v>0</v>
      </c>
    </row>
    <row r="8" spans="1:140">
      <c r="A8" s="127" t="s">
        <v>117</v>
      </c>
      <c r="B8" s="128">
        <v>525000</v>
      </c>
      <c r="C8" s="128">
        <v>225000</v>
      </c>
      <c r="D8" s="128">
        <v>0</v>
      </c>
      <c r="E8" s="128">
        <v>0</v>
      </c>
      <c r="F8" s="128">
        <v>0</v>
      </c>
      <c r="G8" s="128">
        <v>0</v>
      </c>
      <c r="H8" s="128">
        <v>0</v>
      </c>
      <c r="I8" s="128">
        <v>0</v>
      </c>
      <c r="J8" s="128">
        <v>0</v>
      </c>
      <c r="K8" s="128">
        <v>0</v>
      </c>
      <c r="L8" s="128">
        <v>0</v>
      </c>
      <c r="M8" s="128">
        <v>0</v>
      </c>
      <c r="N8" s="128">
        <v>0</v>
      </c>
      <c r="O8" s="128">
        <v>0</v>
      </c>
      <c r="P8" s="128">
        <v>0</v>
      </c>
      <c r="Q8" s="128">
        <v>0</v>
      </c>
      <c r="R8" s="128">
        <v>0</v>
      </c>
      <c r="S8" s="128">
        <v>0</v>
      </c>
      <c r="T8" s="128">
        <v>0</v>
      </c>
      <c r="U8" s="128">
        <v>0</v>
      </c>
      <c r="V8" s="128">
        <v>0</v>
      </c>
      <c r="W8" s="128">
        <v>0</v>
      </c>
      <c r="X8" s="128">
        <v>0</v>
      </c>
      <c r="Y8" s="128">
        <v>0</v>
      </c>
      <c r="Z8" s="136">
        <v>0</v>
      </c>
      <c r="AA8" s="136">
        <v>0</v>
      </c>
      <c r="AB8" s="136">
        <v>0</v>
      </c>
      <c r="AC8" s="136">
        <v>0</v>
      </c>
      <c r="AD8" s="136">
        <v>0</v>
      </c>
      <c r="AE8" s="128">
        <v>0</v>
      </c>
      <c r="AF8" s="136">
        <v>300000</v>
      </c>
      <c r="AG8" s="128">
        <v>0</v>
      </c>
      <c r="AH8" s="128">
        <v>0</v>
      </c>
      <c r="AI8" s="128">
        <v>0</v>
      </c>
      <c r="AJ8" s="128">
        <v>0</v>
      </c>
      <c r="AK8" s="128">
        <v>0</v>
      </c>
      <c r="AL8" s="128">
        <v>0</v>
      </c>
      <c r="AM8" s="128">
        <v>0</v>
      </c>
      <c r="AN8" s="128">
        <v>0</v>
      </c>
      <c r="AO8" s="128">
        <v>0</v>
      </c>
      <c r="AP8" s="128">
        <v>0</v>
      </c>
      <c r="AQ8" s="128">
        <v>0</v>
      </c>
      <c r="AR8" s="128">
        <v>0</v>
      </c>
      <c r="AS8" s="128">
        <v>0</v>
      </c>
      <c r="AT8" s="128">
        <v>0</v>
      </c>
      <c r="AU8" s="128">
        <v>0</v>
      </c>
      <c r="AV8" s="128">
        <v>0</v>
      </c>
      <c r="AW8" s="128">
        <v>0</v>
      </c>
      <c r="AX8" s="128">
        <v>0</v>
      </c>
      <c r="AY8" s="128">
        <v>0</v>
      </c>
      <c r="AZ8" s="128">
        <v>0</v>
      </c>
      <c r="BA8" s="128">
        <v>0</v>
      </c>
      <c r="BB8" s="128">
        <v>0</v>
      </c>
      <c r="BC8" s="128">
        <v>0</v>
      </c>
      <c r="BD8" s="128">
        <v>0</v>
      </c>
      <c r="BE8" s="128">
        <v>0</v>
      </c>
      <c r="BF8" s="128">
        <v>0</v>
      </c>
      <c r="BG8" s="143">
        <v>0</v>
      </c>
      <c r="BH8" s="144">
        <v>300000</v>
      </c>
      <c r="BI8" s="128">
        <v>0</v>
      </c>
      <c r="BJ8" s="128">
        <v>0</v>
      </c>
      <c r="BK8" s="128">
        <v>0</v>
      </c>
      <c r="BL8" s="128">
        <v>0</v>
      </c>
      <c r="BM8" s="128">
        <v>0</v>
      </c>
      <c r="BN8" s="128">
        <v>100000</v>
      </c>
      <c r="BO8" s="128">
        <v>0</v>
      </c>
      <c r="BP8" s="128">
        <v>0</v>
      </c>
      <c r="BQ8" s="128">
        <v>0</v>
      </c>
      <c r="BR8" s="128">
        <v>0</v>
      </c>
      <c r="BS8" s="128">
        <v>0</v>
      </c>
      <c r="BT8" s="128">
        <v>0</v>
      </c>
      <c r="BU8" s="128">
        <v>0</v>
      </c>
      <c r="BV8" s="128">
        <v>200000</v>
      </c>
      <c r="BW8" s="128">
        <v>0</v>
      </c>
      <c r="BX8" s="128">
        <v>0</v>
      </c>
      <c r="BY8" s="128">
        <v>0</v>
      </c>
      <c r="BZ8" s="128">
        <v>0</v>
      </c>
      <c r="CA8" s="128">
        <v>0</v>
      </c>
      <c r="CB8" s="128">
        <v>0</v>
      </c>
      <c r="CC8" s="128">
        <v>0</v>
      </c>
      <c r="CD8" s="128">
        <v>0</v>
      </c>
      <c r="CE8" s="128">
        <v>0</v>
      </c>
      <c r="CF8" s="128">
        <v>0</v>
      </c>
      <c r="CG8" s="128">
        <v>0</v>
      </c>
      <c r="CH8" s="128">
        <v>0</v>
      </c>
      <c r="CI8" s="128">
        <v>0</v>
      </c>
      <c r="CJ8" s="128">
        <v>0</v>
      </c>
      <c r="CK8" s="128">
        <v>0</v>
      </c>
      <c r="CL8" s="128">
        <v>0</v>
      </c>
      <c r="CM8" s="128">
        <v>0</v>
      </c>
      <c r="CN8" s="128">
        <v>0</v>
      </c>
      <c r="CO8" s="128">
        <v>0</v>
      </c>
      <c r="CP8" s="128">
        <v>0</v>
      </c>
      <c r="CQ8" s="128">
        <v>0</v>
      </c>
      <c r="CR8" s="128">
        <v>0</v>
      </c>
      <c r="CS8" s="128">
        <v>0</v>
      </c>
      <c r="CT8" s="128">
        <v>0</v>
      </c>
      <c r="CU8" s="128">
        <v>0</v>
      </c>
      <c r="CV8" s="128">
        <v>0</v>
      </c>
      <c r="CW8" s="128">
        <v>0</v>
      </c>
      <c r="CX8" s="128">
        <v>0</v>
      </c>
      <c r="CY8" s="128">
        <v>0</v>
      </c>
      <c r="CZ8" s="128">
        <v>0</v>
      </c>
      <c r="DA8" s="128">
        <v>0</v>
      </c>
      <c r="DB8" s="128">
        <v>0</v>
      </c>
      <c r="DC8" s="128">
        <v>0</v>
      </c>
      <c r="DD8" s="128">
        <v>0</v>
      </c>
      <c r="DE8" s="128">
        <v>0</v>
      </c>
      <c r="DF8" s="128">
        <v>0</v>
      </c>
      <c r="DG8" s="128">
        <v>0</v>
      </c>
      <c r="DH8" s="128">
        <v>0</v>
      </c>
      <c r="DI8" s="128">
        <v>0</v>
      </c>
      <c r="DJ8" s="128">
        <v>0</v>
      </c>
      <c r="DK8" s="128">
        <v>0</v>
      </c>
      <c r="DL8" s="128">
        <v>0</v>
      </c>
      <c r="DM8" s="128">
        <v>0</v>
      </c>
      <c r="DN8" s="128">
        <v>0</v>
      </c>
      <c r="DO8" s="128">
        <v>0</v>
      </c>
      <c r="DP8" s="128">
        <v>0</v>
      </c>
      <c r="DQ8" s="128">
        <v>0</v>
      </c>
      <c r="DR8" s="128">
        <v>0</v>
      </c>
      <c r="DS8" s="128">
        <v>0</v>
      </c>
      <c r="DT8" s="128">
        <v>0</v>
      </c>
      <c r="DU8" s="128">
        <v>0</v>
      </c>
      <c r="DV8" s="128">
        <v>0</v>
      </c>
      <c r="DW8" s="128">
        <v>0</v>
      </c>
      <c r="DX8" s="128">
        <v>0</v>
      </c>
      <c r="DY8" s="128">
        <v>0</v>
      </c>
      <c r="DZ8" s="128">
        <v>0</v>
      </c>
      <c r="EA8" s="128">
        <v>0</v>
      </c>
      <c r="EB8" s="128">
        <v>0</v>
      </c>
      <c r="EC8" s="128">
        <v>0</v>
      </c>
      <c r="ED8" s="118">
        <v>0</v>
      </c>
      <c r="EE8" s="118">
        <v>0</v>
      </c>
      <c r="EF8" s="118">
        <v>0</v>
      </c>
      <c r="EG8" s="118">
        <f t="shared" si="0"/>
        <v>0</v>
      </c>
      <c r="EH8" s="118">
        <f t="shared" si="1"/>
        <v>0</v>
      </c>
      <c r="EI8" s="118">
        <f t="shared" si="2"/>
        <v>0</v>
      </c>
      <c r="EJ8" s="118">
        <f t="shared" si="3"/>
        <v>0</v>
      </c>
    </row>
    <row r="9" spans="1:140">
      <c r="A9" s="127" t="s">
        <v>118</v>
      </c>
      <c r="B9" s="128">
        <v>758984.52</v>
      </c>
      <c r="C9" s="128">
        <v>5402.55</v>
      </c>
      <c r="D9" s="128">
        <v>53141.82</v>
      </c>
      <c r="E9" s="128">
        <v>3810.82</v>
      </c>
      <c r="F9" s="128">
        <v>5386.38</v>
      </c>
      <c r="G9" s="128">
        <v>8095.74</v>
      </c>
      <c r="H9" s="128">
        <v>0</v>
      </c>
      <c r="I9" s="128">
        <v>8087.61</v>
      </c>
      <c r="J9" s="128">
        <v>0</v>
      </c>
      <c r="K9" s="128">
        <v>1125.79</v>
      </c>
      <c r="L9" s="128">
        <v>10788.9</v>
      </c>
      <c r="M9" s="128">
        <v>10805.15</v>
      </c>
      <c r="N9" s="128">
        <v>1125.79</v>
      </c>
      <c r="O9" s="128">
        <v>20629.62</v>
      </c>
      <c r="P9" s="128">
        <v>0</v>
      </c>
      <c r="Q9" s="128">
        <v>16207.73</v>
      </c>
      <c r="R9" s="128">
        <v>13498.31</v>
      </c>
      <c r="S9" s="128">
        <v>5386.32</v>
      </c>
      <c r="T9" s="128">
        <v>0</v>
      </c>
      <c r="U9" s="128">
        <v>0</v>
      </c>
      <c r="V9" s="128">
        <v>0</v>
      </c>
      <c r="W9" s="128">
        <v>0</v>
      </c>
      <c r="X9" s="128">
        <v>0</v>
      </c>
      <c r="Y9" s="128">
        <v>0</v>
      </c>
      <c r="Z9" s="136">
        <v>29231.96</v>
      </c>
      <c r="AA9" s="136">
        <v>55536.4</v>
      </c>
      <c r="AB9" s="136">
        <v>12141.06</v>
      </c>
      <c r="AC9" s="136">
        <v>6503.99</v>
      </c>
      <c r="AD9" s="136">
        <v>1747.86</v>
      </c>
      <c r="AE9" s="128">
        <v>0</v>
      </c>
      <c r="AF9" s="136">
        <v>490330.72</v>
      </c>
      <c r="AG9" s="128">
        <v>32382.96</v>
      </c>
      <c r="AH9" s="128">
        <v>0</v>
      </c>
      <c r="AI9" s="128">
        <v>0</v>
      </c>
      <c r="AJ9" s="128">
        <v>-1575.5</v>
      </c>
      <c r="AK9" s="128">
        <v>-1575.5</v>
      </c>
      <c r="AL9" s="128">
        <v>0</v>
      </c>
      <c r="AM9" s="128">
        <v>0</v>
      </c>
      <c r="AN9" s="128">
        <v>2251.58</v>
      </c>
      <c r="AO9" s="128">
        <v>1793.74</v>
      </c>
      <c r="AP9" s="128">
        <v>32536.19</v>
      </c>
      <c r="AQ9" s="128">
        <v>6528.36</v>
      </c>
      <c r="AR9" s="128">
        <v>0</v>
      </c>
      <c r="AS9" s="128">
        <v>12426.53</v>
      </c>
      <c r="AT9" s="128">
        <v>0</v>
      </c>
      <c r="AU9" s="128">
        <v>0</v>
      </c>
      <c r="AV9" s="128">
        <v>1793.74</v>
      </c>
      <c r="AW9" s="128">
        <v>3827.08</v>
      </c>
      <c r="AX9" s="128">
        <v>3818.95</v>
      </c>
      <c r="AY9" s="128">
        <v>2701.29</v>
      </c>
      <c r="AZ9" s="128">
        <v>6503.99</v>
      </c>
      <c r="BA9" s="128">
        <v>0</v>
      </c>
      <c r="BB9" s="128">
        <v>20702.75</v>
      </c>
      <c r="BC9" s="128">
        <v>0</v>
      </c>
      <c r="BD9" s="128">
        <v>-4726.5</v>
      </c>
      <c r="BE9" s="128">
        <v>5386.32</v>
      </c>
      <c r="BF9" s="128">
        <v>21569.67</v>
      </c>
      <c r="BG9" s="143">
        <v>676.08</v>
      </c>
      <c r="BH9" s="144">
        <v>446722.4</v>
      </c>
      <c r="BI9" s="128">
        <v>4003.89</v>
      </c>
      <c r="BJ9" s="128">
        <v>-3717</v>
      </c>
      <c r="BK9" s="128">
        <v>13427.35</v>
      </c>
      <c r="BL9" s="128">
        <v>6353.85</v>
      </c>
      <c r="BM9" s="128">
        <v>-1858.5</v>
      </c>
      <c r="BN9" s="128">
        <v>24674.75</v>
      </c>
      <c r="BO9" s="128">
        <v>0</v>
      </c>
      <c r="BP9" s="128">
        <v>3176.92</v>
      </c>
      <c r="BQ9" s="128">
        <v>0</v>
      </c>
      <c r="BR9" s="128">
        <v>5926</v>
      </c>
      <c r="BS9" s="128">
        <v>217796.03</v>
      </c>
      <c r="BT9" s="128">
        <v>12707.69</v>
      </c>
      <c r="BU9" s="128">
        <v>9540.36</v>
      </c>
      <c r="BV9" s="128">
        <v>0</v>
      </c>
      <c r="BW9" s="128">
        <v>0</v>
      </c>
      <c r="BX9" s="128">
        <v>0</v>
      </c>
      <c r="BY9" s="128">
        <v>0</v>
      </c>
      <c r="BZ9" s="128">
        <v>0</v>
      </c>
      <c r="CA9" s="128">
        <v>0</v>
      </c>
      <c r="CB9" s="128">
        <v>0</v>
      </c>
      <c r="CC9" s="128">
        <v>0</v>
      </c>
      <c r="CD9" s="128">
        <v>0</v>
      </c>
      <c r="CE9" s="128">
        <v>0</v>
      </c>
      <c r="CF9" s="128">
        <v>1322.92</v>
      </c>
      <c r="CG9" s="128">
        <v>0</v>
      </c>
      <c r="CH9" s="128">
        <v>0</v>
      </c>
      <c r="CI9" s="128">
        <v>0</v>
      </c>
      <c r="CJ9" s="128">
        <v>0</v>
      </c>
      <c r="CK9" s="128">
        <v>0</v>
      </c>
      <c r="CL9" s="128">
        <v>-2969.1</v>
      </c>
      <c r="CM9" s="128">
        <v>0</v>
      </c>
      <c r="CN9" s="128">
        <v>0</v>
      </c>
      <c r="CO9" s="128">
        <v>0</v>
      </c>
      <c r="CP9" s="128">
        <v>3176.92</v>
      </c>
      <c r="CQ9" s="128">
        <v>0</v>
      </c>
      <c r="CR9" s="128">
        <v>9530.77</v>
      </c>
      <c r="CS9" s="128">
        <v>0</v>
      </c>
      <c r="CT9" s="128">
        <v>0</v>
      </c>
      <c r="CU9" s="128">
        <v>3176.92</v>
      </c>
      <c r="CV9" s="128">
        <v>3184.62</v>
      </c>
      <c r="CW9" s="128">
        <v>15894.2</v>
      </c>
      <c r="CX9" s="128">
        <v>3176.92</v>
      </c>
      <c r="CY9" s="128">
        <v>-1858.5</v>
      </c>
      <c r="CZ9" s="128">
        <v>3176.92</v>
      </c>
      <c r="DA9" s="128">
        <v>9795.1</v>
      </c>
      <c r="DB9" s="128">
        <v>0</v>
      </c>
      <c r="DC9" s="128">
        <v>20389.55</v>
      </c>
      <c r="DD9" s="128">
        <v>0</v>
      </c>
      <c r="DE9" s="128">
        <v>0</v>
      </c>
      <c r="DF9" s="128">
        <v>0</v>
      </c>
      <c r="DG9" s="128">
        <v>33116.41</v>
      </c>
      <c r="DH9" s="128">
        <v>0</v>
      </c>
      <c r="DI9" s="128">
        <v>3531</v>
      </c>
      <c r="DJ9" s="128">
        <v>0</v>
      </c>
      <c r="DK9" s="128">
        <v>9082.02</v>
      </c>
      <c r="DL9" s="128">
        <v>12709.59</v>
      </c>
      <c r="DM9" s="128">
        <v>0</v>
      </c>
      <c r="DN9" s="128">
        <v>0</v>
      </c>
      <c r="DO9" s="128">
        <v>0</v>
      </c>
      <c r="DP9" s="128">
        <v>12746.03</v>
      </c>
      <c r="DQ9" s="128">
        <v>6353.85</v>
      </c>
      <c r="DR9" s="128">
        <v>0</v>
      </c>
      <c r="DS9" s="128">
        <v>0</v>
      </c>
      <c r="DT9" s="128">
        <v>0</v>
      </c>
      <c r="DU9" s="128">
        <v>0</v>
      </c>
      <c r="DV9" s="128">
        <v>0</v>
      </c>
      <c r="DW9" s="128">
        <v>0</v>
      </c>
      <c r="DX9" s="128">
        <v>2641.28</v>
      </c>
      <c r="DY9" s="128">
        <v>0</v>
      </c>
      <c r="DZ9" s="128">
        <v>0</v>
      </c>
      <c r="EA9" s="128">
        <v>0</v>
      </c>
      <c r="EB9" s="128">
        <v>0</v>
      </c>
      <c r="EC9" s="128">
        <v>0</v>
      </c>
      <c r="ED9" s="118">
        <v>0</v>
      </c>
      <c r="EE9" s="118">
        <v>6513.64</v>
      </c>
      <c r="EF9" s="118">
        <v>0</v>
      </c>
      <c r="EG9" s="118">
        <f t="shared" si="0"/>
        <v>0</v>
      </c>
      <c r="EH9" s="118">
        <f t="shared" si="1"/>
        <v>0</v>
      </c>
      <c r="EI9" s="118">
        <f t="shared" si="2"/>
        <v>0</v>
      </c>
      <c r="EJ9" s="118">
        <f t="shared" si="3"/>
        <v>0</v>
      </c>
    </row>
    <row r="10" spans="1:140">
      <c r="A10" s="127" t="s">
        <v>119</v>
      </c>
      <c r="B10" s="128">
        <v>3127091.28</v>
      </c>
      <c r="C10" s="128">
        <v>70664.11</v>
      </c>
      <c r="D10" s="128">
        <v>0</v>
      </c>
      <c r="E10" s="128">
        <v>33140</v>
      </c>
      <c r="F10" s="128">
        <v>76670</v>
      </c>
      <c r="G10" s="128">
        <v>92920</v>
      </c>
      <c r="H10" s="128">
        <v>26000</v>
      </c>
      <c r="I10" s="128">
        <v>30050</v>
      </c>
      <c r="J10" s="128">
        <v>0</v>
      </c>
      <c r="K10" s="128">
        <v>12400</v>
      </c>
      <c r="L10" s="128">
        <v>22400</v>
      </c>
      <c r="M10" s="128">
        <v>31080</v>
      </c>
      <c r="N10" s="128">
        <v>41480</v>
      </c>
      <c r="O10" s="128">
        <v>80980</v>
      </c>
      <c r="P10" s="128">
        <v>69760</v>
      </c>
      <c r="Q10" s="128">
        <v>14487.87</v>
      </c>
      <c r="R10" s="128">
        <v>35420</v>
      </c>
      <c r="S10" s="128">
        <v>8700</v>
      </c>
      <c r="T10" s="128">
        <v>0</v>
      </c>
      <c r="U10" s="128">
        <v>0</v>
      </c>
      <c r="V10" s="128">
        <v>0</v>
      </c>
      <c r="W10" s="128">
        <v>4960</v>
      </c>
      <c r="X10" s="128">
        <v>2100</v>
      </c>
      <c r="Y10" s="128">
        <v>0</v>
      </c>
      <c r="Z10" s="136">
        <v>0</v>
      </c>
      <c r="AA10" s="136">
        <v>23893.11</v>
      </c>
      <c r="AB10" s="136">
        <v>166589.65</v>
      </c>
      <c r="AC10" s="136">
        <v>55232.41</v>
      </c>
      <c r="AD10" s="136">
        <v>41387.59</v>
      </c>
      <c r="AE10" s="128">
        <v>0</v>
      </c>
      <c r="AF10" s="136">
        <v>2186776.54</v>
      </c>
      <c r="AG10" s="128">
        <v>0</v>
      </c>
      <c r="AH10" s="128">
        <v>0</v>
      </c>
      <c r="AI10" s="128">
        <v>0</v>
      </c>
      <c r="AJ10" s="128">
        <v>0</v>
      </c>
      <c r="AK10" s="128">
        <v>0</v>
      </c>
      <c r="AL10" s="128">
        <v>0</v>
      </c>
      <c r="AM10" s="128">
        <v>0</v>
      </c>
      <c r="AN10" s="128">
        <v>0</v>
      </c>
      <c r="AO10" s="128">
        <v>1680</v>
      </c>
      <c r="AP10" s="128">
        <v>18264.14</v>
      </c>
      <c r="AQ10" s="128">
        <v>0</v>
      </c>
      <c r="AR10" s="128">
        <v>3948.97</v>
      </c>
      <c r="AS10" s="128">
        <v>0</v>
      </c>
      <c r="AT10" s="128">
        <v>0</v>
      </c>
      <c r="AU10" s="128">
        <v>0</v>
      </c>
      <c r="AV10" s="128">
        <v>33749.65</v>
      </c>
      <c r="AW10" s="128">
        <v>53980</v>
      </c>
      <c r="AX10" s="128">
        <v>42760</v>
      </c>
      <c r="AY10" s="128">
        <v>36100</v>
      </c>
      <c r="AZ10" s="128">
        <v>47672.41</v>
      </c>
      <c r="BA10" s="128">
        <v>7560</v>
      </c>
      <c r="BB10" s="128">
        <v>70972.41</v>
      </c>
      <c r="BC10" s="128">
        <v>45160</v>
      </c>
      <c r="BD10" s="128">
        <v>9980</v>
      </c>
      <c r="BE10" s="128">
        <v>62540</v>
      </c>
      <c r="BF10" s="128">
        <v>250400</v>
      </c>
      <c r="BG10" s="143">
        <v>66171.72</v>
      </c>
      <c r="BH10" s="144">
        <v>1681552.41</v>
      </c>
      <c r="BI10" s="128">
        <v>48640</v>
      </c>
      <c r="BJ10" s="128">
        <v>35280</v>
      </c>
      <c r="BK10" s="128">
        <v>45360</v>
      </c>
      <c r="BL10" s="128">
        <v>44940</v>
      </c>
      <c r="BM10" s="128">
        <v>35280</v>
      </c>
      <c r="BN10" s="128">
        <v>45460</v>
      </c>
      <c r="BO10" s="128">
        <v>25260</v>
      </c>
      <c r="BP10" s="128">
        <v>39480</v>
      </c>
      <c r="BQ10" s="128">
        <v>35500</v>
      </c>
      <c r="BR10" s="128">
        <v>34860</v>
      </c>
      <c r="BS10" s="128">
        <v>46300</v>
      </c>
      <c r="BT10" s="128">
        <v>44100</v>
      </c>
      <c r="BU10" s="128">
        <v>44100</v>
      </c>
      <c r="BV10" s="128">
        <v>30040</v>
      </c>
      <c r="BW10" s="128">
        <v>27320</v>
      </c>
      <c r="BX10" s="128">
        <v>31500</v>
      </c>
      <c r="BY10" s="128">
        <v>34860</v>
      </c>
      <c r="BZ10" s="128">
        <v>30240</v>
      </c>
      <c r="CA10" s="128">
        <v>24360</v>
      </c>
      <c r="CB10" s="128">
        <v>24780</v>
      </c>
      <c r="CC10" s="128">
        <v>34440</v>
      </c>
      <c r="CD10" s="128">
        <v>36840</v>
      </c>
      <c r="CE10" s="128">
        <v>20440</v>
      </c>
      <c r="CF10" s="128">
        <v>18160</v>
      </c>
      <c r="CG10" s="128">
        <v>19740</v>
      </c>
      <c r="CH10" s="128">
        <v>19740</v>
      </c>
      <c r="CI10" s="128">
        <v>19740</v>
      </c>
      <c r="CJ10" s="128">
        <v>19740</v>
      </c>
      <c r="CK10" s="128">
        <v>21000</v>
      </c>
      <c r="CL10" s="128">
        <v>18160</v>
      </c>
      <c r="CM10" s="128">
        <v>19740</v>
      </c>
      <c r="CN10" s="128">
        <v>19740</v>
      </c>
      <c r="CO10" s="128">
        <v>10080</v>
      </c>
      <c r="CP10" s="128">
        <v>15120</v>
      </c>
      <c r="CQ10" s="128">
        <v>19720</v>
      </c>
      <c r="CR10" s="128">
        <v>30980</v>
      </c>
      <c r="CS10" s="128">
        <v>25060</v>
      </c>
      <c r="CT10" s="128">
        <v>19840</v>
      </c>
      <c r="CU10" s="128">
        <v>19860</v>
      </c>
      <c r="CV10" s="128">
        <v>15540</v>
      </c>
      <c r="CW10" s="128">
        <v>17380</v>
      </c>
      <c r="CX10" s="128">
        <v>15680</v>
      </c>
      <c r="CY10" s="128">
        <v>20080</v>
      </c>
      <c r="CZ10" s="128">
        <v>16815.17</v>
      </c>
      <c r="DA10" s="128">
        <v>23000</v>
      </c>
      <c r="DB10" s="128">
        <v>19500</v>
      </c>
      <c r="DC10" s="128">
        <v>19580</v>
      </c>
      <c r="DD10" s="128">
        <v>21100</v>
      </c>
      <c r="DE10" s="128">
        <v>20060</v>
      </c>
      <c r="DF10" s="128">
        <v>15540</v>
      </c>
      <c r="DG10" s="128">
        <v>19820</v>
      </c>
      <c r="DH10" s="128">
        <v>17220</v>
      </c>
      <c r="DI10" s="128">
        <v>19740</v>
      </c>
      <c r="DJ10" s="128">
        <v>15120</v>
      </c>
      <c r="DK10" s="128">
        <v>15257.24</v>
      </c>
      <c r="DL10" s="128">
        <v>15120</v>
      </c>
      <c r="DM10" s="128">
        <v>20160</v>
      </c>
      <c r="DN10" s="128">
        <v>16540</v>
      </c>
      <c r="DO10" s="128">
        <v>19740</v>
      </c>
      <c r="DP10" s="128">
        <v>16800</v>
      </c>
      <c r="DQ10" s="128">
        <v>34860</v>
      </c>
      <c r="DR10" s="128">
        <v>25200</v>
      </c>
      <c r="DS10" s="128">
        <v>15120</v>
      </c>
      <c r="DT10" s="128">
        <v>14860</v>
      </c>
      <c r="DU10" s="128">
        <v>19620</v>
      </c>
      <c r="DV10" s="128">
        <v>19400</v>
      </c>
      <c r="DW10" s="128">
        <v>9800</v>
      </c>
      <c r="DX10" s="128">
        <v>8240</v>
      </c>
      <c r="DY10" s="128">
        <v>7560</v>
      </c>
      <c r="DZ10" s="128">
        <v>10400</v>
      </c>
      <c r="EA10" s="128">
        <v>380</v>
      </c>
      <c r="EB10" s="128">
        <v>0</v>
      </c>
      <c r="EC10" s="128">
        <v>0</v>
      </c>
      <c r="ED10" s="118">
        <v>240</v>
      </c>
      <c r="EE10" s="118">
        <v>280</v>
      </c>
      <c r="EF10" s="118">
        <v>0</v>
      </c>
      <c r="EG10" s="118">
        <f t="shared" si="0"/>
        <v>0</v>
      </c>
      <c r="EH10" s="118">
        <f t="shared" si="1"/>
        <v>0</v>
      </c>
      <c r="EI10" s="118">
        <f t="shared" si="2"/>
        <v>0</v>
      </c>
      <c r="EJ10" s="118">
        <f t="shared" si="3"/>
        <v>0</v>
      </c>
    </row>
    <row r="11" spans="1:140">
      <c r="A11" s="127" t="s">
        <v>120</v>
      </c>
      <c r="B11" s="128">
        <v>4325035.42</v>
      </c>
      <c r="C11" s="128">
        <v>0</v>
      </c>
      <c r="D11" s="128">
        <v>0</v>
      </c>
      <c r="E11" s="128">
        <v>0</v>
      </c>
      <c r="F11" s="128">
        <v>380380.16</v>
      </c>
      <c r="G11" s="128">
        <v>0</v>
      </c>
      <c r="H11" s="128">
        <v>0</v>
      </c>
      <c r="I11" s="128">
        <v>83582.84</v>
      </c>
      <c r="J11" s="128">
        <v>0</v>
      </c>
      <c r="K11" s="128">
        <v>7644</v>
      </c>
      <c r="L11" s="128">
        <v>0</v>
      </c>
      <c r="M11" s="128">
        <v>0</v>
      </c>
      <c r="N11" s="128">
        <v>0</v>
      </c>
      <c r="O11" s="128">
        <v>2306.78</v>
      </c>
      <c r="P11" s="128">
        <v>0</v>
      </c>
      <c r="Q11" s="128">
        <v>1106562.79</v>
      </c>
      <c r="R11" s="128">
        <v>0</v>
      </c>
      <c r="S11" s="128">
        <v>0</v>
      </c>
      <c r="T11" s="128">
        <v>0</v>
      </c>
      <c r="U11" s="128">
        <v>0</v>
      </c>
      <c r="V11" s="128">
        <v>0</v>
      </c>
      <c r="W11" s="128">
        <v>0</v>
      </c>
      <c r="X11" s="128">
        <v>0</v>
      </c>
      <c r="Y11" s="128">
        <v>0</v>
      </c>
      <c r="Z11" s="136">
        <v>548910</v>
      </c>
      <c r="AA11" s="136">
        <v>78160.9</v>
      </c>
      <c r="AB11" s="136">
        <v>0</v>
      </c>
      <c r="AC11" s="136">
        <v>0</v>
      </c>
      <c r="AD11" s="136">
        <v>0</v>
      </c>
      <c r="AE11" s="128">
        <v>0</v>
      </c>
      <c r="AF11" s="136">
        <v>2117487.95</v>
      </c>
      <c r="AG11" s="128">
        <v>548910</v>
      </c>
      <c r="AH11" s="128">
        <v>0</v>
      </c>
      <c r="AI11" s="128">
        <v>0</v>
      </c>
      <c r="AJ11" s="128">
        <v>0</v>
      </c>
      <c r="AK11" s="128">
        <v>0</v>
      </c>
      <c r="AL11" s="128">
        <v>0</v>
      </c>
      <c r="AM11" s="128">
        <v>0</v>
      </c>
      <c r="AN11" s="128">
        <v>63242.79</v>
      </c>
      <c r="AO11" s="128">
        <v>1730.08</v>
      </c>
      <c r="AP11" s="128">
        <v>2807.55</v>
      </c>
      <c r="AQ11" s="128">
        <v>0</v>
      </c>
      <c r="AR11" s="128">
        <v>0</v>
      </c>
      <c r="AS11" s="128">
        <v>7497.01</v>
      </c>
      <c r="AT11" s="128">
        <v>2883.47</v>
      </c>
      <c r="AU11" s="128">
        <v>0</v>
      </c>
      <c r="AV11" s="128">
        <v>0</v>
      </c>
      <c r="AW11" s="128">
        <v>0</v>
      </c>
      <c r="AX11" s="128">
        <v>0</v>
      </c>
      <c r="AY11" s="128">
        <v>0</v>
      </c>
      <c r="AZ11" s="128">
        <v>0</v>
      </c>
      <c r="BA11" s="128">
        <v>0</v>
      </c>
      <c r="BB11" s="128">
        <v>7881.08</v>
      </c>
      <c r="BC11" s="128">
        <v>0</v>
      </c>
      <c r="BD11" s="128">
        <v>0</v>
      </c>
      <c r="BE11" s="128">
        <v>0</v>
      </c>
      <c r="BF11" s="128">
        <v>2109030.18</v>
      </c>
      <c r="BG11" s="143">
        <v>576.69</v>
      </c>
      <c r="BH11" s="144">
        <v>0</v>
      </c>
      <c r="BI11" s="128">
        <v>0</v>
      </c>
      <c r="BJ11" s="128">
        <v>0</v>
      </c>
      <c r="BK11" s="128">
        <v>0</v>
      </c>
      <c r="BL11" s="128">
        <v>0</v>
      </c>
      <c r="BM11" s="128">
        <v>0</v>
      </c>
      <c r="BN11" s="128">
        <v>0</v>
      </c>
      <c r="BO11" s="128">
        <v>0</v>
      </c>
      <c r="BP11" s="128">
        <v>0</v>
      </c>
      <c r="BQ11" s="128">
        <v>0</v>
      </c>
      <c r="BR11" s="128">
        <v>0</v>
      </c>
      <c r="BS11" s="128">
        <v>0</v>
      </c>
      <c r="BT11" s="128">
        <v>0</v>
      </c>
      <c r="BU11" s="128">
        <v>0</v>
      </c>
      <c r="BV11" s="128">
        <v>0</v>
      </c>
      <c r="BW11" s="128">
        <v>0</v>
      </c>
      <c r="BX11" s="128">
        <v>0</v>
      </c>
      <c r="BY11" s="128">
        <v>0</v>
      </c>
      <c r="BZ11" s="128">
        <v>0</v>
      </c>
      <c r="CA11" s="128">
        <v>0</v>
      </c>
      <c r="CB11" s="128">
        <v>0</v>
      </c>
      <c r="CC11" s="128">
        <v>0</v>
      </c>
      <c r="CD11" s="128">
        <v>0</v>
      </c>
      <c r="CE11" s="128">
        <v>0</v>
      </c>
      <c r="CF11" s="128">
        <v>0</v>
      </c>
      <c r="CG11" s="128">
        <v>0</v>
      </c>
      <c r="CH11" s="128">
        <v>0</v>
      </c>
      <c r="CI11" s="128">
        <v>0</v>
      </c>
      <c r="CJ11" s="128">
        <v>0</v>
      </c>
      <c r="CK11" s="128">
        <v>0</v>
      </c>
      <c r="CL11" s="128">
        <v>0</v>
      </c>
      <c r="CM11" s="128">
        <v>0</v>
      </c>
      <c r="CN11" s="128">
        <v>0</v>
      </c>
      <c r="CO11" s="128">
        <v>0</v>
      </c>
      <c r="CP11" s="128">
        <v>0</v>
      </c>
      <c r="CQ11" s="128">
        <v>0</v>
      </c>
      <c r="CR11" s="128">
        <v>0</v>
      </c>
      <c r="CS11" s="128">
        <v>0</v>
      </c>
      <c r="CT11" s="128">
        <v>0</v>
      </c>
      <c r="CU11" s="128">
        <v>0</v>
      </c>
      <c r="CV11" s="128">
        <v>0</v>
      </c>
      <c r="CW11" s="128">
        <v>0</v>
      </c>
      <c r="CX11" s="128">
        <v>0</v>
      </c>
      <c r="CY11" s="128">
        <v>0</v>
      </c>
      <c r="CZ11" s="128">
        <v>0</v>
      </c>
      <c r="DA11" s="128">
        <v>0</v>
      </c>
      <c r="DB11" s="128">
        <v>0</v>
      </c>
      <c r="DC11" s="128">
        <v>0</v>
      </c>
      <c r="DD11" s="128">
        <v>0</v>
      </c>
      <c r="DE11" s="128">
        <v>0</v>
      </c>
      <c r="DF11" s="128">
        <v>0</v>
      </c>
      <c r="DG11" s="128">
        <v>0</v>
      </c>
      <c r="DH11" s="128">
        <v>0</v>
      </c>
      <c r="DI11" s="128">
        <v>0</v>
      </c>
      <c r="DJ11" s="128">
        <v>0</v>
      </c>
      <c r="DK11" s="128">
        <v>0</v>
      </c>
      <c r="DL11" s="128">
        <v>0</v>
      </c>
      <c r="DM11" s="128">
        <v>0</v>
      </c>
      <c r="DN11" s="128">
        <v>0</v>
      </c>
      <c r="DO11" s="128">
        <v>0</v>
      </c>
      <c r="DP11" s="128">
        <v>0</v>
      </c>
      <c r="DQ11" s="128">
        <v>0</v>
      </c>
      <c r="DR11" s="128">
        <v>0</v>
      </c>
      <c r="DS11" s="128">
        <v>0</v>
      </c>
      <c r="DT11" s="128">
        <v>0</v>
      </c>
      <c r="DU11" s="128">
        <v>0</v>
      </c>
      <c r="DV11" s="128">
        <v>0</v>
      </c>
      <c r="DW11" s="128">
        <v>0</v>
      </c>
      <c r="DX11" s="128">
        <v>0</v>
      </c>
      <c r="DY11" s="128">
        <v>0</v>
      </c>
      <c r="DZ11" s="128">
        <v>0</v>
      </c>
      <c r="EA11" s="128">
        <v>0</v>
      </c>
      <c r="EB11" s="128">
        <v>0</v>
      </c>
      <c r="EC11" s="128">
        <v>0</v>
      </c>
      <c r="ED11" s="118">
        <v>0</v>
      </c>
      <c r="EE11" s="118">
        <v>0</v>
      </c>
      <c r="EF11" s="118">
        <v>0</v>
      </c>
      <c r="EG11" s="118">
        <f t="shared" si="0"/>
        <v>0</v>
      </c>
      <c r="EH11" s="118">
        <f t="shared" si="1"/>
        <v>0</v>
      </c>
      <c r="EI11" s="118">
        <f t="shared" si="2"/>
        <v>0</v>
      </c>
      <c r="EJ11" s="118">
        <f t="shared" si="3"/>
        <v>0</v>
      </c>
    </row>
    <row r="12" spans="1:140">
      <c r="A12" s="127" t="s">
        <v>121</v>
      </c>
      <c r="B12" s="128">
        <v>97074792.35</v>
      </c>
      <c r="C12" s="128">
        <v>0</v>
      </c>
      <c r="D12" s="128">
        <v>95922000</v>
      </c>
      <c r="E12" s="128">
        <v>0</v>
      </c>
      <c r="F12" s="128">
        <v>0</v>
      </c>
      <c r="G12" s="128">
        <v>0</v>
      </c>
      <c r="H12" s="128">
        <v>0</v>
      </c>
      <c r="I12" s="128">
        <v>0</v>
      </c>
      <c r="J12" s="128">
        <v>0</v>
      </c>
      <c r="K12" s="128">
        <v>0</v>
      </c>
      <c r="L12" s="128">
        <v>0</v>
      </c>
      <c r="M12" s="128">
        <v>0</v>
      </c>
      <c r="N12" s="128">
        <v>0</v>
      </c>
      <c r="O12" s="128">
        <v>681472.35</v>
      </c>
      <c r="P12" s="128">
        <v>0</v>
      </c>
      <c r="Q12" s="128">
        <v>0</v>
      </c>
      <c r="R12" s="128">
        <v>0</v>
      </c>
      <c r="S12" s="128">
        <v>0</v>
      </c>
      <c r="T12" s="128">
        <v>0</v>
      </c>
      <c r="U12" s="128">
        <v>0</v>
      </c>
      <c r="V12" s="128">
        <v>0</v>
      </c>
      <c r="W12" s="128">
        <v>0</v>
      </c>
      <c r="X12" s="128">
        <v>0</v>
      </c>
      <c r="Y12" s="128">
        <v>0</v>
      </c>
      <c r="Z12" s="136">
        <v>0</v>
      </c>
      <c r="AA12" s="136">
        <v>471320</v>
      </c>
      <c r="AB12" s="136">
        <v>0</v>
      </c>
      <c r="AC12" s="136">
        <v>0</v>
      </c>
      <c r="AD12" s="136">
        <v>0</v>
      </c>
      <c r="AE12" s="128">
        <v>0</v>
      </c>
      <c r="AF12" s="136">
        <v>0</v>
      </c>
      <c r="AG12" s="128">
        <v>0</v>
      </c>
      <c r="AH12" s="128">
        <v>0</v>
      </c>
      <c r="AI12" s="128">
        <v>0</v>
      </c>
      <c r="AJ12" s="128">
        <v>0</v>
      </c>
      <c r="AK12" s="128">
        <v>0</v>
      </c>
      <c r="AL12" s="128">
        <v>0</v>
      </c>
      <c r="AM12" s="128">
        <v>0</v>
      </c>
      <c r="AN12" s="128">
        <v>0</v>
      </c>
      <c r="AO12" s="128">
        <v>0</v>
      </c>
      <c r="AP12" s="128">
        <v>471320</v>
      </c>
      <c r="AQ12" s="128">
        <v>0</v>
      </c>
      <c r="AR12" s="128">
        <v>0</v>
      </c>
      <c r="AS12" s="128">
        <v>0</v>
      </c>
      <c r="AT12" s="128">
        <v>0</v>
      </c>
      <c r="AU12" s="128">
        <v>0</v>
      </c>
      <c r="AV12" s="128">
        <v>0</v>
      </c>
      <c r="AW12" s="128">
        <v>0</v>
      </c>
      <c r="AX12" s="128">
        <v>0</v>
      </c>
      <c r="AY12" s="128">
        <v>0</v>
      </c>
      <c r="AZ12" s="128">
        <v>0</v>
      </c>
      <c r="BA12" s="128">
        <v>0</v>
      </c>
      <c r="BB12" s="128">
        <v>0</v>
      </c>
      <c r="BC12" s="128">
        <v>0</v>
      </c>
      <c r="BD12" s="128">
        <v>0</v>
      </c>
      <c r="BE12" s="128">
        <v>0</v>
      </c>
      <c r="BF12" s="128">
        <v>0</v>
      </c>
      <c r="BG12" s="143">
        <v>0</v>
      </c>
      <c r="BH12" s="144">
        <v>0</v>
      </c>
      <c r="BI12" s="128">
        <v>0</v>
      </c>
      <c r="BJ12" s="128">
        <v>0</v>
      </c>
      <c r="BK12" s="128">
        <v>0</v>
      </c>
      <c r="BL12" s="128">
        <v>0</v>
      </c>
      <c r="BM12" s="128">
        <v>0</v>
      </c>
      <c r="BN12" s="128">
        <v>0</v>
      </c>
      <c r="BO12" s="128">
        <v>0</v>
      </c>
      <c r="BP12" s="128">
        <v>0</v>
      </c>
      <c r="BQ12" s="128">
        <v>0</v>
      </c>
      <c r="BR12" s="128">
        <v>0</v>
      </c>
      <c r="BS12" s="128">
        <v>0</v>
      </c>
      <c r="BT12" s="128">
        <v>0</v>
      </c>
      <c r="BU12" s="128">
        <v>0</v>
      </c>
      <c r="BV12" s="128">
        <v>0</v>
      </c>
      <c r="BW12" s="128">
        <v>0</v>
      </c>
      <c r="BX12" s="128">
        <v>0</v>
      </c>
      <c r="BY12" s="128">
        <v>0</v>
      </c>
      <c r="BZ12" s="128">
        <v>0</v>
      </c>
      <c r="CA12" s="128">
        <v>0</v>
      </c>
      <c r="CB12" s="128">
        <v>0</v>
      </c>
      <c r="CC12" s="128">
        <v>0</v>
      </c>
      <c r="CD12" s="128">
        <v>0</v>
      </c>
      <c r="CE12" s="128">
        <v>0</v>
      </c>
      <c r="CF12" s="128">
        <v>0</v>
      </c>
      <c r="CG12" s="128">
        <v>0</v>
      </c>
      <c r="CH12" s="128">
        <v>0</v>
      </c>
      <c r="CI12" s="128">
        <v>0</v>
      </c>
      <c r="CJ12" s="128">
        <v>0</v>
      </c>
      <c r="CK12" s="128">
        <v>0</v>
      </c>
      <c r="CL12" s="128">
        <v>0</v>
      </c>
      <c r="CM12" s="128">
        <v>0</v>
      </c>
      <c r="CN12" s="128">
        <v>0</v>
      </c>
      <c r="CO12" s="128">
        <v>0</v>
      </c>
      <c r="CP12" s="128">
        <v>0</v>
      </c>
      <c r="CQ12" s="128">
        <v>0</v>
      </c>
      <c r="CR12" s="128">
        <v>0</v>
      </c>
      <c r="CS12" s="128">
        <v>0</v>
      </c>
      <c r="CT12" s="128">
        <v>0</v>
      </c>
      <c r="CU12" s="128">
        <v>0</v>
      </c>
      <c r="CV12" s="128">
        <v>0</v>
      </c>
      <c r="CW12" s="128">
        <v>0</v>
      </c>
      <c r="CX12" s="128">
        <v>0</v>
      </c>
      <c r="CY12" s="128">
        <v>0</v>
      </c>
      <c r="CZ12" s="128">
        <v>0</v>
      </c>
      <c r="DA12" s="128">
        <v>0</v>
      </c>
      <c r="DB12" s="128">
        <v>0</v>
      </c>
      <c r="DC12" s="128">
        <v>0</v>
      </c>
      <c r="DD12" s="128">
        <v>0</v>
      </c>
      <c r="DE12" s="128">
        <v>0</v>
      </c>
      <c r="DF12" s="128">
        <v>0</v>
      </c>
      <c r="DG12" s="128">
        <v>0</v>
      </c>
      <c r="DH12" s="128">
        <v>0</v>
      </c>
      <c r="DI12" s="128">
        <v>0</v>
      </c>
      <c r="DJ12" s="128">
        <v>0</v>
      </c>
      <c r="DK12" s="128">
        <v>0</v>
      </c>
      <c r="DL12" s="128">
        <v>0</v>
      </c>
      <c r="DM12" s="128">
        <v>0</v>
      </c>
      <c r="DN12" s="128">
        <v>0</v>
      </c>
      <c r="DO12" s="128">
        <v>0</v>
      </c>
      <c r="DP12" s="128">
        <v>0</v>
      </c>
      <c r="DQ12" s="128">
        <v>0</v>
      </c>
      <c r="DR12" s="128">
        <v>0</v>
      </c>
      <c r="DS12" s="128">
        <v>0</v>
      </c>
      <c r="DT12" s="128">
        <v>0</v>
      </c>
      <c r="DU12" s="128">
        <v>0</v>
      </c>
      <c r="DV12" s="128">
        <v>0</v>
      </c>
      <c r="DW12" s="128">
        <v>0</v>
      </c>
      <c r="DX12" s="128">
        <v>0</v>
      </c>
      <c r="DY12" s="128">
        <v>0</v>
      </c>
      <c r="DZ12" s="128">
        <v>0</v>
      </c>
      <c r="EA12" s="128">
        <v>0</v>
      </c>
      <c r="EB12" s="128">
        <v>0</v>
      </c>
      <c r="EC12" s="128">
        <v>0</v>
      </c>
      <c r="ED12" s="118">
        <v>0</v>
      </c>
      <c r="EE12" s="118">
        <v>0</v>
      </c>
      <c r="EF12" s="118">
        <v>0</v>
      </c>
      <c r="EG12" s="118">
        <f t="shared" si="0"/>
        <v>0</v>
      </c>
      <c r="EH12" s="118">
        <f t="shared" si="1"/>
        <v>0</v>
      </c>
      <c r="EI12" s="118">
        <f t="shared" si="2"/>
        <v>0</v>
      </c>
      <c r="EJ12" s="118">
        <f t="shared" si="3"/>
        <v>0</v>
      </c>
    </row>
    <row r="13" s="112" customFormat="1" spans="1:140">
      <c r="A13" s="129" t="s">
        <v>122</v>
      </c>
      <c r="B13" s="128">
        <v>401385268.66</v>
      </c>
      <c r="C13" s="128">
        <v>13907197.49</v>
      </c>
      <c r="D13" s="128">
        <v>102383795.16</v>
      </c>
      <c r="E13" s="128">
        <v>1841798.44</v>
      </c>
      <c r="F13" s="128">
        <v>5454189.35</v>
      </c>
      <c r="G13" s="128">
        <v>6132831.78</v>
      </c>
      <c r="H13" s="128">
        <v>1686049.33</v>
      </c>
      <c r="I13" s="128">
        <v>3544920.74</v>
      </c>
      <c r="J13" s="128">
        <v>0</v>
      </c>
      <c r="K13" s="128">
        <v>938470.29</v>
      </c>
      <c r="L13" s="128">
        <v>3011008.91</v>
      </c>
      <c r="M13" s="128">
        <v>3766562.8</v>
      </c>
      <c r="N13" s="128">
        <v>3138937.72</v>
      </c>
      <c r="O13" s="128">
        <v>6857908.99</v>
      </c>
      <c r="P13" s="128">
        <v>4835748.45</v>
      </c>
      <c r="Q13" s="128">
        <v>11893064.95</v>
      </c>
      <c r="R13" s="128">
        <v>3280616.92</v>
      </c>
      <c r="S13" s="128">
        <v>1184843.24</v>
      </c>
      <c r="T13" s="128">
        <v>-300.77</v>
      </c>
      <c r="U13" s="128">
        <v>1435</v>
      </c>
      <c r="V13" s="128">
        <v>249143.05</v>
      </c>
      <c r="W13" s="128">
        <v>574898.76</v>
      </c>
      <c r="X13" s="128">
        <v>598519.93</v>
      </c>
      <c r="Y13" s="128">
        <v>0</v>
      </c>
      <c r="Z13" s="136">
        <v>19726596.03</v>
      </c>
      <c r="AA13" s="136">
        <v>40709018.46</v>
      </c>
      <c r="AB13" s="136">
        <v>12238273.55</v>
      </c>
      <c r="AC13" s="136">
        <v>3768722.57</v>
      </c>
      <c r="AD13" s="136">
        <v>3372105.1</v>
      </c>
      <c r="AE13" s="128">
        <v>0</v>
      </c>
      <c r="AF13" s="136">
        <v>146288912.42</v>
      </c>
      <c r="AG13" s="128">
        <v>2852861.79</v>
      </c>
      <c r="AH13" s="128">
        <v>1774836.01</v>
      </c>
      <c r="AI13" s="128">
        <v>2305043.35</v>
      </c>
      <c r="AJ13" s="128">
        <v>5547196.24</v>
      </c>
      <c r="AK13" s="128">
        <v>3278578.94</v>
      </c>
      <c r="AL13" s="128">
        <v>2773147.53</v>
      </c>
      <c r="AM13" s="128">
        <v>1194932.17</v>
      </c>
      <c r="AN13" s="128">
        <v>6020485.38</v>
      </c>
      <c r="AO13" s="128">
        <v>11084440.7</v>
      </c>
      <c r="AP13" s="128">
        <v>11433720.1</v>
      </c>
      <c r="AQ13" s="128">
        <v>5126556.57</v>
      </c>
      <c r="AR13" s="128">
        <v>2010261.18</v>
      </c>
      <c r="AS13" s="128">
        <v>3250277.07</v>
      </c>
      <c r="AT13" s="128">
        <v>1783277.46</v>
      </c>
      <c r="AU13" s="128">
        <v>0</v>
      </c>
      <c r="AV13" s="128">
        <v>2448724.81</v>
      </c>
      <c r="AW13" s="128">
        <v>3811892.34</v>
      </c>
      <c r="AX13" s="128">
        <v>3730106.62</v>
      </c>
      <c r="AY13" s="128">
        <v>2247549.78</v>
      </c>
      <c r="AZ13" s="128">
        <v>3306190.16</v>
      </c>
      <c r="BA13" s="128">
        <v>462532.41</v>
      </c>
      <c r="BB13" s="128">
        <v>5972287.64</v>
      </c>
      <c r="BC13" s="128">
        <v>2480220.9</v>
      </c>
      <c r="BD13" s="128">
        <v>4045813.72</v>
      </c>
      <c r="BE13" s="128">
        <v>3829789.19</v>
      </c>
      <c r="BF13" s="128">
        <v>10444639.94</v>
      </c>
      <c r="BG13" s="143">
        <v>8564811.98</v>
      </c>
      <c r="BH13" s="144">
        <v>110951349.05</v>
      </c>
      <c r="BI13" s="128">
        <v>4540618.14</v>
      </c>
      <c r="BJ13" s="128">
        <v>4612354.42</v>
      </c>
      <c r="BK13" s="128">
        <v>5020272.46</v>
      </c>
      <c r="BL13" s="128">
        <v>4033410.67</v>
      </c>
      <c r="BM13" s="128">
        <v>4146562.15</v>
      </c>
      <c r="BN13" s="128">
        <v>4539199.19</v>
      </c>
      <c r="BO13" s="128">
        <v>1797200.17</v>
      </c>
      <c r="BP13" s="128">
        <v>4755681.29</v>
      </c>
      <c r="BQ13" s="128">
        <v>2542423.12</v>
      </c>
      <c r="BR13" s="128">
        <v>2339536.92</v>
      </c>
      <c r="BS13" s="128">
        <v>5474623.61</v>
      </c>
      <c r="BT13" s="128">
        <v>2678459.47</v>
      </c>
      <c r="BU13" s="128">
        <v>3709541.59</v>
      </c>
      <c r="BV13" s="128">
        <v>2075066.29</v>
      </c>
      <c r="BW13" s="128">
        <v>1946297.59</v>
      </c>
      <c r="BX13" s="128">
        <v>2143296.67</v>
      </c>
      <c r="BY13" s="128">
        <v>2173800.06</v>
      </c>
      <c r="BZ13" s="128">
        <v>2254208.65</v>
      </c>
      <c r="CA13" s="128">
        <v>1517877.57</v>
      </c>
      <c r="CB13" s="128">
        <v>1526237.82</v>
      </c>
      <c r="CC13" s="128">
        <v>2038404.31</v>
      </c>
      <c r="CD13" s="128">
        <v>2595750.17</v>
      </c>
      <c r="CE13" s="128">
        <v>1147934.97</v>
      </c>
      <c r="CF13" s="128">
        <v>1134907.52</v>
      </c>
      <c r="CG13" s="128">
        <v>1198375.12</v>
      </c>
      <c r="CH13" s="128">
        <v>1195668.41</v>
      </c>
      <c r="CI13" s="128">
        <v>1177657.17</v>
      </c>
      <c r="CJ13" s="128">
        <v>1459932.97</v>
      </c>
      <c r="CK13" s="128">
        <v>1060567.28</v>
      </c>
      <c r="CL13" s="128">
        <v>1948032.82</v>
      </c>
      <c r="CM13" s="128">
        <v>799205.14</v>
      </c>
      <c r="CN13" s="128">
        <v>1042250.52</v>
      </c>
      <c r="CO13" s="128">
        <v>434444.45</v>
      </c>
      <c r="CP13" s="128">
        <v>727881.56</v>
      </c>
      <c r="CQ13" s="128">
        <v>843253.29</v>
      </c>
      <c r="CR13" s="128">
        <v>1671548.23</v>
      </c>
      <c r="CS13" s="128">
        <v>1694055.75</v>
      </c>
      <c r="CT13" s="128">
        <v>595415.83</v>
      </c>
      <c r="CU13" s="128">
        <v>663909.99</v>
      </c>
      <c r="CV13" s="128">
        <v>412409.57</v>
      </c>
      <c r="CW13" s="128">
        <v>858509.55</v>
      </c>
      <c r="CX13" s="128">
        <v>444505.65</v>
      </c>
      <c r="CY13" s="128">
        <v>746589.84</v>
      </c>
      <c r="CZ13" s="128">
        <v>751903.94</v>
      </c>
      <c r="DA13" s="128">
        <v>1096148.93</v>
      </c>
      <c r="DB13" s="128">
        <v>766645.89</v>
      </c>
      <c r="DC13" s="128">
        <v>1010743.09</v>
      </c>
      <c r="DD13" s="128">
        <v>958419.22</v>
      </c>
      <c r="DE13" s="128">
        <v>924551.98</v>
      </c>
      <c r="DF13" s="128">
        <v>595242.53</v>
      </c>
      <c r="DG13" s="128">
        <v>956159.26</v>
      </c>
      <c r="DH13" s="128">
        <v>660340.99</v>
      </c>
      <c r="DI13" s="128">
        <v>707545.54</v>
      </c>
      <c r="DJ13" s="128">
        <v>654066.77</v>
      </c>
      <c r="DK13" s="128">
        <v>574016.86</v>
      </c>
      <c r="DL13" s="128">
        <v>547442.58</v>
      </c>
      <c r="DM13" s="128">
        <v>934820.06</v>
      </c>
      <c r="DN13" s="128">
        <v>575564.99</v>
      </c>
      <c r="DO13" s="128">
        <v>964729.52</v>
      </c>
      <c r="DP13" s="128">
        <v>775519.57</v>
      </c>
      <c r="DQ13" s="128">
        <v>1595134.06</v>
      </c>
      <c r="DR13" s="128">
        <v>1271167.79</v>
      </c>
      <c r="DS13" s="128">
        <v>800759.52</v>
      </c>
      <c r="DT13" s="128">
        <v>671013.12</v>
      </c>
      <c r="DU13" s="128">
        <v>1387800.94</v>
      </c>
      <c r="DV13" s="128">
        <v>865073.65</v>
      </c>
      <c r="DW13" s="128">
        <v>369338.8</v>
      </c>
      <c r="DX13" s="128">
        <v>225345.82</v>
      </c>
      <c r="DY13" s="128">
        <v>200567.21</v>
      </c>
      <c r="DZ13" s="128">
        <v>360706.47</v>
      </c>
      <c r="EA13" s="150">
        <v>12710.89</v>
      </c>
      <c r="EB13" s="150">
        <v>0</v>
      </c>
      <c r="EC13" s="150">
        <v>0</v>
      </c>
      <c r="ED13" s="118">
        <v>9748.88</v>
      </c>
      <c r="EE13" s="118">
        <v>10242.22</v>
      </c>
      <c r="EF13" s="118">
        <v>0</v>
      </c>
      <c r="EG13" s="118">
        <f t="shared" si="0"/>
        <v>0</v>
      </c>
      <c r="EH13" s="118">
        <f t="shared" si="1"/>
        <v>6.98491930961609e-10</v>
      </c>
      <c r="EI13" s="118">
        <f t="shared" si="2"/>
        <v>0</v>
      </c>
      <c r="EJ13" s="118">
        <f t="shared" si="3"/>
        <v>0</v>
      </c>
    </row>
    <row r="14" spans="1:140">
      <c r="A14" s="127" t="s">
        <v>124</v>
      </c>
      <c r="B14" s="128">
        <v>58381239.41</v>
      </c>
      <c r="C14" s="128">
        <v>0</v>
      </c>
      <c r="D14" s="128">
        <v>0</v>
      </c>
      <c r="E14" s="128">
        <v>0</v>
      </c>
      <c r="F14" s="128">
        <v>0</v>
      </c>
      <c r="G14" s="128">
        <v>0</v>
      </c>
      <c r="H14" s="128">
        <v>0</v>
      </c>
      <c r="I14" s="128">
        <v>0</v>
      </c>
      <c r="J14" s="128">
        <v>0</v>
      </c>
      <c r="K14" s="128">
        <v>0</v>
      </c>
      <c r="L14" s="128">
        <v>0</v>
      </c>
      <c r="M14" s="128">
        <v>0</v>
      </c>
      <c r="N14" s="128">
        <v>0</v>
      </c>
      <c r="O14" s="128">
        <v>0</v>
      </c>
      <c r="P14" s="128">
        <v>0</v>
      </c>
      <c r="Q14" s="128">
        <v>0</v>
      </c>
      <c r="R14" s="128">
        <v>0</v>
      </c>
      <c r="S14" s="128">
        <v>0</v>
      </c>
      <c r="T14" s="128">
        <v>0</v>
      </c>
      <c r="U14" s="128">
        <v>0</v>
      </c>
      <c r="V14" s="128">
        <v>0</v>
      </c>
      <c r="W14" s="128">
        <v>0</v>
      </c>
      <c r="X14" s="128">
        <v>0</v>
      </c>
      <c r="Y14" s="128">
        <v>0</v>
      </c>
      <c r="Z14" s="136">
        <v>0</v>
      </c>
      <c r="AA14" s="136">
        <v>32153802.04</v>
      </c>
      <c r="AB14" s="136">
        <v>2883304.46</v>
      </c>
      <c r="AC14" s="136">
        <v>0</v>
      </c>
      <c r="AD14" s="136">
        <v>23491.14</v>
      </c>
      <c r="AE14" s="128">
        <v>0</v>
      </c>
      <c r="AF14" s="136">
        <v>23320641.77</v>
      </c>
      <c r="AG14" s="128">
        <v>0</v>
      </c>
      <c r="AH14" s="128">
        <v>0</v>
      </c>
      <c r="AI14" s="128">
        <v>0</v>
      </c>
      <c r="AJ14" s="128">
        <v>0</v>
      </c>
      <c r="AK14" s="128">
        <v>0</v>
      </c>
      <c r="AL14" s="128">
        <v>0</v>
      </c>
      <c r="AM14" s="128">
        <v>0</v>
      </c>
      <c r="AN14" s="128">
        <v>0</v>
      </c>
      <c r="AO14" s="128">
        <v>23229700</v>
      </c>
      <c r="AP14" s="128">
        <v>1359639.15</v>
      </c>
      <c r="AQ14" s="128">
        <v>2239912</v>
      </c>
      <c r="AR14" s="128">
        <v>158746</v>
      </c>
      <c r="AS14" s="128">
        <v>2965298.64</v>
      </c>
      <c r="AT14" s="128">
        <v>2200506.25</v>
      </c>
      <c r="AU14" s="128">
        <v>0</v>
      </c>
      <c r="AV14" s="128">
        <v>160002.74</v>
      </c>
      <c r="AW14" s="128">
        <v>1152218.49</v>
      </c>
      <c r="AX14" s="128">
        <v>834630.14</v>
      </c>
      <c r="AY14" s="128">
        <v>736453.09</v>
      </c>
      <c r="AZ14" s="128">
        <v>0</v>
      </c>
      <c r="BA14" s="128">
        <v>0</v>
      </c>
      <c r="BB14" s="128">
        <v>21113.77</v>
      </c>
      <c r="BC14" s="128">
        <v>0</v>
      </c>
      <c r="BD14" s="128">
        <v>4136.34</v>
      </c>
      <c r="BE14" s="128">
        <v>55757.94</v>
      </c>
      <c r="BF14" s="128">
        <v>0</v>
      </c>
      <c r="BG14" s="143">
        <v>271908.5</v>
      </c>
      <c r="BH14" s="144">
        <v>22967725.22</v>
      </c>
      <c r="BI14" s="128">
        <v>1258857.45</v>
      </c>
      <c r="BJ14" s="128">
        <v>1438130.47</v>
      </c>
      <c r="BK14" s="128">
        <v>1843812</v>
      </c>
      <c r="BL14" s="128">
        <v>1120298.97</v>
      </c>
      <c r="BM14" s="128">
        <v>1277110.34</v>
      </c>
      <c r="BN14" s="128">
        <v>1126688.88</v>
      </c>
      <c r="BO14" s="128">
        <v>520870.21</v>
      </c>
      <c r="BP14" s="128">
        <v>1513630.14</v>
      </c>
      <c r="BQ14" s="128">
        <v>395503.53</v>
      </c>
      <c r="BR14" s="128">
        <v>183468.43</v>
      </c>
      <c r="BS14" s="128">
        <v>1429219.4</v>
      </c>
      <c r="BT14" s="128">
        <v>594269.71</v>
      </c>
      <c r="BU14" s="128">
        <v>786043.31</v>
      </c>
      <c r="BV14" s="128">
        <v>177277.07</v>
      </c>
      <c r="BW14" s="128">
        <v>274314.06</v>
      </c>
      <c r="BX14" s="128">
        <v>551524.41</v>
      </c>
      <c r="BY14" s="128">
        <v>431164.8</v>
      </c>
      <c r="BZ14" s="128">
        <v>640808.57</v>
      </c>
      <c r="CA14" s="128">
        <v>223874.37</v>
      </c>
      <c r="CB14" s="128">
        <v>291243.28</v>
      </c>
      <c r="CC14" s="128">
        <v>443232.38</v>
      </c>
      <c r="CD14" s="128">
        <v>567286.71</v>
      </c>
      <c r="CE14" s="128">
        <v>132056.49</v>
      </c>
      <c r="CF14" s="128">
        <v>145680.39</v>
      </c>
      <c r="CG14" s="128">
        <v>151336.48</v>
      </c>
      <c r="CH14" s="128">
        <v>455902.78</v>
      </c>
      <c r="CI14" s="128">
        <v>225316.59</v>
      </c>
      <c r="CJ14" s="128">
        <v>371798.69</v>
      </c>
      <c r="CK14" s="128">
        <v>208798.26</v>
      </c>
      <c r="CL14" s="128">
        <v>579584.51</v>
      </c>
      <c r="CM14" s="128">
        <v>62975.18</v>
      </c>
      <c r="CN14" s="128">
        <v>250790.98</v>
      </c>
      <c r="CO14" s="128">
        <v>124563.46</v>
      </c>
      <c r="CP14" s="128">
        <v>148268.26</v>
      </c>
      <c r="CQ14" s="128">
        <v>58463.51</v>
      </c>
      <c r="CR14" s="128">
        <v>171127.54</v>
      </c>
      <c r="CS14" s="128">
        <v>435578.97</v>
      </c>
      <c r="CT14" s="128">
        <v>14787</v>
      </c>
      <c r="CU14" s="128">
        <v>31185.16</v>
      </c>
      <c r="CV14" s="128">
        <v>2571.8</v>
      </c>
      <c r="CW14" s="128">
        <v>68730.23</v>
      </c>
      <c r="CX14" s="128">
        <v>23746.93</v>
      </c>
      <c r="CY14" s="128">
        <v>3248.78</v>
      </c>
      <c r="CZ14" s="128">
        <v>101233.85</v>
      </c>
      <c r="DA14" s="128">
        <v>52797.03</v>
      </c>
      <c r="DB14" s="128">
        <v>124260.74</v>
      </c>
      <c r="DC14" s="128">
        <v>36764.94</v>
      </c>
      <c r="DD14" s="128">
        <v>34953.42</v>
      </c>
      <c r="DE14" s="128">
        <v>78130.91</v>
      </c>
      <c r="DF14" s="128">
        <v>35277.26</v>
      </c>
      <c r="DG14" s="128">
        <v>164140.69</v>
      </c>
      <c r="DH14" s="128">
        <v>41822.25</v>
      </c>
      <c r="DI14" s="128">
        <v>45832.66</v>
      </c>
      <c r="DJ14" s="128">
        <v>154291.24</v>
      </c>
      <c r="DK14" s="128">
        <v>13178.89</v>
      </c>
      <c r="DL14" s="128">
        <v>12554.14</v>
      </c>
      <c r="DM14" s="128">
        <v>292552.77</v>
      </c>
      <c r="DN14" s="128">
        <v>10312.78</v>
      </c>
      <c r="DO14" s="128">
        <v>57217.66</v>
      </c>
      <c r="DP14" s="128">
        <v>132924.8</v>
      </c>
      <c r="DQ14" s="128">
        <v>144204.72</v>
      </c>
      <c r="DR14" s="128">
        <v>121298.14</v>
      </c>
      <c r="DS14" s="128">
        <v>15378.67</v>
      </c>
      <c r="DT14" s="128">
        <v>33929.33</v>
      </c>
      <c r="DU14" s="128">
        <v>358743.49</v>
      </c>
      <c r="DV14" s="128">
        <v>63349.73</v>
      </c>
      <c r="DW14" s="128">
        <v>8030.61</v>
      </c>
      <c r="DX14" s="128">
        <v>53235.27</v>
      </c>
      <c r="DY14" s="128">
        <v>24396.45</v>
      </c>
      <c r="DZ14" s="128">
        <v>1772.3</v>
      </c>
      <c r="EA14" s="128">
        <v>0</v>
      </c>
      <c r="EB14" s="128">
        <v>0</v>
      </c>
      <c r="EC14" s="128">
        <v>0</v>
      </c>
      <c r="ED14" s="118">
        <v>0</v>
      </c>
      <c r="EE14" s="118">
        <v>0</v>
      </c>
      <c r="EF14" s="118">
        <v>0</v>
      </c>
      <c r="EG14" s="118">
        <f t="shared" si="0"/>
        <v>0</v>
      </c>
      <c r="EH14" s="118">
        <f t="shared" si="1"/>
        <v>0</v>
      </c>
      <c r="EI14" s="118">
        <f t="shared" si="2"/>
        <v>0</v>
      </c>
      <c r="EJ14" s="118">
        <f t="shared" si="3"/>
        <v>0</v>
      </c>
    </row>
    <row r="15" spans="1:140">
      <c r="A15" s="127" t="s">
        <v>125</v>
      </c>
      <c r="B15" s="128">
        <v>61105498.94</v>
      </c>
      <c r="C15" s="128">
        <v>0</v>
      </c>
      <c r="D15" s="128">
        <v>0</v>
      </c>
      <c r="E15" s="128">
        <v>0</v>
      </c>
      <c r="F15" s="128">
        <v>0</v>
      </c>
      <c r="G15" s="128">
        <v>0</v>
      </c>
      <c r="H15" s="128">
        <v>0</v>
      </c>
      <c r="I15" s="128">
        <v>0</v>
      </c>
      <c r="J15" s="128">
        <v>0</v>
      </c>
      <c r="K15" s="128">
        <v>0</v>
      </c>
      <c r="L15" s="128">
        <v>0</v>
      </c>
      <c r="M15" s="128">
        <v>0</v>
      </c>
      <c r="N15" s="128">
        <v>0</v>
      </c>
      <c r="O15" s="128">
        <v>0</v>
      </c>
      <c r="P15" s="128">
        <v>0</v>
      </c>
      <c r="Q15" s="128">
        <v>0</v>
      </c>
      <c r="R15" s="128">
        <v>0</v>
      </c>
      <c r="S15" s="128">
        <v>0</v>
      </c>
      <c r="T15" s="128">
        <v>0</v>
      </c>
      <c r="U15" s="128">
        <v>0</v>
      </c>
      <c r="V15" s="128">
        <v>0</v>
      </c>
      <c r="W15" s="128">
        <v>0</v>
      </c>
      <c r="X15" s="128">
        <v>0</v>
      </c>
      <c r="Y15" s="128">
        <v>0</v>
      </c>
      <c r="Z15" s="136">
        <v>138582.15</v>
      </c>
      <c r="AA15" s="136">
        <v>1976486.32</v>
      </c>
      <c r="AB15" s="136">
        <v>802626.07</v>
      </c>
      <c r="AC15" s="136">
        <v>0</v>
      </c>
      <c r="AD15" s="136">
        <v>48962.26</v>
      </c>
      <c r="AE15" s="128">
        <v>0</v>
      </c>
      <c r="AF15" s="136">
        <v>58138842.14</v>
      </c>
      <c r="AG15" s="128">
        <v>0</v>
      </c>
      <c r="AH15" s="128">
        <v>0</v>
      </c>
      <c r="AI15" s="128">
        <v>0</v>
      </c>
      <c r="AJ15" s="128">
        <v>0</v>
      </c>
      <c r="AK15" s="128">
        <v>0</v>
      </c>
      <c r="AL15" s="128">
        <v>0</v>
      </c>
      <c r="AM15" s="128">
        <v>138582.15</v>
      </c>
      <c r="AN15" s="128">
        <v>0</v>
      </c>
      <c r="AO15" s="128">
        <v>551329.88</v>
      </c>
      <c r="AP15" s="128">
        <v>22500</v>
      </c>
      <c r="AQ15" s="128">
        <v>1402656.44</v>
      </c>
      <c r="AR15" s="128">
        <v>0</v>
      </c>
      <c r="AS15" s="128">
        <v>0</v>
      </c>
      <c r="AT15" s="128">
        <v>0</v>
      </c>
      <c r="AU15" s="128">
        <v>0</v>
      </c>
      <c r="AV15" s="128">
        <v>0</v>
      </c>
      <c r="AW15" s="128">
        <v>0</v>
      </c>
      <c r="AX15" s="128">
        <v>0</v>
      </c>
      <c r="AY15" s="128">
        <v>802626.07</v>
      </c>
      <c r="AZ15" s="128">
        <v>0</v>
      </c>
      <c r="BA15" s="128">
        <v>0</v>
      </c>
      <c r="BB15" s="128">
        <v>55792896.08</v>
      </c>
      <c r="BC15" s="128">
        <v>0</v>
      </c>
      <c r="BD15" s="128">
        <v>0</v>
      </c>
      <c r="BE15" s="128">
        <v>0</v>
      </c>
      <c r="BF15" s="128">
        <v>0</v>
      </c>
      <c r="BG15" s="143">
        <v>0</v>
      </c>
      <c r="BH15" s="144">
        <v>2345946.06</v>
      </c>
      <c r="BI15" s="128">
        <v>0</v>
      </c>
      <c r="BJ15" s="128">
        <v>0</v>
      </c>
      <c r="BK15" s="128">
        <v>0</v>
      </c>
      <c r="BL15" s="128">
        <v>1695849.03</v>
      </c>
      <c r="BM15" s="128">
        <v>0</v>
      </c>
      <c r="BN15" s="128">
        <v>0</v>
      </c>
      <c r="BO15" s="128">
        <v>0</v>
      </c>
      <c r="BP15" s="128">
        <v>0</v>
      </c>
      <c r="BQ15" s="128">
        <v>0</v>
      </c>
      <c r="BR15" s="128">
        <v>0</v>
      </c>
      <c r="BS15" s="128">
        <v>0</v>
      </c>
      <c r="BT15" s="128">
        <v>0</v>
      </c>
      <c r="BU15" s="128">
        <v>0</v>
      </c>
      <c r="BV15" s="128">
        <v>0</v>
      </c>
      <c r="BW15" s="128">
        <v>0</v>
      </c>
      <c r="BX15" s="128">
        <v>0</v>
      </c>
      <c r="BY15" s="128">
        <v>0</v>
      </c>
      <c r="BZ15" s="128">
        <v>0</v>
      </c>
      <c r="CA15" s="128">
        <v>0</v>
      </c>
      <c r="CB15" s="128">
        <v>0</v>
      </c>
      <c r="CC15" s="128">
        <v>0</v>
      </c>
      <c r="CD15" s="128">
        <v>0</v>
      </c>
      <c r="CE15" s="128">
        <v>0</v>
      </c>
      <c r="CF15" s="128">
        <v>0</v>
      </c>
      <c r="CG15" s="128">
        <v>0</v>
      </c>
      <c r="CH15" s="128">
        <v>0</v>
      </c>
      <c r="CI15" s="128">
        <v>0</v>
      </c>
      <c r="CJ15" s="128">
        <v>0</v>
      </c>
      <c r="CK15" s="128">
        <v>0</v>
      </c>
      <c r="CL15" s="128">
        <v>0</v>
      </c>
      <c r="CM15" s="128">
        <v>0</v>
      </c>
      <c r="CN15" s="128">
        <v>0</v>
      </c>
      <c r="CO15" s="128">
        <v>0</v>
      </c>
      <c r="CP15" s="128">
        <v>0</v>
      </c>
      <c r="CQ15" s="128">
        <v>0</v>
      </c>
      <c r="CR15" s="128">
        <v>0</v>
      </c>
      <c r="CS15" s="128">
        <v>0</v>
      </c>
      <c r="CT15" s="128">
        <v>0</v>
      </c>
      <c r="CU15" s="128">
        <v>0</v>
      </c>
      <c r="CV15" s="128">
        <v>0</v>
      </c>
      <c r="CW15" s="128">
        <v>0</v>
      </c>
      <c r="CX15" s="128">
        <v>0</v>
      </c>
      <c r="CY15" s="128">
        <v>139805.77</v>
      </c>
      <c r="CZ15" s="128">
        <v>0</v>
      </c>
      <c r="DA15" s="128">
        <v>0</v>
      </c>
      <c r="DB15" s="128">
        <v>0</v>
      </c>
      <c r="DC15" s="128">
        <v>0</v>
      </c>
      <c r="DD15" s="128">
        <v>0</v>
      </c>
      <c r="DE15" s="128">
        <v>0</v>
      </c>
      <c r="DF15" s="128">
        <v>0</v>
      </c>
      <c r="DG15" s="128">
        <v>0</v>
      </c>
      <c r="DH15" s="128">
        <v>510291.26</v>
      </c>
      <c r="DI15" s="128">
        <v>0</v>
      </c>
      <c r="DJ15" s="128">
        <v>0</v>
      </c>
      <c r="DK15" s="128">
        <v>0</v>
      </c>
      <c r="DL15" s="128">
        <v>0</v>
      </c>
      <c r="DM15" s="128">
        <v>0</v>
      </c>
      <c r="DN15" s="128">
        <v>0</v>
      </c>
      <c r="DO15" s="128">
        <v>0</v>
      </c>
      <c r="DP15" s="128">
        <v>0</v>
      </c>
      <c r="DQ15" s="128">
        <v>0</v>
      </c>
      <c r="DR15" s="128">
        <v>0</v>
      </c>
      <c r="DS15" s="128">
        <v>0</v>
      </c>
      <c r="DT15" s="128">
        <v>0</v>
      </c>
      <c r="DU15" s="128">
        <v>0</v>
      </c>
      <c r="DV15" s="128">
        <v>0</v>
      </c>
      <c r="DW15" s="128">
        <v>0</v>
      </c>
      <c r="DX15" s="128">
        <v>0</v>
      </c>
      <c r="DY15" s="128">
        <v>0</v>
      </c>
      <c r="DZ15" s="128">
        <v>0</v>
      </c>
      <c r="EA15" s="128">
        <v>0</v>
      </c>
      <c r="EB15" s="128">
        <v>0</v>
      </c>
      <c r="EC15" s="128">
        <v>0</v>
      </c>
      <c r="ED15" s="118">
        <v>0</v>
      </c>
      <c r="EE15" s="118">
        <v>0</v>
      </c>
      <c r="EF15" s="118">
        <v>0</v>
      </c>
      <c r="EG15" s="118">
        <f t="shared" si="0"/>
        <v>0</v>
      </c>
      <c r="EH15" s="118">
        <f t="shared" si="1"/>
        <v>0</v>
      </c>
      <c r="EI15" s="118">
        <f t="shared" si="2"/>
        <v>0</v>
      </c>
      <c r="EJ15" s="118">
        <f t="shared" si="3"/>
        <v>0</v>
      </c>
    </row>
    <row r="16" spans="1:140">
      <c r="A16" s="127" t="s">
        <v>126</v>
      </c>
      <c r="B16" s="128">
        <v>5126155.72</v>
      </c>
      <c r="C16" s="128">
        <v>0</v>
      </c>
      <c r="D16" s="128">
        <v>-3336082.95</v>
      </c>
      <c r="E16" s="128">
        <v>0</v>
      </c>
      <c r="F16" s="128">
        <v>0</v>
      </c>
      <c r="G16" s="128">
        <v>0</v>
      </c>
      <c r="H16" s="128">
        <v>0</v>
      </c>
      <c r="I16" s="128">
        <v>0</v>
      </c>
      <c r="J16" s="128">
        <v>0</v>
      </c>
      <c r="K16" s="128">
        <v>0</v>
      </c>
      <c r="L16" s="128">
        <v>0</v>
      </c>
      <c r="M16" s="128">
        <v>0</v>
      </c>
      <c r="N16" s="128">
        <v>0</v>
      </c>
      <c r="O16" s="128">
        <v>0</v>
      </c>
      <c r="P16" s="128">
        <v>0</v>
      </c>
      <c r="Q16" s="128">
        <v>0</v>
      </c>
      <c r="R16" s="128">
        <v>0</v>
      </c>
      <c r="S16" s="128">
        <v>0</v>
      </c>
      <c r="T16" s="128">
        <v>0</v>
      </c>
      <c r="U16" s="128">
        <v>0</v>
      </c>
      <c r="V16" s="128">
        <v>0</v>
      </c>
      <c r="W16" s="128">
        <v>0</v>
      </c>
      <c r="X16" s="128">
        <v>0</v>
      </c>
      <c r="Y16" s="128">
        <v>47596.85</v>
      </c>
      <c r="Z16" s="136">
        <v>390125.97</v>
      </c>
      <c r="AA16" s="136">
        <v>2074509.81</v>
      </c>
      <c r="AB16" s="136">
        <v>-5849571.14</v>
      </c>
      <c r="AC16" s="136">
        <v>17.48</v>
      </c>
      <c r="AD16" s="136">
        <v>1282.41</v>
      </c>
      <c r="AE16" s="128">
        <v>0</v>
      </c>
      <c r="AF16" s="136">
        <v>11798277.29</v>
      </c>
      <c r="AG16" s="128">
        <v>2388.92</v>
      </c>
      <c r="AH16" s="128">
        <v>1965436.81</v>
      </c>
      <c r="AI16" s="128">
        <v>1199970.06</v>
      </c>
      <c r="AJ16" s="128">
        <v>-1313892.39</v>
      </c>
      <c r="AK16" s="128">
        <v>-87256.33</v>
      </c>
      <c r="AL16" s="128">
        <v>-1406074.09</v>
      </c>
      <c r="AM16" s="128">
        <v>29552.99</v>
      </c>
      <c r="AN16" s="128">
        <v>0</v>
      </c>
      <c r="AO16" s="128">
        <v>1525584.01</v>
      </c>
      <c r="AP16" s="128">
        <v>103259.18</v>
      </c>
      <c r="AQ16" s="128">
        <v>200309.11</v>
      </c>
      <c r="AR16" s="128">
        <v>18797.35</v>
      </c>
      <c r="AS16" s="128">
        <v>130140.15</v>
      </c>
      <c r="AT16" s="128">
        <v>96420.01</v>
      </c>
      <c r="AU16" s="128">
        <v>0</v>
      </c>
      <c r="AV16" s="128">
        <v>-52872.38</v>
      </c>
      <c r="AW16" s="128">
        <v>149288.42</v>
      </c>
      <c r="AX16" s="128">
        <v>-6683767.75</v>
      </c>
      <c r="AY16" s="128">
        <v>737780.57</v>
      </c>
      <c r="AZ16" s="128">
        <v>17.48</v>
      </c>
      <c r="BA16" s="128">
        <v>0</v>
      </c>
      <c r="BB16" s="128">
        <v>57810.35</v>
      </c>
      <c r="BC16" s="128">
        <v>0</v>
      </c>
      <c r="BD16" s="128">
        <v>5185864.43</v>
      </c>
      <c r="BE16" s="128">
        <v>243.49</v>
      </c>
      <c r="BF16" s="128">
        <v>0</v>
      </c>
      <c r="BG16" s="143">
        <v>-14.28</v>
      </c>
      <c r="BH16" s="144">
        <v>6554373.3</v>
      </c>
      <c r="BI16" s="128">
        <v>243643.55</v>
      </c>
      <c r="BJ16" s="128">
        <v>237561.45</v>
      </c>
      <c r="BK16" s="128">
        <v>265611</v>
      </c>
      <c r="BL16" s="128">
        <v>191588.38</v>
      </c>
      <c r="BM16" s="128">
        <v>296146.76</v>
      </c>
      <c r="BN16" s="128">
        <v>262127.67</v>
      </c>
      <c r="BO16" s="128">
        <v>89756.83</v>
      </c>
      <c r="BP16" s="128">
        <v>299775.47</v>
      </c>
      <c r="BQ16" s="128">
        <v>123748.97</v>
      </c>
      <c r="BR16" s="128">
        <v>89475.54</v>
      </c>
      <c r="BS16" s="128">
        <v>279361.53</v>
      </c>
      <c r="BT16" s="128">
        <v>903139.49</v>
      </c>
      <c r="BU16" s="128">
        <v>132330.12</v>
      </c>
      <c r="BV16" s="128">
        <v>96283.23</v>
      </c>
      <c r="BW16" s="128">
        <v>79196.4</v>
      </c>
      <c r="BX16" s="128">
        <v>81985.63</v>
      </c>
      <c r="BY16" s="128">
        <v>82974.3</v>
      </c>
      <c r="BZ16" s="128">
        <v>87990.27</v>
      </c>
      <c r="CA16" s="128">
        <v>71744.68</v>
      </c>
      <c r="CB16" s="128">
        <v>53599.37</v>
      </c>
      <c r="CC16" s="128">
        <v>70492.27</v>
      </c>
      <c r="CD16" s="128">
        <v>94712.42</v>
      </c>
      <c r="CE16" s="128">
        <v>26121.29</v>
      </c>
      <c r="CF16" s="128">
        <v>35627.26</v>
      </c>
      <c r="CG16" s="128">
        <v>25307.2</v>
      </c>
      <c r="CH16" s="128">
        <v>30429.17</v>
      </c>
      <c r="CI16" s="128">
        <v>22392.66</v>
      </c>
      <c r="CJ16" s="128">
        <v>48884.12</v>
      </c>
      <c r="CK16" s="128">
        <v>27958.19</v>
      </c>
      <c r="CL16" s="128">
        <v>16762.79</v>
      </c>
      <c r="CM16" s="128">
        <v>8316.14</v>
      </c>
      <c r="CN16" s="128">
        <v>16083.47</v>
      </c>
      <c r="CO16" s="128">
        <v>9435.36</v>
      </c>
      <c r="CP16" s="128">
        <v>16102.65</v>
      </c>
      <c r="CQ16" s="128">
        <v>28952.6</v>
      </c>
      <c r="CR16" s="128">
        <v>37490.6</v>
      </c>
      <c r="CS16" s="128">
        <v>1697325.7</v>
      </c>
      <c r="CT16" s="128">
        <v>12734.37</v>
      </c>
      <c r="CU16" s="128">
        <v>2960.37</v>
      </c>
      <c r="CV16" s="128">
        <v>7082.13</v>
      </c>
      <c r="CW16" s="128">
        <v>13894.17</v>
      </c>
      <c r="CX16" s="128">
        <v>13674.65</v>
      </c>
      <c r="CY16" s="128">
        <v>7840.14</v>
      </c>
      <c r="CZ16" s="128">
        <v>19846.32</v>
      </c>
      <c r="DA16" s="128">
        <v>6653.56</v>
      </c>
      <c r="DB16" s="128">
        <v>4195.31</v>
      </c>
      <c r="DC16" s="128">
        <v>13584.61</v>
      </c>
      <c r="DD16" s="128">
        <v>8921.02</v>
      </c>
      <c r="DE16" s="128">
        <v>12933.09</v>
      </c>
      <c r="DF16" s="128">
        <v>6794.16</v>
      </c>
      <c r="DG16" s="128">
        <v>6149.52</v>
      </c>
      <c r="DH16" s="128">
        <v>5398.62</v>
      </c>
      <c r="DI16" s="128">
        <v>6528.96</v>
      </c>
      <c r="DJ16" s="128">
        <v>3422.62</v>
      </c>
      <c r="DK16" s="128">
        <v>1441.03</v>
      </c>
      <c r="DL16" s="128">
        <v>1045.64</v>
      </c>
      <c r="DM16" s="128">
        <v>5257.09</v>
      </c>
      <c r="DN16" s="128">
        <v>1847.33</v>
      </c>
      <c r="DO16" s="128">
        <v>8645.42</v>
      </c>
      <c r="DP16" s="128">
        <v>19758.79</v>
      </c>
      <c r="DQ16" s="128">
        <v>39761.15</v>
      </c>
      <c r="DR16" s="128">
        <v>22032.71</v>
      </c>
      <c r="DS16" s="128">
        <v>4768.7</v>
      </c>
      <c r="DT16" s="128">
        <v>7174.06</v>
      </c>
      <c r="DU16" s="128">
        <v>93770.79</v>
      </c>
      <c r="DV16" s="128">
        <v>10806.09</v>
      </c>
      <c r="DW16" s="128">
        <v>3942.56</v>
      </c>
      <c r="DX16" s="128">
        <v>1039.06</v>
      </c>
      <c r="DY16" s="128">
        <v>-391.88</v>
      </c>
      <c r="DZ16" s="128">
        <v>426.61</v>
      </c>
      <c r="EA16" s="128">
        <v>0</v>
      </c>
      <c r="EB16" s="128">
        <v>0</v>
      </c>
      <c r="EC16" s="128">
        <v>0</v>
      </c>
      <c r="ED16" s="118">
        <v>0</v>
      </c>
      <c r="EE16" s="118">
        <v>0</v>
      </c>
      <c r="EF16" s="118">
        <v>0</v>
      </c>
      <c r="EG16" s="118">
        <f t="shared" si="0"/>
        <v>-8.73114913702011e-10</v>
      </c>
      <c r="EH16" s="118">
        <f t="shared" si="1"/>
        <v>0</v>
      </c>
      <c r="EI16" s="118">
        <f t="shared" si="2"/>
        <v>0</v>
      </c>
      <c r="EJ16" s="118">
        <f t="shared" si="3"/>
        <v>0</v>
      </c>
    </row>
    <row r="17" spans="1:140">
      <c r="A17" s="127" t="s">
        <v>127</v>
      </c>
      <c r="B17" s="128">
        <v>0</v>
      </c>
      <c r="C17" s="128">
        <v>0</v>
      </c>
      <c r="D17" s="128">
        <v>-487270.11</v>
      </c>
      <c r="E17" s="128">
        <v>0</v>
      </c>
      <c r="F17" s="128">
        <v>0</v>
      </c>
      <c r="G17" s="128">
        <v>0</v>
      </c>
      <c r="H17" s="128">
        <v>0</v>
      </c>
      <c r="I17" s="128">
        <v>0</v>
      </c>
      <c r="J17" s="128">
        <v>0</v>
      </c>
      <c r="K17" s="128">
        <v>0</v>
      </c>
      <c r="L17" s="128">
        <v>0</v>
      </c>
      <c r="M17" s="128">
        <v>0</v>
      </c>
      <c r="N17" s="128">
        <v>0</v>
      </c>
      <c r="O17" s="128">
        <v>0</v>
      </c>
      <c r="P17" s="128">
        <v>0</v>
      </c>
      <c r="Q17" s="128">
        <v>0</v>
      </c>
      <c r="R17" s="128">
        <v>0</v>
      </c>
      <c r="S17" s="128">
        <v>0</v>
      </c>
      <c r="T17" s="128">
        <v>0</v>
      </c>
      <c r="U17" s="128">
        <v>0</v>
      </c>
      <c r="V17" s="128">
        <v>0</v>
      </c>
      <c r="W17" s="128">
        <v>0</v>
      </c>
      <c r="X17" s="128">
        <v>0</v>
      </c>
      <c r="Y17" s="128">
        <v>0</v>
      </c>
      <c r="Z17" s="136">
        <v>53713.64</v>
      </c>
      <c r="AA17" s="136">
        <v>0</v>
      </c>
      <c r="AB17" s="136">
        <v>0</v>
      </c>
      <c r="AC17" s="136">
        <v>0</v>
      </c>
      <c r="AD17" s="136">
        <v>0</v>
      </c>
      <c r="AE17" s="128">
        <v>0</v>
      </c>
      <c r="AF17" s="136">
        <v>433556.47</v>
      </c>
      <c r="AG17" s="128">
        <v>53713.64</v>
      </c>
      <c r="AH17" s="128">
        <v>0</v>
      </c>
      <c r="AI17" s="128">
        <v>0</v>
      </c>
      <c r="AJ17" s="128">
        <v>0</v>
      </c>
      <c r="AK17" s="128">
        <v>0</v>
      </c>
      <c r="AL17" s="128">
        <v>0</v>
      </c>
      <c r="AM17" s="128">
        <v>0</v>
      </c>
      <c r="AN17" s="128">
        <v>0</v>
      </c>
      <c r="AO17" s="128">
        <v>0</v>
      </c>
      <c r="AP17" s="128">
        <v>0</v>
      </c>
      <c r="AQ17" s="128">
        <v>0</v>
      </c>
      <c r="AR17" s="128">
        <v>0</v>
      </c>
      <c r="AS17" s="128">
        <v>0</v>
      </c>
      <c r="AT17" s="128">
        <v>0</v>
      </c>
      <c r="AU17" s="128">
        <v>0</v>
      </c>
      <c r="AV17" s="128">
        <v>0</v>
      </c>
      <c r="AW17" s="128">
        <v>0</v>
      </c>
      <c r="AX17" s="128">
        <v>0</v>
      </c>
      <c r="AY17" s="128">
        <v>0</v>
      </c>
      <c r="AZ17" s="128">
        <v>0</v>
      </c>
      <c r="BA17" s="128">
        <v>0</v>
      </c>
      <c r="BB17" s="128">
        <v>0</v>
      </c>
      <c r="BC17" s="128">
        <v>0</v>
      </c>
      <c r="BD17" s="128">
        <v>0</v>
      </c>
      <c r="BE17" s="128">
        <v>0</v>
      </c>
      <c r="BF17" s="128">
        <v>0</v>
      </c>
      <c r="BG17" s="143">
        <v>0</v>
      </c>
      <c r="BH17" s="144">
        <v>433556.47</v>
      </c>
      <c r="BI17" s="128">
        <v>0</v>
      </c>
      <c r="BJ17" s="128">
        <v>0</v>
      </c>
      <c r="BK17" s="128">
        <v>0</v>
      </c>
      <c r="BL17" s="128">
        <v>0</v>
      </c>
      <c r="BM17" s="128">
        <v>37711.06</v>
      </c>
      <c r="BN17" s="128">
        <v>42772</v>
      </c>
      <c r="BO17" s="128">
        <v>230.14</v>
      </c>
      <c r="BP17" s="128">
        <v>5717.95</v>
      </c>
      <c r="BQ17" s="128">
        <v>47997.8</v>
      </c>
      <c r="BR17" s="128">
        <v>40382.03</v>
      </c>
      <c r="BS17" s="128">
        <v>8440.08</v>
      </c>
      <c r="BT17" s="128">
        <v>61662.58</v>
      </c>
      <c r="BU17" s="128">
        <v>9240.96</v>
      </c>
      <c r="BV17" s="128">
        <v>0</v>
      </c>
      <c r="BW17" s="128">
        <v>3442.73</v>
      </c>
      <c r="BX17" s="128">
        <v>3614.16</v>
      </c>
      <c r="BY17" s="128">
        <v>10192.39</v>
      </c>
      <c r="BZ17" s="128">
        <v>11214.5</v>
      </c>
      <c r="CA17" s="128">
        <v>36334.3</v>
      </c>
      <c r="CB17" s="128">
        <v>3566.69</v>
      </c>
      <c r="CC17" s="128">
        <v>2167.96</v>
      </c>
      <c r="CD17" s="128">
        <v>22741.4</v>
      </c>
      <c r="CE17" s="128">
        <v>0</v>
      </c>
      <c r="CF17" s="128">
        <v>14057.6</v>
      </c>
      <c r="CG17" s="128">
        <v>10993.63</v>
      </c>
      <c r="CH17" s="128">
        <v>3930.82</v>
      </c>
      <c r="CI17" s="128">
        <v>804.43</v>
      </c>
      <c r="CJ17" s="128">
        <v>29038.4</v>
      </c>
      <c r="CK17" s="128">
        <v>7362.37</v>
      </c>
      <c r="CL17" s="128">
        <v>0</v>
      </c>
      <c r="CM17" s="128">
        <v>2376</v>
      </c>
      <c r="CN17" s="128">
        <v>0</v>
      </c>
      <c r="CO17" s="128">
        <v>0</v>
      </c>
      <c r="CP17" s="128">
        <v>4181.07</v>
      </c>
      <c r="CQ17" s="128">
        <v>0</v>
      </c>
      <c r="CR17" s="128">
        <v>0</v>
      </c>
      <c r="CS17" s="128">
        <v>0</v>
      </c>
      <c r="CT17" s="128">
        <v>13008.74</v>
      </c>
      <c r="CU17" s="128">
        <v>0</v>
      </c>
      <c r="CV17" s="128">
        <v>0</v>
      </c>
      <c r="CW17" s="128">
        <v>0</v>
      </c>
      <c r="CX17" s="128">
        <v>374.68</v>
      </c>
      <c r="CY17" s="128">
        <v>0</v>
      </c>
      <c r="CZ17" s="128">
        <v>0</v>
      </c>
      <c r="DA17" s="128">
        <v>0</v>
      </c>
      <c r="DB17" s="128">
        <v>0</v>
      </c>
      <c r="DC17" s="128">
        <v>0</v>
      </c>
      <c r="DD17" s="128">
        <v>0</v>
      </c>
      <c r="DE17" s="128">
        <v>0</v>
      </c>
      <c r="DF17" s="128">
        <v>0</v>
      </c>
      <c r="DG17" s="128">
        <v>0</v>
      </c>
      <c r="DH17" s="128">
        <v>0</v>
      </c>
      <c r="DI17" s="128">
        <v>0</v>
      </c>
      <c r="DJ17" s="128">
        <v>0</v>
      </c>
      <c r="DK17" s="128">
        <v>0</v>
      </c>
      <c r="DL17" s="128">
        <v>0</v>
      </c>
      <c r="DM17" s="128">
        <v>0</v>
      </c>
      <c r="DN17" s="128">
        <v>0</v>
      </c>
      <c r="DO17" s="128">
        <v>0</v>
      </c>
      <c r="DP17" s="128">
        <v>0</v>
      </c>
      <c r="DQ17" s="128">
        <v>0</v>
      </c>
      <c r="DR17" s="128">
        <v>0</v>
      </c>
      <c r="DS17" s="128">
        <v>0</v>
      </c>
      <c r="DT17" s="128">
        <v>0</v>
      </c>
      <c r="DU17" s="128">
        <v>0</v>
      </c>
      <c r="DV17" s="128">
        <v>0</v>
      </c>
      <c r="DW17" s="128">
        <v>0</v>
      </c>
      <c r="DX17" s="128">
        <v>0</v>
      </c>
      <c r="DY17" s="128">
        <v>0</v>
      </c>
      <c r="DZ17" s="128">
        <v>0</v>
      </c>
      <c r="EA17" s="128">
        <v>0</v>
      </c>
      <c r="EB17" s="128">
        <v>0</v>
      </c>
      <c r="EC17" s="128">
        <v>0</v>
      </c>
      <c r="ED17" s="118">
        <v>0</v>
      </c>
      <c r="EE17" s="118">
        <v>0</v>
      </c>
      <c r="EF17" s="118">
        <v>0</v>
      </c>
      <c r="EG17" s="118">
        <f t="shared" si="0"/>
        <v>0</v>
      </c>
      <c r="EH17" s="118">
        <f t="shared" si="1"/>
        <v>0</v>
      </c>
      <c r="EI17" s="118">
        <f t="shared" si="2"/>
        <v>0</v>
      </c>
      <c r="EJ17" s="118">
        <f t="shared" si="3"/>
        <v>0</v>
      </c>
    </row>
    <row r="18" spans="1:140">
      <c r="A18" s="127" t="s">
        <v>128</v>
      </c>
      <c r="B18" s="128">
        <v>14149994.13</v>
      </c>
      <c r="C18" s="128">
        <v>0</v>
      </c>
      <c r="D18" s="128">
        <v>0</v>
      </c>
      <c r="E18" s="128">
        <v>0</v>
      </c>
      <c r="F18" s="128">
        <v>0</v>
      </c>
      <c r="G18" s="128">
        <v>0</v>
      </c>
      <c r="H18" s="128">
        <v>0</v>
      </c>
      <c r="I18" s="128">
        <v>0</v>
      </c>
      <c r="J18" s="128">
        <v>0</v>
      </c>
      <c r="K18" s="128">
        <v>0</v>
      </c>
      <c r="L18" s="128">
        <v>0</v>
      </c>
      <c r="M18" s="128">
        <v>0</v>
      </c>
      <c r="N18" s="128">
        <v>0</v>
      </c>
      <c r="O18" s="128">
        <v>0</v>
      </c>
      <c r="P18" s="128">
        <v>0</v>
      </c>
      <c r="Q18" s="128">
        <v>0</v>
      </c>
      <c r="R18" s="128">
        <v>0</v>
      </c>
      <c r="S18" s="128">
        <v>0</v>
      </c>
      <c r="T18" s="128">
        <v>0</v>
      </c>
      <c r="U18" s="128">
        <v>0</v>
      </c>
      <c r="V18" s="128">
        <v>0</v>
      </c>
      <c r="W18" s="128">
        <v>0</v>
      </c>
      <c r="X18" s="128">
        <v>0</v>
      </c>
      <c r="Y18" s="128">
        <v>0</v>
      </c>
      <c r="Z18" s="136">
        <v>288923.56</v>
      </c>
      <c r="AA18" s="136">
        <v>0</v>
      </c>
      <c r="AB18" s="136">
        <v>728127.51</v>
      </c>
      <c r="AC18" s="136">
        <v>0</v>
      </c>
      <c r="AD18" s="136">
        <v>30443.3</v>
      </c>
      <c r="AE18" s="128">
        <v>0</v>
      </c>
      <c r="AF18" s="136">
        <v>13102499.76</v>
      </c>
      <c r="AG18" s="128">
        <v>0</v>
      </c>
      <c r="AH18" s="128">
        <v>0</v>
      </c>
      <c r="AI18" s="128">
        <v>0</v>
      </c>
      <c r="AJ18" s="128">
        <v>151127.41</v>
      </c>
      <c r="AK18" s="128">
        <v>73673.21</v>
      </c>
      <c r="AL18" s="128">
        <v>64122.94</v>
      </c>
      <c r="AM18" s="128">
        <v>0</v>
      </c>
      <c r="AN18" s="128">
        <v>0</v>
      </c>
      <c r="AO18" s="128">
        <v>0</v>
      </c>
      <c r="AP18" s="128">
        <v>0</v>
      </c>
      <c r="AQ18" s="128">
        <v>0</v>
      </c>
      <c r="AR18" s="128">
        <v>0</v>
      </c>
      <c r="AS18" s="128">
        <v>0</v>
      </c>
      <c r="AT18" s="128">
        <v>0</v>
      </c>
      <c r="AU18" s="128">
        <v>0</v>
      </c>
      <c r="AV18" s="128">
        <v>58800.72</v>
      </c>
      <c r="AW18" s="128">
        <v>669326.79</v>
      </c>
      <c r="AX18" s="128">
        <v>0</v>
      </c>
      <c r="AY18" s="128">
        <v>0</v>
      </c>
      <c r="AZ18" s="128">
        <v>0</v>
      </c>
      <c r="BA18" s="128">
        <v>0</v>
      </c>
      <c r="BB18" s="128">
        <v>301735.45</v>
      </c>
      <c r="BC18" s="128">
        <v>0</v>
      </c>
      <c r="BD18" s="128">
        <v>169811.32</v>
      </c>
      <c r="BE18" s="128">
        <v>18965.61</v>
      </c>
      <c r="BF18" s="128">
        <v>0</v>
      </c>
      <c r="BG18" s="143">
        <v>0</v>
      </c>
      <c r="BH18" s="144">
        <v>12611987.38</v>
      </c>
      <c r="BI18" s="128">
        <v>348689.77</v>
      </c>
      <c r="BJ18" s="128">
        <v>138254.26</v>
      </c>
      <c r="BK18" s="128">
        <v>255057.35</v>
      </c>
      <c r="BL18" s="128">
        <v>273778.3</v>
      </c>
      <c r="BM18" s="128">
        <v>282346.02</v>
      </c>
      <c r="BN18" s="128">
        <v>246504.87</v>
      </c>
      <c r="BO18" s="128">
        <v>94204.72</v>
      </c>
      <c r="BP18" s="128">
        <v>235600.17</v>
      </c>
      <c r="BQ18" s="128">
        <v>55756.28</v>
      </c>
      <c r="BR18" s="128">
        <v>44883.7</v>
      </c>
      <c r="BS18" s="128">
        <v>125713.74</v>
      </c>
      <c r="BT18" s="128">
        <v>1818576.81</v>
      </c>
      <c r="BU18" s="128">
        <v>245727.78</v>
      </c>
      <c r="BV18" s="128">
        <v>100135.19</v>
      </c>
      <c r="BW18" s="128">
        <v>70518.77</v>
      </c>
      <c r="BX18" s="128">
        <v>66282.78</v>
      </c>
      <c r="BY18" s="128">
        <v>90341.45</v>
      </c>
      <c r="BZ18" s="128">
        <v>80539.78</v>
      </c>
      <c r="CA18" s="128">
        <v>84185.48</v>
      </c>
      <c r="CB18" s="128">
        <v>87329.91</v>
      </c>
      <c r="CC18" s="128">
        <v>74524.8</v>
      </c>
      <c r="CD18" s="128">
        <v>97628.25</v>
      </c>
      <c r="CE18" s="128">
        <v>19429.32</v>
      </c>
      <c r="CF18" s="128">
        <v>134569.53</v>
      </c>
      <c r="CG18" s="128">
        <v>12635</v>
      </c>
      <c r="CH18" s="128">
        <v>37548.48</v>
      </c>
      <c r="CI18" s="128">
        <v>40833.97</v>
      </c>
      <c r="CJ18" s="128">
        <v>119395.47</v>
      </c>
      <c r="CK18" s="128">
        <v>34360.97</v>
      </c>
      <c r="CL18" s="128">
        <v>29856.62</v>
      </c>
      <c r="CM18" s="128">
        <v>16241.24</v>
      </c>
      <c r="CN18" s="128">
        <v>17277.01</v>
      </c>
      <c r="CO18" s="128">
        <v>110026.75</v>
      </c>
      <c r="CP18" s="128">
        <v>19158.53</v>
      </c>
      <c r="CQ18" s="128">
        <v>36463.16</v>
      </c>
      <c r="CR18" s="128">
        <v>516806.02</v>
      </c>
      <c r="CS18" s="128">
        <v>3914676.87</v>
      </c>
      <c r="CT18" s="128">
        <v>15456.15</v>
      </c>
      <c r="CU18" s="128">
        <v>29125.76</v>
      </c>
      <c r="CV18" s="128">
        <v>30356.75</v>
      </c>
      <c r="CW18" s="128">
        <v>64749.49</v>
      </c>
      <c r="CX18" s="128">
        <v>440625.88</v>
      </c>
      <c r="CY18" s="128">
        <v>103739</v>
      </c>
      <c r="CZ18" s="128">
        <v>224186.21</v>
      </c>
      <c r="DA18" s="128">
        <v>5462.24</v>
      </c>
      <c r="DB18" s="128">
        <v>4140.5</v>
      </c>
      <c r="DC18" s="128">
        <v>66855.68</v>
      </c>
      <c r="DD18" s="128">
        <v>2647.13</v>
      </c>
      <c r="DE18" s="128">
        <v>36480.54</v>
      </c>
      <c r="DF18" s="128">
        <v>9217.62</v>
      </c>
      <c r="DG18" s="128">
        <v>7261.52</v>
      </c>
      <c r="DH18" s="128">
        <v>3438.15</v>
      </c>
      <c r="DI18" s="128">
        <v>5217.38</v>
      </c>
      <c r="DJ18" s="128">
        <v>22800.39</v>
      </c>
      <c r="DK18" s="128">
        <v>1709.67</v>
      </c>
      <c r="DL18" s="128">
        <v>1442.22</v>
      </c>
      <c r="DM18" s="128">
        <v>4277.35</v>
      </c>
      <c r="DN18" s="128">
        <v>2517.81</v>
      </c>
      <c r="DO18" s="128">
        <v>3313.89</v>
      </c>
      <c r="DP18" s="128">
        <v>21370.79</v>
      </c>
      <c r="DQ18" s="128">
        <v>103868.89</v>
      </c>
      <c r="DR18" s="128">
        <v>18963.17</v>
      </c>
      <c r="DS18" s="128">
        <v>1889.75</v>
      </c>
      <c r="DT18" s="128">
        <v>8720.46</v>
      </c>
      <c r="DU18" s="128">
        <v>1377803.05</v>
      </c>
      <c r="DV18" s="128">
        <v>17596.24</v>
      </c>
      <c r="DW18" s="128">
        <v>451.76</v>
      </c>
      <c r="DX18" s="128">
        <v>59.19</v>
      </c>
      <c r="DY18" s="128">
        <v>100.52</v>
      </c>
      <c r="DZ18" s="128">
        <v>283.11</v>
      </c>
      <c r="EA18" s="128">
        <v>0</v>
      </c>
      <c r="EB18" s="128">
        <v>0</v>
      </c>
      <c r="EC18" s="128">
        <v>0</v>
      </c>
      <c r="ED18" s="118">
        <v>0</v>
      </c>
      <c r="EE18" s="118">
        <v>0</v>
      </c>
      <c r="EF18" s="118">
        <v>0</v>
      </c>
      <c r="EG18" s="118">
        <f t="shared" si="0"/>
        <v>0</v>
      </c>
      <c r="EH18" s="118">
        <f t="shared" si="1"/>
        <v>0</v>
      </c>
      <c r="EI18" s="118">
        <f t="shared" si="2"/>
        <v>0</v>
      </c>
      <c r="EJ18" s="118">
        <f t="shared" si="3"/>
        <v>0</v>
      </c>
    </row>
    <row r="19" s="112" customFormat="1" spans="1:140">
      <c r="A19" s="129" t="s">
        <v>122</v>
      </c>
      <c r="B19" s="128">
        <v>138762888.2</v>
      </c>
      <c r="C19" s="128">
        <v>0</v>
      </c>
      <c r="D19" s="128">
        <v>-3823353.06</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47596.85</v>
      </c>
      <c r="Z19" s="136">
        <v>871345.32</v>
      </c>
      <c r="AA19" s="136">
        <v>36204798.17</v>
      </c>
      <c r="AB19" s="136">
        <v>-1435513.1</v>
      </c>
      <c r="AC19" s="136">
        <v>17.48</v>
      </c>
      <c r="AD19" s="136">
        <v>104179.11</v>
      </c>
      <c r="AE19" s="128">
        <v>0</v>
      </c>
      <c r="AF19" s="136">
        <v>106793817.43</v>
      </c>
      <c r="AG19" s="128">
        <v>56102.56</v>
      </c>
      <c r="AH19" s="128">
        <v>1965436.81</v>
      </c>
      <c r="AI19" s="128">
        <v>1199970.06</v>
      </c>
      <c r="AJ19" s="128">
        <v>-1162764.98</v>
      </c>
      <c r="AK19" s="128">
        <v>-13583.12</v>
      </c>
      <c r="AL19" s="128">
        <v>-1341951.15</v>
      </c>
      <c r="AM19" s="128">
        <v>168135.14</v>
      </c>
      <c r="AN19" s="128">
        <v>0</v>
      </c>
      <c r="AO19" s="128">
        <v>25306613.89</v>
      </c>
      <c r="AP19" s="128">
        <v>1485398.33</v>
      </c>
      <c r="AQ19" s="128">
        <v>3842877.55</v>
      </c>
      <c r="AR19" s="128">
        <v>177543.35</v>
      </c>
      <c r="AS19" s="128">
        <v>3095438.79</v>
      </c>
      <c r="AT19" s="128">
        <v>2296926.26</v>
      </c>
      <c r="AU19" s="128">
        <v>0</v>
      </c>
      <c r="AV19" s="128">
        <v>165931.08</v>
      </c>
      <c r="AW19" s="128">
        <v>1970833.7</v>
      </c>
      <c r="AX19" s="128">
        <v>-5849137.61</v>
      </c>
      <c r="AY19" s="128">
        <v>2276859.73</v>
      </c>
      <c r="AZ19" s="128">
        <v>17.48</v>
      </c>
      <c r="BA19" s="128">
        <v>0</v>
      </c>
      <c r="BB19" s="128">
        <v>56173555.65</v>
      </c>
      <c r="BC19" s="128">
        <v>0</v>
      </c>
      <c r="BD19" s="128">
        <v>5359812.09</v>
      </c>
      <c r="BE19" s="128">
        <v>74967.04</v>
      </c>
      <c r="BF19" s="128">
        <v>0</v>
      </c>
      <c r="BG19" s="143">
        <v>271894.22</v>
      </c>
      <c r="BH19" s="144">
        <v>44913588.43</v>
      </c>
      <c r="BI19" s="128">
        <v>1851190.77</v>
      </c>
      <c r="BJ19" s="128">
        <v>1813946.18</v>
      </c>
      <c r="BK19" s="128">
        <v>2364480.35</v>
      </c>
      <c r="BL19" s="128">
        <v>3281514.68</v>
      </c>
      <c r="BM19" s="128">
        <v>1893314.18</v>
      </c>
      <c r="BN19" s="128">
        <v>1678093.42</v>
      </c>
      <c r="BO19" s="128">
        <v>705061.9</v>
      </c>
      <c r="BP19" s="128">
        <v>2054723.73</v>
      </c>
      <c r="BQ19" s="128">
        <v>623006.58</v>
      </c>
      <c r="BR19" s="128">
        <v>358209.7</v>
      </c>
      <c r="BS19" s="128">
        <v>1842734.75</v>
      </c>
      <c r="BT19" s="128">
        <v>3377648.59</v>
      </c>
      <c r="BU19" s="128">
        <v>1173342.17</v>
      </c>
      <c r="BV19" s="128">
        <v>373695.49</v>
      </c>
      <c r="BW19" s="128">
        <v>427471.96</v>
      </c>
      <c r="BX19" s="128">
        <v>703406.98</v>
      </c>
      <c r="BY19" s="128">
        <v>614672.94</v>
      </c>
      <c r="BZ19" s="128">
        <v>820553.12</v>
      </c>
      <c r="CA19" s="128">
        <v>416138.83</v>
      </c>
      <c r="CB19" s="128">
        <v>435739.25</v>
      </c>
      <c r="CC19" s="128">
        <v>590417.41</v>
      </c>
      <c r="CD19" s="128">
        <v>782368.78</v>
      </c>
      <c r="CE19" s="128">
        <v>177607.1</v>
      </c>
      <c r="CF19" s="128">
        <v>329934.78</v>
      </c>
      <c r="CG19" s="128">
        <v>200272.31</v>
      </c>
      <c r="CH19" s="128">
        <v>527811.25</v>
      </c>
      <c r="CI19" s="128">
        <v>289347.65</v>
      </c>
      <c r="CJ19" s="128">
        <v>569116.68</v>
      </c>
      <c r="CK19" s="128">
        <v>278479.79</v>
      </c>
      <c r="CL19" s="128">
        <v>626203.92</v>
      </c>
      <c r="CM19" s="128">
        <v>89908.56</v>
      </c>
      <c r="CN19" s="128">
        <v>284151.46</v>
      </c>
      <c r="CO19" s="128">
        <v>244025.57</v>
      </c>
      <c r="CP19" s="128">
        <v>187710.51</v>
      </c>
      <c r="CQ19" s="128">
        <v>123879.27</v>
      </c>
      <c r="CR19" s="128">
        <v>725424.16</v>
      </c>
      <c r="CS19" s="128">
        <v>6047581.54</v>
      </c>
      <c r="CT19" s="128">
        <v>55986.26</v>
      </c>
      <c r="CU19" s="128">
        <v>63271.29</v>
      </c>
      <c r="CV19" s="128">
        <v>40010.68</v>
      </c>
      <c r="CW19" s="128">
        <v>147373.89</v>
      </c>
      <c r="CX19" s="128">
        <v>478422.14</v>
      </c>
      <c r="CY19" s="128">
        <v>254633.69</v>
      </c>
      <c r="CZ19" s="128">
        <v>345266.38</v>
      </c>
      <c r="DA19" s="128">
        <v>64912.83</v>
      </c>
      <c r="DB19" s="128">
        <v>132596.55</v>
      </c>
      <c r="DC19" s="128">
        <v>117205.23</v>
      </c>
      <c r="DD19" s="128">
        <v>46521.57</v>
      </c>
      <c r="DE19" s="128">
        <v>127544.54</v>
      </c>
      <c r="DF19" s="128">
        <v>51289.04</v>
      </c>
      <c r="DG19" s="128">
        <v>177551.73</v>
      </c>
      <c r="DH19" s="128">
        <v>560950.28</v>
      </c>
      <c r="DI19" s="128">
        <v>57579</v>
      </c>
      <c r="DJ19" s="128">
        <v>180514.25</v>
      </c>
      <c r="DK19" s="128">
        <v>16329.59</v>
      </c>
      <c r="DL19" s="128">
        <v>15042</v>
      </c>
      <c r="DM19" s="128">
        <v>302087.21</v>
      </c>
      <c r="DN19" s="128">
        <v>14677.92</v>
      </c>
      <c r="DO19" s="128">
        <v>69176.97</v>
      </c>
      <c r="DP19" s="128">
        <v>174054.38</v>
      </c>
      <c r="DQ19" s="128">
        <v>287834.76</v>
      </c>
      <c r="DR19" s="128">
        <v>162294.02</v>
      </c>
      <c r="DS19" s="128">
        <v>22037.12</v>
      </c>
      <c r="DT19" s="128">
        <v>49823.85</v>
      </c>
      <c r="DU19" s="128">
        <v>1830317.33</v>
      </c>
      <c r="DV19" s="128">
        <v>91752.06</v>
      </c>
      <c r="DW19" s="128">
        <v>12424.93</v>
      </c>
      <c r="DX19" s="128">
        <v>54333.52</v>
      </c>
      <c r="DY19" s="128">
        <v>24105.09</v>
      </c>
      <c r="DZ19" s="128">
        <v>2482.02</v>
      </c>
      <c r="EA19" s="150">
        <v>0</v>
      </c>
      <c r="EB19" s="150">
        <v>0</v>
      </c>
      <c r="EC19" s="150">
        <v>0</v>
      </c>
      <c r="ED19" s="118">
        <v>0</v>
      </c>
      <c r="EE19" s="118">
        <v>0</v>
      </c>
      <c r="EF19" s="118">
        <v>0</v>
      </c>
      <c r="EG19" s="118">
        <f t="shared" si="0"/>
        <v>0</v>
      </c>
      <c r="EH19" s="118">
        <f t="shared" si="1"/>
        <v>0</v>
      </c>
      <c r="EI19" s="118">
        <f t="shared" si="2"/>
        <v>0</v>
      </c>
      <c r="EJ19" s="118">
        <f t="shared" si="3"/>
        <v>0</v>
      </c>
    </row>
    <row r="20" spans="1:140">
      <c r="A20" s="127" t="s">
        <v>130</v>
      </c>
      <c r="B20" s="128">
        <v>17764969.98</v>
      </c>
      <c r="C20" s="128">
        <v>95502.59</v>
      </c>
      <c r="D20" s="128">
        <v>59930</v>
      </c>
      <c r="E20" s="128">
        <v>48513.57</v>
      </c>
      <c r="F20" s="128">
        <v>544845.66</v>
      </c>
      <c r="G20" s="128">
        <v>56103.23</v>
      </c>
      <c r="H20" s="128">
        <v>164189.48</v>
      </c>
      <c r="I20" s="128">
        <v>39949.28</v>
      </c>
      <c r="J20" s="128">
        <v>0</v>
      </c>
      <c r="K20" s="128">
        <v>91699.65</v>
      </c>
      <c r="L20" s="128">
        <v>71786.18</v>
      </c>
      <c r="M20" s="128">
        <v>6934</v>
      </c>
      <c r="N20" s="128">
        <v>28630.54</v>
      </c>
      <c r="O20" s="128">
        <v>139971.92</v>
      </c>
      <c r="P20" s="128">
        <v>28999.97</v>
      </c>
      <c r="Q20" s="128">
        <v>86308.03</v>
      </c>
      <c r="R20" s="128">
        <v>17671.4</v>
      </c>
      <c r="S20" s="128">
        <v>3809</v>
      </c>
      <c r="T20" s="128">
        <v>0</v>
      </c>
      <c r="U20" s="128">
        <v>0</v>
      </c>
      <c r="V20" s="128">
        <v>9944.84</v>
      </c>
      <c r="W20" s="128">
        <v>39635.69</v>
      </c>
      <c r="X20" s="128">
        <v>1233</v>
      </c>
      <c r="Y20" s="128">
        <v>0</v>
      </c>
      <c r="Z20" s="136">
        <v>600295.67</v>
      </c>
      <c r="AA20" s="136">
        <v>5526476.32</v>
      </c>
      <c r="AB20" s="136">
        <v>751212.54</v>
      </c>
      <c r="AC20" s="136">
        <v>187376.16</v>
      </c>
      <c r="AD20" s="136">
        <v>234938.05</v>
      </c>
      <c r="AE20" s="128">
        <v>0</v>
      </c>
      <c r="AF20" s="136">
        <v>8929013.21</v>
      </c>
      <c r="AG20" s="128">
        <v>126070.43</v>
      </c>
      <c r="AH20" s="128">
        <v>69325.01</v>
      </c>
      <c r="AI20" s="128">
        <v>102273.36</v>
      </c>
      <c r="AJ20" s="128">
        <v>68970.05</v>
      </c>
      <c r="AK20" s="128">
        <v>42401.52</v>
      </c>
      <c r="AL20" s="128">
        <v>65062.75</v>
      </c>
      <c r="AM20" s="128">
        <v>126192.55</v>
      </c>
      <c r="AN20" s="128">
        <v>367395.97</v>
      </c>
      <c r="AO20" s="128">
        <v>3061065.21</v>
      </c>
      <c r="AP20" s="128">
        <v>489122.5</v>
      </c>
      <c r="AQ20" s="128">
        <v>627519.81</v>
      </c>
      <c r="AR20" s="128">
        <v>319456.97</v>
      </c>
      <c r="AS20" s="128">
        <v>552554.16</v>
      </c>
      <c r="AT20" s="128">
        <v>109361.7</v>
      </c>
      <c r="AU20" s="128">
        <v>0</v>
      </c>
      <c r="AV20" s="128">
        <v>79675.01</v>
      </c>
      <c r="AW20" s="128">
        <v>393991.26</v>
      </c>
      <c r="AX20" s="128">
        <v>167681.85</v>
      </c>
      <c r="AY20" s="128">
        <v>109864.42</v>
      </c>
      <c r="AZ20" s="128">
        <v>177250.12</v>
      </c>
      <c r="BA20" s="128">
        <v>10126.04</v>
      </c>
      <c r="BB20" s="128">
        <v>92880.3</v>
      </c>
      <c r="BC20" s="128">
        <v>168221.77</v>
      </c>
      <c r="BD20" s="128">
        <v>346395.88</v>
      </c>
      <c r="BE20" s="128">
        <v>140605.35</v>
      </c>
      <c r="BF20" s="128">
        <v>143927.82</v>
      </c>
      <c r="BG20" s="143">
        <v>335181.16</v>
      </c>
      <c r="BH20" s="144">
        <v>7701800.93</v>
      </c>
      <c r="BI20" s="128">
        <v>319716.6</v>
      </c>
      <c r="BJ20" s="128">
        <v>203559.51</v>
      </c>
      <c r="BK20" s="128">
        <v>307525.02</v>
      </c>
      <c r="BL20" s="128">
        <v>111230.32</v>
      </c>
      <c r="BM20" s="128">
        <v>151770.29</v>
      </c>
      <c r="BN20" s="128">
        <v>208884.51</v>
      </c>
      <c r="BO20" s="128">
        <v>139328</v>
      </c>
      <c r="BP20" s="128">
        <v>217515.6</v>
      </c>
      <c r="BQ20" s="128">
        <v>191558.18</v>
      </c>
      <c r="BR20" s="128">
        <v>120861.59</v>
      </c>
      <c r="BS20" s="128">
        <v>418870.38</v>
      </c>
      <c r="BT20" s="128">
        <v>146001.7</v>
      </c>
      <c r="BU20" s="128">
        <v>231274.32</v>
      </c>
      <c r="BV20" s="128">
        <v>126767.31</v>
      </c>
      <c r="BW20" s="128">
        <v>75699</v>
      </c>
      <c r="BX20" s="128">
        <v>150695.99</v>
      </c>
      <c r="BY20" s="128">
        <v>57098.4</v>
      </c>
      <c r="BZ20" s="128">
        <v>128752.22</v>
      </c>
      <c r="CA20" s="128">
        <v>64437.35</v>
      </c>
      <c r="CB20" s="128">
        <v>39804.1</v>
      </c>
      <c r="CC20" s="128">
        <v>113262.6</v>
      </c>
      <c r="CD20" s="128">
        <v>133254.23</v>
      </c>
      <c r="CE20" s="128">
        <v>129796.29</v>
      </c>
      <c r="CF20" s="128">
        <v>57037.91</v>
      </c>
      <c r="CG20" s="128">
        <v>106767.2</v>
      </c>
      <c r="CH20" s="128">
        <v>95222.36</v>
      </c>
      <c r="CI20" s="128">
        <v>62890.33</v>
      </c>
      <c r="CJ20" s="128">
        <v>99803.35</v>
      </c>
      <c r="CK20" s="128">
        <v>111809.79</v>
      </c>
      <c r="CL20" s="128">
        <v>133988.59</v>
      </c>
      <c r="CM20" s="128">
        <v>94325.22</v>
      </c>
      <c r="CN20" s="128">
        <v>41304.43</v>
      </c>
      <c r="CO20" s="128">
        <v>49136.09</v>
      </c>
      <c r="CP20" s="128">
        <v>84104.4</v>
      </c>
      <c r="CQ20" s="128">
        <v>55647.43</v>
      </c>
      <c r="CR20" s="128">
        <v>82606.9</v>
      </c>
      <c r="CS20" s="128">
        <v>147054.97</v>
      </c>
      <c r="CT20" s="128">
        <v>29479.49</v>
      </c>
      <c r="CU20" s="128">
        <v>63563.18</v>
      </c>
      <c r="CV20" s="128">
        <v>89681.57</v>
      </c>
      <c r="CW20" s="128">
        <v>92533.4</v>
      </c>
      <c r="CX20" s="128">
        <v>46536.26</v>
      </c>
      <c r="CY20" s="128">
        <v>47155.37</v>
      </c>
      <c r="CZ20" s="128">
        <v>67919.3</v>
      </c>
      <c r="DA20" s="128">
        <v>90674.39</v>
      </c>
      <c r="DB20" s="128">
        <v>55931.58</v>
      </c>
      <c r="DC20" s="128">
        <v>50074.11</v>
      </c>
      <c r="DD20" s="128">
        <v>63683.84</v>
      </c>
      <c r="DE20" s="128">
        <v>97985.33</v>
      </c>
      <c r="DF20" s="128">
        <v>132882.47</v>
      </c>
      <c r="DG20" s="128">
        <v>104494.56</v>
      </c>
      <c r="DH20" s="128">
        <v>77201</v>
      </c>
      <c r="DI20" s="128">
        <v>118988.1</v>
      </c>
      <c r="DJ20" s="128">
        <v>46907.62</v>
      </c>
      <c r="DK20" s="128">
        <v>80929.5</v>
      </c>
      <c r="DL20" s="128">
        <v>9786</v>
      </c>
      <c r="DM20" s="128">
        <v>172106.72</v>
      </c>
      <c r="DN20" s="128">
        <v>72472.33</v>
      </c>
      <c r="DO20" s="128">
        <v>73086.11</v>
      </c>
      <c r="DP20" s="128">
        <v>135927.2</v>
      </c>
      <c r="DQ20" s="128">
        <v>179388.46</v>
      </c>
      <c r="DR20" s="128">
        <v>99919.9</v>
      </c>
      <c r="DS20" s="128">
        <v>95120.94</v>
      </c>
      <c r="DT20" s="128">
        <v>57798</v>
      </c>
      <c r="DU20" s="128">
        <v>271846.03</v>
      </c>
      <c r="DV20" s="128">
        <v>78819.57</v>
      </c>
      <c r="DW20" s="128">
        <v>50996.12</v>
      </c>
      <c r="DX20" s="128">
        <v>26790</v>
      </c>
      <c r="DY20" s="128">
        <v>700</v>
      </c>
      <c r="DZ20" s="128">
        <v>8418</v>
      </c>
      <c r="EA20" s="128">
        <v>0</v>
      </c>
      <c r="EB20" s="128">
        <v>2642</v>
      </c>
      <c r="EC20" s="128">
        <v>0</v>
      </c>
      <c r="ED20" s="118">
        <v>0</v>
      </c>
      <c r="EE20" s="118">
        <v>0</v>
      </c>
      <c r="EF20" s="118">
        <v>0</v>
      </c>
      <c r="EG20" s="118">
        <f t="shared" si="0"/>
        <v>0</v>
      </c>
      <c r="EH20" s="118">
        <f t="shared" si="1"/>
        <v>-2.18278728425503e-11</v>
      </c>
      <c r="EI20" s="118">
        <f t="shared" si="2"/>
        <v>0</v>
      </c>
      <c r="EJ20" s="118">
        <f t="shared" si="3"/>
        <v>0</v>
      </c>
    </row>
    <row r="21" spans="1:140">
      <c r="A21" s="127" t="s">
        <v>131</v>
      </c>
      <c r="B21" s="128">
        <v>11474174.85</v>
      </c>
      <c r="C21" s="128">
        <v>441516.24</v>
      </c>
      <c r="D21" s="128">
        <v>281.13</v>
      </c>
      <c r="E21" s="128">
        <v>58135.13</v>
      </c>
      <c r="F21" s="128">
        <v>174888.84</v>
      </c>
      <c r="G21" s="128">
        <v>42875.75</v>
      </c>
      <c r="H21" s="128">
        <v>33716.8</v>
      </c>
      <c r="I21" s="128">
        <v>22993.65</v>
      </c>
      <c r="J21" s="128">
        <v>0</v>
      </c>
      <c r="K21" s="128">
        <v>36322.95</v>
      </c>
      <c r="L21" s="128">
        <v>37658.01</v>
      </c>
      <c r="M21" s="128">
        <v>32895.69</v>
      </c>
      <c r="N21" s="128">
        <v>371184.34</v>
      </c>
      <c r="O21" s="128">
        <v>243189.77</v>
      </c>
      <c r="P21" s="128">
        <v>22026.51</v>
      </c>
      <c r="Q21" s="128">
        <v>70943.04</v>
      </c>
      <c r="R21" s="128">
        <v>75448.07</v>
      </c>
      <c r="S21" s="128">
        <v>9081.23</v>
      </c>
      <c r="T21" s="128">
        <v>0</v>
      </c>
      <c r="U21" s="128">
        <v>0</v>
      </c>
      <c r="V21" s="128">
        <v>7051.06</v>
      </c>
      <c r="W21" s="128">
        <v>108818.05</v>
      </c>
      <c r="X21" s="128">
        <v>33949.62</v>
      </c>
      <c r="Y21" s="128">
        <v>0</v>
      </c>
      <c r="Z21" s="136">
        <v>782529.47</v>
      </c>
      <c r="AA21" s="136">
        <v>6647442.14</v>
      </c>
      <c r="AB21" s="136">
        <v>359456.89</v>
      </c>
      <c r="AC21" s="136">
        <v>49705.35</v>
      </c>
      <c r="AD21" s="136">
        <v>57551.24</v>
      </c>
      <c r="AE21" s="128">
        <v>0</v>
      </c>
      <c r="AF21" s="136">
        <v>1754513.88</v>
      </c>
      <c r="AG21" s="128">
        <v>60829.67</v>
      </c>
      <c r="AH21" s="128">
        <v>161087.36</v>
      </c>
      <c r="AI21" s="128">
        <v>111216.86</v>
      </c>
      <c r="AJ21" s="128">
        <v>103171.82</v>
      </c>
      <c r="AK21" s="128">
        <v>44753.85</v>
      </c>
      <c r="AL21" s="128">
        <v>154599.37</v>
      </c>
      <c r="AM21" s="128">
        <v>146870.54</v>
      </c>
      <c r="AN21" s="128">
        <v>422165.28</v>
      </c>
      <c r="AO21" s="128">
        <v>2617219.84</v>
      </c>
      <c r="AP21" s="128">
        <v>880675.96</v>
      </c>
      <c r="AQ21" s="128">
        <v>791767.48</v>
      </c>
      <c r="AR21" s="128">
        <v>476246.68</v>
      </c>
      <c r="AS21" s="128">
        <v>1231469.02</v>
      </c>
      <c r="AT21" s="128">
        <v>227897.88</v>
      </c>
      <c r="AU21" s="128">
        <v>0</v>
      </c>
      <c r="AV21" s="128">
        <v>81553.43</v>
      </c>
      <c r="AW21" s="128">
        <v>115340.44</v>
      </c>
      <c r="AX21" s="128">
        <v>74234.84</v>
      </c>
      <c r="AY21" s="128">
        <v>88328.18</v>
      </c>
      <c r="AZ21" s="128">
        <v>45481.78</v>
      </c>
      <c r="BA21" s="128">
        <v>4223.57</v>
      </c>
      <c r="BB21" s="128">
        <v>197668.4</v>
      </c>
      <c r="BC21" s="128">
        <v>80834.49</v>
      </c>
      <c r="BD21" s="128">
        <v>195741.3</v>
      </c>
      <c r="BE21" s="128">
        <v>94543.34</v>
      </c>
      <c r="BF21" s="128">
        <v>30794.97</v>
      </c>
      <c r="BG21" s="143">
        <v>201938.82</v>
      </c>
      <c r="BH21" s="144">
        <v>952992.56</v>
      </c>
      <c r="BI21" s="128">
        <v>5852.48</v>
      </c>
      <c r="BJ21" s="128">
        <v>19977.53</v>
      </c>
      <c r="BK21" s="128">
        <v>9569.78</v>
      </c>
      <c r="BL21" s="128">
        <v>18549.91</v>
      </c>
      <c r="BM21" s="128">
        <v>15373.65</v>
      </c>
      <c r="BN21" s="128">
        <v>16912.1</v>
      </c>
      <c r="BO21" s="128">
        <v>9398.5</v>
      </c>
      <c r="BP21" s="128">
        <v>21573.12</v>
      </c>
      <c r="BQ21" s="128">
        <v>33449.4</v>
      </c>
      <c r="BR21" s="128">
        <v>37694.67</v>
      </c>
      <c r="BS21" s="128">
        <v>62437.62</v>
      </c>
      <c r="BT21" s="128">
        <v>14802.82</v>
      </c>
      <c r="BU21" s="128">
        <v>19212.27</v>
      </c>
      <c r="BV21" s="128">
        <v>10359.68</v>
      </c>
      <c r="BW21" s="128">
        <v>5778.75</v>
      </c>
      <c r="BX21" s="128">
        <v>7287.19</v>
      </c>
      <c r="BY21" s="128">
        <v>3125.96</v>
      </c>
      <c r="BZ21" s="128">
        <v>7969.48</v>
      </c>
      <c r="CA21" s="128">
        <v>5490.7</v>
      </c>
      <c r="CB21" s="128">
        <v>11418.02</v>
      </c>
      <c r="CC21" s="128">
        <v>3039.06</v>
      </c>
      <c r="CD21" s="128">
        <v>1223.5</v>
      </c>
      <c r="CE21" s="128">
        <v>4383.94</v>
      </c>
      <c r="CF21" s="128">
        <v>5105</v>
      </c>
      <c r="CG21" s="128">
        <v>5567.3</v>
      </c>
      <c r="CH21" s="128">
        <v>0</v>
      </c>
      <c r="CI21" s="128">
        <v>7435</v>
      </c>
      <c r="CJ21" s="128">
        <v>5226.03</v>
      </c>
      <c r="CK21" s="128">
        <v>1086</v>
      </c>
      <c r="CL21" s="128">
        <v>23180.23</v>
      </c>
      <c r="CM21" s="128">
        <v>5534.76</v>
      </c>
      <c r="CN21" s="128">
        <v>9612.12</v>
      </c>
      <c r="CO21" s="128">
        <v>10934.86</v>
      </c>
      <c r="CP21" s="128">
        <v>2797.5</v>
      </c>
      <c r="CQ21" s="128">
        <v>1295.83</v>
      </c>
      <c r="CR21" s="128">
        <v>7543.39</v>
      </c>
      <c r="CS21" s="128">
        <v>16550.16</v>
      </c>
      <c r="CT21" s="128">
        <v>13568.5</v>
      </c>
      <c r="CU21" s="128">
        <v>4817.68</v>
      </c>
      <c r="CV21" s="128">
        <v>3275</v>
      </c>
      <c r="CW21" s="128">
        <v>16056.5</v>
      </c>
      <c r="CX21" s="128">
        <v>17662.89</v>
      </c>
      <c r="CY21" s="128">
        <v>14863.22</v>
      </c>
      <c r="CZ21" s="128">
        <v>25365</v>
      </c>
      <c r="DA21" s="128">
        <v>14617.92</v>
      </c>
      <c r="DB21" s="128">
        <v>61148.41</v>
      </c>
      <c r="DC21" s="128">
        <v>17778.1</v>
      </c>
      <c r="DD21" s="128">
        <v>6028.6</v>
      </c>
      <c r="DE21" s="128">
        <v>17982.87</v>
      </c>
      <c r="DF21" s="128">
        <v>11514.07</v>
      </c>
      <c r="DG21" s="128">
        <v>30002.01</v>
      </c>
      <c r="DH21" s="128">
        <v>15250.62</v>
      </c>
      <c r="DI21" s="128">
        <v>9385.8</v>
      </c>
      <c r="DJ21" s="128">
        <v>33964.5</v>
      </c>
      <c r="DK21" s="128">
        <v>11965.7</v>
      </c>
      <c r="DL21" s="128">
        <v>4435.6</v>
      </c>
      <c r="DM21" s="128">
        <v>23122.49</v>
      </c>
      <c r="DN21" s="128">
        <v>8958</v>
      </c>
      <c r="DO21" s="128">
        <v>37766.47</v>
      </c>
      <c r="DP21" s="128">
        <v>20880.42</v>
      </c>
      <c r="DQ21" s="128">
        <v>9328.45</v>
      </c>
      <c r="DR21" s="128">
        <v>3568.5</v>
      </c>
      <c r="DS21" s="128">
        <v>4732</v>
      </c>
      <c r="DT21" s="128">
        <v>7103.65</v>
      </c>
      <c r="DU21" s="128">
        <v>35257.87</v>
      </c>
      <c r="DV21" s="128">
        <v>3903.51</v>
      </c>
      <c r="DW21" s="128">
        <v>10700</v>
      </c>
      <c r="DX21" s="128">
        <v>2634.2</v>
      </c>
      <c r="DY21" s="128">
        <v>3592</v>
      </c>
      <c r="DZ21" s="128">
        <v>2040.7</v>
      </c>
      <c r="EA21" s="128">
        <v>0</v>
      </c>
      <c r="EB21" s="128">
        <v>2973</v>
      </c>
      <c r="EC21" s="128">
        <v>0</v>
      </c>
      <c r="ED21" s="118">
        <v>0</v>
      </c>
      <c r="EE21" s="118">
        <v>0</v>
      </c>
      <c r="EF21" s="118">
        <v>0</v>
      </c>
      <c r="EG21" s="118">
        <f t="shared" si="0"/>
        <v>0</v>
      </c>
      <c r="EH21" s="118">
        <f t="shared" si="1"/>
        <v>7.27595761418343e-12</v>
      </c>
      <c r="EI21" s="118">
        <f t="shared" si="2"/>
        <v>0</v>
      </c>
      <c r="EJ21" s="118">
        <f t="shared" si="3"/>
        <v>0</v>
      </c>
    </row>
    <row r="22" spans="1:140">
      <c r="A22" s="127" t="s">
        <v>132</v>
      </c>
      <c r="B22" s="128">
        <v>2146424.07</v>
      </c>
      <c r="C22" s="128">
        <v>0</v>
      </c>
      <c r="D22" s="128">
        <v>0</v>
      </c>
      <c r="E22" s="128">
        <v>6878.04</v>
      </c>
      <c r="F22" s="128">
        <v>513859.4</v>
      </c>
      <c r="G22" s="128">
        <v>20531.97</v>
      </c>
      <c r="H22" s="128">
        <v>5021.78</v>
      </c>
      <c r="I22" s="128">
        <v>9531.16</v>
      </c>
      <c r="J22" s="128">
        <v>0</v>
      </c>
      <c r="K22" s="128">
        <v>10442.69</v>
      </c>
      <c r="L22" s="128">
        <v>6917.98</v>
      </c>
      <c r="M22" s="128">
        <v>5334.3</v>
      </c>
      <c r="N22" s="128">
        <v>11092.92</v>
      </c>
      <c r="O22" s="128">
        <v>16446.58</v>
      </c>
      <c r="P22" s="128">
        <v>9950.07</v>
      </c>
      <c r="Q22" s="128">
        <v>25928.4</v>
      </c>
      <c r="R22" s="128">
        <v>15542.38</v>
      </c>
      <c r="S22" s="128">
        <v>5955.17</v>
      </c>
      <c r="T22" s="128">
        <v>0</v>
      </c>
      <c r="U22" s="128">
        <v>0</v>
      </c>
      <c r="V22" s="128">
        <v>2539.69</v>
      </c>
      <c r="W22" s="128">
        <v>5485.45</v>
      </c>
      <c r="X22" s="128">
        <v>1231.06</v>
      </c>
      <c r="Y22" s="128">
        <v>0</v>
      </c>
      <c r="Z22" s="136">
        <v>103886.93</v>
      </c>
      <c r="AA22" s="136">
        <v>166168.07</v>
      </c>
      <c r="AB22" s="136">
        <v>64698.42</v>
      </c>
      <c r="AC22" s="136">
        <v>14495.37</v>
      </c>
      <c r="AD22" s="136">
        <v>13564.65</v>
      </c>
      <c r="AE22" s="128">
        <v>0</v>
      </c>
      <c r="AF22" s="136">
        <v>1110921.59</v>
      </c>
      <c r="AG22" s="128">
        <v>21939.45</v>
      </c>
      <c r="AH22" s="128">
        <v>9057.67</v>
      </c>
      <c r="AI22" s="128">
        <v>15617.79</v>
      </c>
      <c r="AJ22" s="128">
        <v>18103.31</v>
      </c>
      <c r="AK22" s="128">
        <v>15505.83</v>
      </c>
      <c r="AL22" s="128">
        <v>13945.08</v>
      </c>
      <c r="AM22" s="128">
        <v>9717.8</v>
      </c>
      <c r="AN22" s="128">
        <v>23781.55</v>
      </c>
      <c r="AO22" s="128">
        <v>52828.77</v>
      </c>
      <c r="AP22" s="128">
        <v>13407.33</v>
      </c>
      <c r="AQ22" s="128">
        <v>9202.46</v>
      </c>
      <c r="AR22" s="128">
        <v>33946.84</v>
      </c>
      <c r="AS22" s="128">
        <v>25188.34</v>
      </c>
      <c r="AT22" s="128">
        <v>7812.78</v>
      </c>
      <c r="AU22" s="128">
        <v>0</v>
      </c>
      <c r="AV22" s="128">
        <v>15515.2</v>
      </c>
      <c r="AW22" s="128">
        <v>29913.33</v>
      </c>
      <c r="AX22" s="128">
        <v>4854.7</v>
      </c>
      <c r="AY22" s="128">
        <v>14415.19</v>
      </c>
      <c r="AZ22" s="128">
        <v>14495.37</v>
      </c>
      <c r="BA22" s="128">
        <v>0</v>
      </c>
      <c r="BB22" s="128">
        <v>20246.47</v>
      </c>
      <c r="BC22" s="128">
        <v>3602.54</v>
      </c>
      <c r="BD22" s="128">
        <v>4796.17</v>
      </c>
      <c r="BE22" s="128">
        <v>6306.99</v>
      </c>
      <c r="BF22" s="128">
        <v>31298.64</v>
      </c>
      <c r="BG22" s="143">
        <v>17900.43</v>
      </c>
      <c r="BH22" s="144">
        <v>1026770.35</v>
      </c>
      <c r="BI22" s="128">
        <v>48767.51</v>
      </c>
      <c r="BJ22" s="128">
        <v>26666.08</v>
      </c>
      <c r="BK22" s="128">
        <v>20081.56</v>
      </c>
      <c r="BL22" s="128">
        <v>28399.91</v>
      </c>
      <c r="BM22" s="128">
        <v>83172.25</v>
      </c>
      <c r="BN22" s="128">
        <v>60665.89</v>
      </c>
      <c r="BO22" s="128">
        <v>9282</v>
      </c>
      <c r="BP22" s="128">
        <v>25121.5</v>
      </c>
      <c r="BQ22" s="128">
        <v>13292.91</v>
      </c>
      <c r="BR22" s="128">
        <v>38909.34</v>
      </c>
      <c r="BS22" s="128">
        <v>63287.2</v>
      </c>
      <c r="BT22" s="128">
        <v>15751.81</v>
      </c>
      <c r="BU22" s="128">
        <v>48763.57</v>
      </c>
      <c r="BV22" s="128">
        <v>48427.56</v>
      </c>
      <c r="BW22" s="128">
        <v>33736.74</v>
      </c>
      <c r="BX22" s="128">
        <v>25537.24</v>
      </c>
      <c r="BY22" s="128">
        <v>7566.54</v>
      </c>
      <c r="BZ22" s="128">
        <v>29268.75</v>
      </c>
      <c r="CA22" s="128">
        <v>9019.74</v>
      </c>
      <c r="CB22" s="128">
        <v>5884.64</v>
      </c>
      <c r="CC22" s="128">
        <v>9870.42</v>
      </c>
      <c r="CD22" s="128">
        <v>22025.45</v>
      </c>
      <c r="CE22" s="128">
        <v>14853.75</v>
      </c>
      <c r="CF22" s="128">
        <v>7524.46</v>
      </c>
      <c r="CG22" s="128">
        <v>15507.2</v>
      </c>
      <c r="CH22" s="128">
        <v>6869.51</v>
      </c>
      <c r="CI22" s="128">
        <v>26218.7</v>
      </c>
      <c r="CJ22" s="128">
        <v>15377</v>
      </c>
      <c r="CK22" s="128">
        <v>6280</v>
      </c>
      <c r="CL22" s="128">
        <v>10553.68</v>
      </c>
      <c r="CM22" s="128">
        <v>7308.08</v>
      </c>
      <c r="CN22" s="128">
        <v>8737.29</v>
      </c>
      <c r="CO22" s="128">
        <v>2959.9</v>
      </c>
      <c r="CP22" s="128">
        <v>12739.95</v>
      </c>
      <c r="CQ22" s="128">
        <v>2443.41</v>
      </c>
      <c r="CR22" s="128">
        <v>16946.16</v>
      </c>
      <c r="CS22" s="128">
        <v>9476.68</v>
      </c>
      <c r="CT22" s="128">
        <v>2295</v>
      </c>
      <c r="CU22" s="128">
        <v>4537.83</v>
      </c>
      <c r="CV22" s="128">
        <v>10680.17</v>
      </c>
      <c r="CW22" s="128">
        <v>6834.13</v>
      </c>
      <c r="CX22" s="128">
        <v>4601.54</v>
      </c>
      <c r="CY22" s="128">
        <v>2337.1</v>
      </c>
      <c r="CZ22" s="128">
        <v>7750.86</v>
      </c>
      <c r="DA22" s="128">
        <v>9801.46</v>
      </c>
      <c r="DB22" s="128">
        <v>2247.31</v>
      </c>
      <c r="DC22" s="128">
        <v>6301.56</v>
      </c>
      <c r="DD22" s="128">
        <v>6981.94</v>
      </c>
      <c r="DE22" s="128">
        <v>5700.6</v>
      </c>
      <c r="DF22" s="128">
        <v>7653.01</v>
      </c>
      <c r="DG22" s="128">
        <v>6858.21</v>
      </c>
      <c r="DH22" s="128">
        <v>5693.6</v>
      </c>
      <c r="DI22" s="128">
        <v>3985</v>
      </c>
      <c r="DJ22" s="128">
        <v>6788.5</v>
      </c>
      <c r="DK22" s="128">
        <v>7507.41</v>
      </c>
      <c r="DL22" s="128">
        <v>1240</v>
      </c>
      <c r="DM22" s="128">
        <v>8037.14</v>
      </c>
      <c r="DN22" s="128">
        <v>3515.9</v>
      </c>
      <c r="DO22" s="128">
        <v>5905.05</v>
      </c>
      <c r="DP22" s="128">
        <v>1528.53</v>
      </c>
      <c r="DQ22" s="128">
        <v>22399.63</v>
      </c>
      <c r="DR22" s="128">
        <v>4803.62</v>
      </c>
      <c r="DS22" s="128">
        <v>13462.84</v>
      </c>
      <c r="DT22" s="128">
        <v>4674.87</v>
      </c>
      <c r="DU22" s="128">
        <v>5904.9</v>
      </c>
      <c r="DV22" s="128">
        <v>5751.2</v>
      </c>
      <c r="DW22" s="128">
        <v>2489.44</v>
      </c>
      <c r="DX22" s="128">
        <v>3053</v>
      </c>
      <c r="DY22" s="128">
        <v>0</v>
      </c>
      <c r="DZ22" s="128">
        <v>3737</v>
      </c>
      <c r="EA22" s="128">
        <v>0</v>
      </c>
      <c r="EB22" s="128">
        <v>0</v>
      </c>
      <c r="EC22" s="128">
        <v>-5582.38</v>
      </c>
      <c r="ED22" s="118">
        <v>0</v>
      </c>
      <c r="EE22" s="118">
        <v>0</v>
      </c>
      <c r="EF22" s="118">
        <v>0</v>
      </c>
      <c r="EG22" s="118">
        <f t="shared" si="0"/>
        <v>0</v>
      </c>
      <c r="EH22" s="118">
        <f t="shared" si="1"/>
        <v>0</v>
      </c>
      <c r="EI22" s="118">
        <f t="shared" si="2"/>
        <v>0</v>
      </c>
      <c r="EJ22" s="118">
        <f t="shared" si="3"/>
        <v>0</v>
      </c>
    </row>
    <row r="23" spans="1:140">
      <c r="A23" s="127" t="s">
        <v>133</v>
      </c>
      <c r="B23" s="128">
        <v>905119.15</v>
      </c>
      <c r="C23" s="128">
        <v>0</v>
      </c>
      <c r="D23" s="128">
        <v>73529.72</v>
      </c>
      <c r="E23" s="128">
        <v>5732.96</v>
      </c>
      <c r="F23" s="128">
        <v>47025.45</v>
      </c>
      <c r="G23" s="128">
        <v>26979.3</v>
      </c>
      <c r="H23" s="128">
        <v>5320.43</v>
      </c>
      <c r="I23" s="128">
        <v>3871.41</v>
      </c>
      <c r="J23" s="128">
        <v>0</v>
      </c>
      <c r="K23" s="128">
        <v>2582.56</v>
      </c>
      <c r="L23" s="128">
        <v>5619.65</v>
      </c>
      <c r="M23" s="128">
        <v>2384.05</v>
      </c>
      <c r="N23" s="128">
        <v>1762.14</v>
      </c>
      <c r="O23" s="128">
        <v>2362.43</v>
      </c>
      <c r="P23" s="128">
        <v>4771.8</v>
      </c>
      <c r="Q23" s="128">
        <v>36276.34</v>
      </c>
      <c r="R23" s="128">
        <v>9995.54</v>
      </c>
      <c r="S23" s="128">
        <v>2305.82</v>
      </c>
      <c r="T23" s="128">
        <v>0</v>
      </c>
      <c r="U23" s="128">
        <v>0</v>
      </c>
      <c r="V23" s="128">
        <v>199.02</v>
      </c>
      <c r="W23" s="128">
        <v>0</v>
      </c>
      <c r="X23" s="128">
        <v>398.06</v>
      </c>
      <c r="Y23" s="128">
        <v>0</v>
      </c>
      <c r="Z23" s="136">
        <v>15439.59</v>
      </c>
      <c r="AA23" s="136">
        <v>57305.66</v>
      </c>
      <c r="AB23" s="136">
        <v>24558.64</v>
      </c>
      <c r="AC23" s="136">
        <v>6548.72</v>
      </c>
      <c r="AD23" s="136">
        <v>5582.78</v>
      </c>
      <c r="AE23" s="128">
        <v>0</v>
      </c>
      <c r="AF23" s="136">
        <v>564567.08</v>
      </c>
      <c r="AG23" s="128">
        <v>-1792.98</v>
      </c>
      <c r="AH23" s="128">
        <v>4348.35</v>
      </c>
      <c r="AI23" s="128">
        <v>3516.15</v>
      </c>
      <c r="AJ23" s="128">
        <v>2317.33</v>
      </c>
      <c r="AK23" s="128">
        <v>1435.79</v>
      </c>
      <c r="AL23" s="128">
        <v>1217.71</v>
      </c>
      <c r="AM23" s="128">
        <v>4397.24</v>
      </c>
      <c r="AN23" s="128">
        <v>10218.4</v>
      </c>
      <c r="AO23" s="128">
        <v>35160.14</v>
      </c>
      <c r="AP23" s="128">
        <v>2854.38</v>
      </c>
      <c r="AQ23" s="128">
        <v>5612.76</v>
      </c>
      <c r="AR23" s="128">
        <v>2658.25</v>
      </c>
      <c r="AS23" s="128">
        <v>550.86</v>
      </c>
      <c r="AT23" s="128">
        <v>250.87</v>
      </c>
      <c r="AU23" s="128">
        <v>0</v>
      </c>
      <c r="AV23" s="128">
        <v>2256.23</v>
      </c>
      <c r="AW23" s="128">
        <v>19810.63</v>
      </c>
      <c r="AX23" s="128">
        <v>577.66</v>
      </c>
      <c r="AY23" s="128">
        <v>1914.12</v>
      </c>
      <c r="AZ23" s="128">
        <v>6548.72</v>
      </c>
      <c r="BA23" s="128">
        <v>0</v>
      </c>
      <c r="BB23" s="128">
        <v>10088</v>
      </c>
      <c r="BC23" s="128">
        <v>5941.57</v>
      </c>
      <c r="BD23" s="128">
        <v>2252.36</v>
      </c>
      <c r="BE23" s="128">
        <v>5218.45</v>
      </c>
      <c r="BF23" s="128">
        <v>9901.3</v>
      </c>
      <c r="BG23" s="143">
        <v>2587.96</v>
      </c>
      <c r="BH23" s="144">
        <v>528577.44</v>
      </c>
      <c r="BI23" s="128">
        <v>25705</v>
      </c>
      <c r="BJ23" s="128">
        <v>19616.41</v>
      </c>
      <c r="BK23" s="128">
        <v>19217.6</v>
      </c>
      <c r="BL23" s="128">
        <v>45507.58</v>
      </c>
      <c r="BM23" s="128">
        <v>37216.27</v>
      </c>
      <c r="BN23" s="128">
        <v>7169.03</v>
      </c>
      <c r="BO23" s="128">
        <v>10162</v>
      </c>
      <c r="BP23" s="128">
        <v>21908</v>
      </c>
      <c r="BQ23" s="128">
        <v>4123.59</v>
      </c>
      <c r="BR23" s="128">
        <v>8213.16</v>
      </c>
      <c r="BS23" s="128">
        <v>23725.07</v>
      </c>
      <c r="BT23" s="128">
        <v>10631.89</v>
      </c>
      <c r="BU23" s="128">
        <v>25147.27</v>
      </c>
      <c r="BV23" s="128">
        <v>4188.25</v>
      </c>
      <c r="BW23" s="128">
        <v>12253</v>
      </c>
      <c r="BX23" s="128">
        <v>16244.82</v>
      </c>
      <c r="BY23" s="128">
        <v>20530.85</v>
      </c>
      <c r="BZ23" s="128">
        <v>10939.48</v>
      </c>
      <c r="CA23" s="128">
        <v>7392.33</v>
      </c>
      <c r="CB23" s="128">
        <v>8468.09</v>
      </c>
      <c r="CC23" s="128">
        <v>6408</v>
      </c>
      <c r="CD23" s="128">
        <v>10375.62</v>
      </c>
      <c r="CE23" s="128">
        <v>4333.31</v>
      </c>
      <c r="CF23" s="128">
        <v>6951.84</v>
      </c>
      <c r="CG23" s="128">
        <v>9060</v>
      </c>
      <c r="CH23" s="128">
        <v>6654.6</v>
      </c>
      <c r="CI23" s="128">
        <v>13265.5</v>
      </c>
      <c r="CJ23" s="128">
        <v>11172.04</v>
      </c>
      <c r="CK23" s="128">
        <v>526.99</v>
      </c>
      <c r="CL23" s="128">
        <v>3821.21</v>
      </c>
      <c r="CM23" s="128">
        <v>7172.96</v>
      </c>
      <c r="CN23" s="128">
        <v>1430.11</v>
      </c>
      <c r="CO23" s="128">
        <v>1214.85</v>
      </c>
      <c r="CP23" s="128">
        <v>3767.09</v>
      </c>
      <c r="CQ23" s="128">
        <v>995.63</v>
      </c>
      <c r="CR23" s="128">
        <v>2831.22</v>
      </c>
      <c r="CS23" s="128">
        <v>5177.59</v>
      </c>
      <c r="CT23" s="128">
        <v>875.87</v>
      </c>
      <c r="CU23" s="128">
        <v>1109.3</v>
      </c>
      <c r="CV23" s="128">
        <v>1160</v>
      </c>
      <c r="CW23" s="128">
        <v>1501.86</v>
      </c>
      <c r="CX23" s="128">
        <v>1682.47</v>
      </c>
      <c r="CY23" s="128">
        <v>702.9</v>
      </c>
      <c r="CZ23" s="128">
        <v>6681.58</v>
      </c>
      <c r="DA23" s="128">
        <v>398.97</v>
      </c>
      <c r="DB23" s="128">
        <v>879.93</v>
      </c>
      <c r="DC23" s="128">
        <v>4424.88</v>
      </c>
      <c r="DD23" s="128">
        <v>1938.79</v>
      </c>
      <c r="DE23" s="128">
        <v>6168</v>
      </c>
      <c r="DF23" s="128">
        <v>3383.79</v>
      </c>
      <c r="DG23" s="128">
        <v>1863.96</v>
      </c>
      <c r="DH23" s="128">
        <v>750</v>
      </c>
      <c r="DI23" s="128">
        <v>1399</v>
      </c>
      <c r="DJ23" s="128">
        <v>2976</v>
      </c>
      <c r="DK23" s="128">
        <v>3800</v>
      </c>
      <c r="DL23" s="128">
        <v>548.8</v>
      </c>
      <c r="DM23" s="128">
        <v>7032.02</v>
      </c>
      <c r="DN23" s="128">
        <v>200</v>
      </c>
      <c r="DO23" s="128">
        <v>797.94</v>
      </c>
      <c r="DP23" s="128">
        <v>2330.68</v>
      </c>
      <c r="DQ23" s="128">
        <v>19212.51</v>
      </c>
      <c r="DR23" s="128">
        <v>548.5</v>
      </c>
      <c r="DS23" s="128">
        <v>4204.29</v>
      </c>
      <c r="DT23" s="128">
        <v>1536</v>
      </c>
      <c r="DU23" s="128">
        <v>840</v>
      </c>
      <c r="DV23" s="128">
        <v>6118</v>
      </c>
      <c r="DW23" s="128">
        <v>0</v>
      </c>
      <c r="DX23" s="128">
        <v>9993.15</v>
      </c>
      <c r="DY23" s="128">
        <v>0</v>
      </c>
      <c r="DZ23" s="128">
        <v>0</v>
      </c>
      <c r="EA23" s="128">
        <v>0</v>
      </c>
      <c r="EB23" s="128">
        <v>0</v>
      </c>
      <c r="EC23" s="128">
        <v>0</v>
      </c>
      <c r="ED23" s="118">
        <v>0</v>
      </c>
      <c r="EE23" s="118">
        <v>0</v>
      </c>
      <c r="EF23" s="118">
        <v>0</v>
      </c>
      <c r="EG23" s="118">
        <f t="shared" si="0"/>
        <v>0</v>
      </c>
      <c r="EH23" s="118">
        <f t="shared" si="1"/>
        <v>0</v>
      </c>
      <c r="EI23" s="118">
        <f t="shared" si="2"/>
        <v>0</v>
      </c>
      <c r="EJ23" s="118">
        <f t="shared" si="3"/>
        <v>0</v>
      </c>
    </row>
    <row r="24" spans="1:140">
      <c r="A24" s="127" t="s">
        <v>134</v>
      </c>
      <c r="B24" s="128">
        <v>3788543.2</v>
      </c>
      <c r="C24" s="128">
        <v>0</v>
      </c>
      <c r="D24" s="128">
        <v>193343</v>
      </c>
      <c r="E24" s="128">
        <v>402765.6</v>
      </c>
      <c r="F24" s="128">
        <v>856966.61</v>
      </c>
      <c r="G24" s="128">
        <v>0</v>
      </c>
      <c r="H24" s="128">
        <v>0</v>
      </c>
      <c r="I24" s="128">
        <v>0</v>
      </c>
      <c r="J24" s="128">
        <v>0</v>
      </c>
      <c r="K24" s="128">
        <v>0</v>
      </c>
      <c r="L24" s="128">
        <v>0</v>
      </c>
      <c r="M24" s="128">
        <v>0</v>
      </c>
      <c r="N24" s="128">
        <v>0</v>
      </c>
      <c r="O24" s="128">
        <v>0</v>
      </c>
      <c r="P24" s="128">
        <v>0</v>
      </c>
      <c r="Q24" s="128">
        <v>0</v>
      </c>
      <c r="R24" s="128">
        <v>2300</v>
      </c>
      <c r="S24" s="128">
        <v>0</v>
      </c>
      <c r="T24" s="128">
        <v>0</v>
      </c>
      <c r="U24" s="128">
        <v>0</v>
      </c>
      <c r="V24" s="128">
        <v>0</v>
      </c>
      <c r="W24" s="128">
        <v>0</v>
      </c>
      <c r="X24" s="128">
        <v>0</v>
      </c>
      <c r="Y24" s="128">
        <v>0</v>
      </c>
      <c r="Z24" s="136">
        <v>0</v>
      </c>
      <c r="AA24" s="136">
        <v>5055</v>
      </c>
      <c r="AB24" s="136">
        <v>367</v>
      </c>
      <c r="AC24" s="136">
        <v>0</v>
      </c>
      <c r="AD24" s="136">
        <v>0</v>
      </c>
      <c r="AE24" s="128">
        <v>0</v>
      </c>
      <c r="AF24" s="136">
        <v>2327745.99</v>
      </c>
      <c r="AG24" s="128">
        <v>0</v>
      </c>
      <c r="AH24" s="128">
        <v>0</v>
      </c>
      <c r="AI24" s="128">
        <v>0</v>
      </c>
      <c r="AJ24" s="128">
        <v>0</v>
      </c>
      <c r="AK24" s="128">
        <v>0</v>
      </c>
      <c r="AL24" s="128">
        <v>0</v>
      </c>
      <c r="AM24" s="128">
        <v>0</v>
      </c>
      <c r="AN24" s="128">
        <v>0</v>
      </c>
      <c r="AO24" s="128">
        <v>0</v>
      </c>
      <c r="AP24" s="128">
        <v>0</v>
      </c>
      <c r="AQ24" s="128">
        <v>5055</v>
      </c>
      <c r="AR24" s="128">
        <v>0</v>
      </c>
      <c r="AS24" s="128">
        <v>0</v>
      </c>
      <c r="AT24" s="128">
        <v>0</v>
      </c>
      <c r="AU24" s="128">
        <v>0</v>
      </c>
      <c r="AV24" s="128">
        <v>0</v>
      </c>
      <c r="AW24" s="128">
        <v>367</v>
      </c>
      <c r="AX24" s="128">
        <v>0</v>
      </c>
      <c r="AY24" s="128">
        <v>0</v>
      </c>
      <c r="AZ24" s="128">
        <v>0</v>
      </c>
      <c r="BA24" s="128">
        <v>0</v>
      </c>
      <c r="BB24" s="128">
        <v>0</v>
      </c>
      <c r="BC24" s="128">
        <v>0</v>
      </c>
      <c r="BD24" s="128">
        <v>2941.75</v>
      </c>
      <c r="BE24" s="128">
        <v>0</v>
      </c>
      <c r="BF24" s="128">
        <v>10010.84</v>
      </c>
      <c r="BG24" s="143">
        <v>1689636.26</v>
      </c>
      <c r="BH24" s="144">
        <v>625157.14</v>
      </c>
      <c r="BI24" s="128">
        <v>9678.64</v>
      </c>
      <c r="BJ24" s="128">
        <v>3140.31</v>
      </c>
      <c r="BK24" s="128">
        <v>54483.05</v>
      </c>
      <c r="BL24" s="128">
        <v>429.4</v>
      </c>
      <c r="BM24" s="128">
        <v>35491.54</v>
      </c>
      <c r="BN24" s="128">
        <v>16659.7</v>
      </c>
      <c r="BO24" s="128">
        <v>4043.8</v>
      </c>
      <c r="BP24" s="128">
        <v>30282.42</v>
      </c>
      <c r="BQ24" s="128">
        <v>27777.76</v>
      </c>
      <c r="BR24" s="128">
        <v>940</v>
      </c>
      <c r="BS24" s="128">
        <v>3996.32</v>
      </c>
      <c r="BT24" s="128">
        <v>0</v>
      </c>
      <c r="BU24" s="128">
        <v>8708.82</v>
      </c>
      <c r="BV24" s="128">
        <v>4400</v>
      </c>
      <c r="BW24" s="128">
        <v>54069.31</v>
      </c>
      <c r="BX24" s="128">
        <v>23725.38</v>
      </c>
      <c r="BY24" s="128">
        <v>1718</v>
      </c>
      <c r="BZ24" s="128">
        <v>17195</v>
      </c>
      <c r="CA24" s="128">
        <v>4846</v>
      </c>
      <c r="CB24" s="128">
        <v>9186.04</v>
      </c>
      <c r="CC24" s="128">
        <v>6051.84</v>
      </c>
      <c r="CD24" s="128">
        <v>11528</v>
      </c>
      <c r="CE24" s="128">
        <v>5961</v>
      </c>
      <c r="CF24" s="128">
        <v>6082.14</v>
      </c>
      <c r="CG24" s="128">
        <v>32477.08</v>
      </c>
      <c r="CH24" s="128">
        <v>4434</v>
      </c>
      <c r="CI24" s="128">
        <v>4850</v>
      </c>
      <c r="CJ24" s="128">
        <v>11750</v>
      </c>
      <c r="CK24" s="128">
        <v>9818</v>
      </c>
      <c r="CL24" s="128">
        <v>0</v>
      </c>
      <c r="CM24" s="128">
        <v>14300.42</v>
      </c>
      <c r="CN24" s="128">
        <v>1665</v>
      </c>
      <c r="CO24" s="128">
        <v>1395</v>
      </c>
      <c r="CP24" s="128">
        <v>4370</v>
      </c>
      <c r="CQ24" s="128">
        <v>0</v>
      </c>
      <c r="CR24" s="128">
        <v>11504.21</v>
      </c>
      <c r="CS24" s="128">
        <v>4617</v>
      </c>
      <c r="CT24" s="128">
        <v>10875</v>
      </c>
      <c r="CU24" s="128">
        <v>1695.17</v>
      </c>
      <c r="CV24" s="128">
        <v>4550</v>
      </c>
      <c r="CW24" s="128">
        <v>7526.2</v>
      </c>
      <c r="CX24" s="128">
        <v>3948.11</v>
      </c>
      <c r="CY24" s="128">
        <v>4823.65</v>
      </c>
      <c r="CZ24" s="128">
        <v>6609</v>
      </c>
      <c r="DA24" s="128">
        <v>14913.33</v>
      </c>
      <c r="DB24" s="128">
        <v>10000</v>
      </c>
      <c r="DC24" s="128">
        <v>130</v>
      </c>
      <c r="DD24" s="128">
        <v>2930</v>
      </c>
      <c r="DE24" s="128">
        <v>4810</v>
      </c>
      <c r="DF24" s="128">
        <v>1422</v>
      </c>
      <c r="DG24" s="128">
        <v>1510</v>
      </c>
      <c r="DH24" s="128">
        <v>1253.19</v>
      </c>
      <c r="DI24" s="128">
        <v>3224</v>
      </c>
      <c r="DJ24" s="128">
        <v>7412</v>
      </c>
      <c r="DK24" s="128">
        <v>4160</v>
      </c>
      <c r="DL24" s="128">
        <v>4130</v>
      </c>
      <c r="DM24" s="128">
        <v>3790</v>
      </c>
      <c r="DN24" s="128">
        <v>505</v>
      </c>
      <c r="DO24" s="128">
        <v>565</v>
      </c>
      <c r="DP24" s="128">
        <v>2902.91</v>
      </c>
      <c r="DQ24" s="128">
        <v>0</v>
      </c>
      <c r="DR24" s="128">
        <v>420</v>
      </c>
      <c r="DS24" s="128">
        <v>10612.94</v>
      </c>
      <c r="DT24" s="128">
        <v>4921</v>
      </c>
      <c r="DU24" s="128">
        <v>8552.93</v>
      </c>
      <c r="DV24" s="128">
        <v>1210</v>
      </c>
      <c r="DW24" s="128">
        <v>3176</v>
      </c>
      <c r="DX24" s="128">
        <v>9025.83</v>
      </c>
      <c r="DY24" s="128">
        <v>38095.2</v>
      </c>
      <c r="DZ24" s="128">
        <v>0</v>
      </c>
      <c r="EA24" s="128">
        <v>0</v>
      </c>
      <c r="EB24" s="128">
        <v>0</v>
      </c>
      <c r="EC24" s="128">
        <v>3883.5</v>
      </c>
      <c r="ED24" s="118">
        <v>0</v>
      </c>
      <c r="EE24" s="118">
        <v>0</v>
      </c>
      <c r="EF24" s="118">
        <v>0</v>
      </c>
      <c r="EG24" s="118">
        <f t="shared" si="0"/>
        <v>0</v>
      </c>
      <c r="EH24" s="118">
        <f t="shared" si="1"/>
        <v>0</v>
      </c>
      <c r="EI24" s="118">
        <f t="shared" si="2"/>
        <v>0</v>
      </c>
      <c r="EJ24" s="118">
        <f t="shared" si="3"/>
        <v>0</v>
      </c>
    </row>
    <row r="25" spans="1:140">
      <c r="A25" s="127" t="s">
        <v>135</v>
      </c>
      <c r="B25" s="128">
        <v>3324817.27</v>
      </c>
      <c r="C25" s="128">
        <v>16610.61</v>
      </c>
      <c r="D25" s="128">
        <v>25432.2</v>
      </c>
      <c r="E25" s="128">
        <v>10768.44</v>
      </c>
      <c r="F25" s="128">
        <v>16611.42</v>
      </c>
      <c r="G25" s="128">
        <v>22454.4</v>
      </c>
      <c r="H25" s="128">
        <v>21536.88</v>
      </c>
      <c r="I25" s="128">
        <v>27985.4</v>
      </c>
      <c r="J25" s="128">
        <v>0</v>
      </c>
      <c r="K25" s="128">
        <v>0</v>
      </c>
      <c r="L25" s="128">
        <v>3895.32</v>
      </c>
      <c r="M25" s="128">
        <v>166941.63</v>
      </c>
      <c r="N25" s="128">
        <v>1947.66</v>
      </c>
      <c r="O25" s="128">
        <v>164504.4</v>
      </c>
      <c r="P25" s="128">
        <v>0</v>
      </c>
      <c r="Q25" s="128">
        <v>0</v>
      </c>
      <c r="R25" s="128">
        <v>10768.44</v>
      </c>
      <c r="S25" s="128">
        <v>0</v>
      </c>
      <c r="T25" s="128">
        <v>0</v>
      </c>
      <c r="U25" s="128">
        <v>0</v>
      </c>
      <c r="V25" s="128">
        <v>0</v>
      </c>
      <c r="W25" s="128">
        <v>0</v>
      </c>
      <c r="X25" s="128">
        <v>0</v>
      </c>
      <c r="Y25" s="128">
        <v>0</v>
      </c>
      <c r="Z25" s="136">
        <v>589881.77</v>
      </c>
      <c r="AA25" s="136">
        <v>229356.14</v>
      </c>
      <c r="AB25" s="136">
        <v>257773.39</v>
      </c>
      <c r="AC25" s="136">
        <v>264083.59</v>
      </c>
      <c r="AD25" s="136">
        <v>0</v>
      </c>
      <c r="AE25" s="128">
        <v>0</v>
      </c>
      <c r="AF25" s="136">
        <v>1494265.58</v>
      </c>
      <c r="AG25" s="128">
        <v>6873.12</v>
      </c>
      <c r="AH25" s="128">
        <v>118994.86</v>
      </c>
      <c r="AI25" s="128">
        <v>117047.2</v>
      </c>
      <c r="AJ25" s="128">
        <v>224146.64</v>
      </c>
      <c r="AK25" s="128">
        <v>58202.4</v>
      </c>
      <c r="AL25" s="128">
        <v>50871.31</v>
      </c>
      <c r="AM25" s="128">
        <v>13746.24</v>
      </c>
      <c r="AN25" s="128">
        <v>33222.84</v>
      </c>
      <c r="AO25" s="128">
        <v>76071.36</v>
      </c>
      <c r="AP25" s="128">
        <v>35170.5</v>
      </c>
      <c r="AQ25" s="128">
        <v>48804.12</v>
      </c>
      <c r="AR25" s="128">
        <v>18559.08</v>
      </c>
      <c r="AS25" s="128">
        <v>6873.12</v>
      </c>
      <c r="AT25" s="128">
        <v>10655.12</v>
      </c>
      <c r="AU25" s="128">
        <v>0</v>
      </c>
      <c r="AV25" s="128">
        <v>66134.24</v>
      </c>
      <c r="AW25" s="128">
        <v>120155.39</v>
      </c>
      <c r="AX25" s="128">
        <v>37118.16</v>
      </c>
      <c r="AY25" s="128">
        <v>34365.6</v>
      </c>
      <c r="AZ25" s="128">
        <v>264083.59</v>
      </c>
      <c r="BA25" s="128">
        <v>0</v>
      </c>
      <c r="BB25" s="128">
        <v>16611.42</v>
      </c>
      <c r="BC25" s="128">
        <v>26613.26</v>
      </c>
      <c r="BD25" s="128">
        <v>131766.63</v>
      </c>
      <c r="BE25" s="128">
        <v>24402.06</v>
      </c>
      <c r="BF25" s="128">
        <v>22454.4</v>
      </c>
      <c r="BG25" s="143">
        <v>907349.93</v>
      </c>
      <c r="BH25" s="144">
        <v>365067.88</v>
      </c>
      <c r="BI25" s="128">
        <v>24956.29</v>
      </c>
      <c r="BJ25" s="128">
        <v>23490.6</v>
      </c>
      <c r="BK25" s="128">
        <v>17875.79</v>
      </c>
      <c r="BL25" s="128">
        <v>7545.27</v>
      </c>
      <c r="BM25" s="128">
        <v>25170.29</v>
      </c>
      <c r="BN25" s="128">
        <v>22281.74</v>
      </c>
      <c r="BO25" s="128">
        <v>11408.51</v>
      </c>
      <c r="BP25" s="128">
        <v>30054.12</v>
      </c>
      <c r="BQ25" s="128">
        <v>7220.15</v>
      </c>
      <c r="BR25" s="128">
        <v>4476.16</v>
      </c>
      <c r="BS25" s="128">
        <v>17347.17</v>
      </c>
      <c r="BT25" s="128">
        <v>9017.57</v>
      </c>
      <c r="BU25" s="128">
        <v>6091.72</v>
      </c>
      <c r="BV25" s="128">
        <v>3705.39</v>
      </c>
      <c r="BW25" s="128">
        <v>5393.81</v>
      </c>
      <c r="BX25" s="128">
        <v>11343.53</v>
      </c>
      <c r="BY25" s="128">
        <v>7750.08</v>
      </c>
      <c r="BZ25" s="128">
        <v>9216.47</v>
      </c>
      <c r="CA25" s="128">
        <v>7370.13</v>
      </c>
      <c r="CB25" s="128">
        <v>7254.15</v>
      </c>
      <c r="CC25" s="128">
        <v>8551.86</v>
      </c>
      <c r="CD25" s="128">
        <v>8808.32</v>
      </c>
      <c r="CE25" s="128">
        <v>2611.06</v>
      </c>
      <c r="CF25" s="128">
        <v>3341.85</v>
      </c>
      <c r="CG25" s="128">
        <v>3892.63</v>
      </c>
      <c r="CH25" s="128">
        <v>5602.13</v>
      </c>
      <c r="CI25" s="128">
        <v>6015.52</v>
      </c>
      <c r="CJ25" s="128">
        <v>8876.88</v>
      </c>
      <c r="CK25" s="128">
        <v>4639.35</v>
      </c>
      <c r="CL25" s="128">
        <v>5327.18</v>
      </c>
      <c r="CM25" s="128">
        <v>1728.71</v>
      </c>
      <c r="CN25" s="128">
        <v>1880.43</v>
      </c>
      <c r="CO25" s="128">
        <v>1390.28</v>
      </c>
      <c r="CP25" s="128">
        <v>1751.66</v>
      </c>
      <c r="CQ25" s="128">
        <v>4764.2</v>
      </c>
      <c r="CR25" s="128">
        <v>4410.81</v>
      </c>
      <c r="CS25" s="128">
        <v>7023.78</v>
      </c>
      <c r="CT25" s="128">
        <v>917.54</v>
      </c>
      <c r="CU25" s="128">
        <v>316.4</v>
      </c>
      <c r="CV25" s="128">
        <v>199.94</v>
      </c>
      <c r="CW25" s="128">
        <v>1124.01</v>
      </c>
      <c r="CX25" s="128">
        <v>489.46</v>
      </c>
      <c r="CY25" s="128">
        <v>2816.42</v>
      </c>
      <c r="CZ25" s="128">
        <v>588.92</v>
      </c>
      <c r="DA25" s="128">
        <v>1346.65</v>
      </c>
      <c r="DB25" s="128">
        <v>352.43</v>
      </c>
      <c r="DC25" s="128">
        <v>961.66</v>
      </c>
      <c r="DD25" s="128">
        <v>1539.07</v>
      </c>
      <c r="DE25" s="128">
        <v>1045</v>
      </c>
      <c r="DF25" s="128">
        <v>996.39</v>
      </c>
      <c r="DG25" s="128">
        <v>1345.35</v>
      </c>
      <c r="DH25" s="128">
        <v>379.87</v>
      </c>
      <c r="DI25" s="128">
        <v>1122.96</v>
      </c>
      <c r="DJ25" s="128">
        <v>1296.67</v>
      </c>
      <c r="DK25" s="128">
        <v>392.48</v>
      </c>
      <c r="DL25" s="128">
        <v>384.63</v>
      </c>
      <c r="DM25" s="128">
        <v>308.53</v>
      </c>
      <c r="DN25" s="128">
        <v>337.79</v>
      </c>
      <c r="DO25" s="128">
        <v>515.65</v>
      </c>
      <c r="DP25" s="128">
        <v>943.03</v>
      </c>
      <c r="DQ25" s="128">
        <v>1510</v>
      </c>
      <c r="DR25" s="128">
        <v>713</v>
      </c>
      <c r="DS25" s="128">
        <v>350.5</v>
      </c>
      <c r="DT25" s="128">
        <v>903.04</v>
      </c>
      <c r="DU25" s="128">
        <v>489.47</v>
      </c>
      <c r="DV25" s="128">
        <v>485.06</v>
      </c>
      <c r="DW25" s="128">
        <v>674.65</v>
      </c>
      <c r="DX25" s="128">
        <v>283.52</v>
      </c>
      <c r="DY25" s="128">
        <v>126.08</v>
      </c>
      <c r="DZ25" s="128">
        <v>226.12</v>
      </c>
      <c r="EA25" s="128">
        <v>0</v>
      </c>
      <c r="EB25" s="128">
        <v>0</v>
      </c>
      <c r="EC25" s="128">
        <v>0</v>
      </c>
      <c r="ED25" s="118">
        <v>0</v>
      </c>
      <c r="EE25" s="118">
        <v>0</v>
      </c>
      <c r="EF25" s="118">
        <v>0</v>
      </c>
      <c r="EG25" s="118">
        <f t="shared" si="0"/>
        <v>0</v>
      </c>
      <c r="EH25" s="118">
        <f t="shared" si="1"/>
        <v>0</v>
      </c>
      <c r="EI25" s="118">
        <f t="shared" si="2"/>
        <v>0</v>
      </c>
      <c r="EJ25" s="118">
        <f t="shared" si="3"/>
        <v>0</v>
      </c>
    </row>
    <row r="26" spans="1:140">
      <c r="A26" s="127" t="s">
        <v>136</v>
      </c>
      <c r="B26" s="128">
        <v>807817.46</v>
      </c>
      <c r="C26" s="128">
        <v>0</v>
      </c>
      <c r="D26" s="128">
        <v>0</v>
      </c>
      <c r="E26" s="128">
        <v>0</v>
      </c>
      <c r="F26" s="128">
        <v>71929.87</v>
      </c>
      <c r="G26" s="128">
        <v>0</v>
      </c>
      <c r="H26" s="128">
        <v>0</v>
      </c>
      <c r="I26" s="128">
        <v>0</v>
      </c>
      <c r="J26" s="128">
        <v>0</v>
      </c>
      <c r="K26" s="128">
        <v>0</v>
      </c>
      <c r="L26" s="128">
        <v>0</v>
      </c>
      <c r="M26" s="128">
        <v>0</v>
      </c>
      <c r="N26" s="128">
        <v>0</v>
      </c>
      <c r="O26" s="128">
        <v>6719</v>
      </c>
      <c r="P26" s="128">
        <v>0</v>
      </c>
      <c r="Q26" s="128">
        <v>0</v>
      </c>
      <c r="R26" s="128">
        <v>0</v>
      </c>
      <c r="S26" s="128">
        <v>0</v>
      </c>
      <c r="T26" s="128">
        <v>0</v>
      </c>
      <c r="U26" s="128">
        <v>0</v>
      </c>
      <c r="V26" s="128">
        <v>0</v>
      </c>
      <c r="W26" s="128">
        <v>0</v>
      </c>
      <c r="X26" s="128">
        <v>0</v>
      </c>
      <c r="Y26" s="128">
        <v>0</v>
      </c>
      <c r="Z26" s="136">
        <v>10566.04</v>
      </c>
      <c r="AA26" s="136">
        <v>54534.92</v>
      </c>
      <c r="AB26" s="136">
        <v>0</v>
      </c>
      <c r="AC26" s="136">
        <v>13421.53</v>
      </c>
      <c r="AD26" s="136">
        <v>7424.33</v>
      </c>
      <c r="AE26" s="128">
        <v>0</v>
      </c>
      <c r="AF26" s="136">
        <v>643221.77</v>
      </c>
      <c r="AG26" s="128">
        <v>0</v>
      </c>
      <c r="AH26" s="128">
        <v>0</v>
      </c>
      <c r="AI26" s="128">
        <v>5283.02</v>
      </c>
      <c r="AJ26" s="128">
        <v>0</v>
      </c>
      <c r="AK26" s="128">
        <v>0</v>
      </c>
      <c r="AL26" s="128">
        <v>0</v>
      </c>
      <c r="AM26" s="128">
        <v>5283.02</v>
      </c>
      <c r="AN26" s="128">
        <v>-10603.09</v>
      </c>
      <c r="AO26" s="128">
        <v>39082.81</v>
      </c>
      <c r="AP26" s="128">
        <v>0</v>
      </c>
      <c r="AQ26" s="128">
        <v>23449.68</v>
      </c>
      <c r="AR26" s="128">
        <v>2605.52</v>
      </c>
      <c r="AS26" s="128">
        <v>0</v>
      </c>
      <c r="AT26" s="128">
        <v>0</v>
      </c>
      <c r="AU26" s="128">
        <v>0</v>
      </c>
      <c r="AV26" s="128">
        <v>0</v>
      </c>
      <c r="AW26" s="128">
        <v>0</v>
      </c>
      <c r="AX26" s="128">
        <v>0</v>
      </c>
      <c r="AY26" s="128">
        <v>0</v>
      </c>
      <c r="AZ26" s="128">
        <v>13421.53</v>
      </c>
      <c r="BA26" s="128">
        <v>0</v>
      </c>
      <c r="BB26" s="128">
        <v>198619.75</v>
      </c>
      <c r="BC26" s="128">
        <v>5000</v>
      </c>
      <c r="BD26" s="128">
        <v>56354</v>
      </c>
      <c r="BE26" s="128">
        <v>0</v>
      </c>
      <c r="BF26" s="128">
        <v>19670.01</v>
      </c>
      <c r="BG26" s="143">
        <v>70752.83</v>
      </c>
      <c r="BH26" s="144">
        <v>292825.18</v>
      </c>
      <c r="BI26" s="128">
        <v>8440</v>
      </c>
      <c r="BJ26" s="128">
        <v>3205</v>
      </c>
      <c r="BK26" s="128">
        <v>10892.59</v>
      </c>
      <c r="BL26" s="128">
        <v>0</v>
      </c>
      <c r="BM26" s="128">
        <v>43963.58</v>
      </c>
      <c r="BN26" s="128">
        <v>19618.28</v>
      </c>
      <c r="BO26" s="128">
        <v>7157.45</v>
      </c>
      <c r="BP26" s="128">
        <v>23111.13</v>
      </c>
      <c r="BQ26" s="128">
        <v>33769.54</v>
      </c>
      <c r="BR26" s="128">
        <v>4753.8</v>
      </c>
      <c r="BS26" s="128">
        <v>52440.49</v>
      </c>
      <c r="BT26" s="128">
        <v>2730</v>
      </c>
      <c r="BU26" s="128">
        <v>0</v>
      </c>
      <c r="BV26" s="128">
        <v>7800</v>
      </c>
      <c r="BW26" s="128">
        <v>0</v>
      </c>
      <c r="BX26" s="128">
        <v>0</v>
      </c>
      <c r="BY26" s="128">
        <v>10416.34</v>
      </c>
      <c r="BZ26" s="128">
        <v>0</v>
      </c>
      <c r="CA26" s="128">
        <v>0</v>
      </c>
      <c r="CB26" s="128">
        <v>0</v>
      </c>
      <c r="CC26" s="128">
        <v>0</v>
      </c>
      <c r="CD26" s="128">
        <v>1170</v>
      </c>
      <c r="CE26" s="128">
        <v>0</v>
      </c>
      <c r="CF26" s="128">
        <v>0</v>
      </c>
      <c r="CG26" s="128">
        <v>0</v>
      </c>
      <c r="CH26" s="128">
        <v>0</v>
      </c>
      <c r="CI26" s="128">
        <v>0</v>
      </c>
      <c r="CJ26" s="128">
        <v>936</v>
      </c>
      <c r="CK26" s="128">
        <v>0</v>
      </c>
      <c r="CL26" s="128">
        <v>0</v>
      </c>
      <c r="CM26" s="128">
        <v>0</v>
      </c>
      <c r="CN26" s="128">
        <v>0</v>
      </c>
      <c r="CO26" s="128">
        <v>0</v>
      </c>
      <c r="CP26" s="128">
        <v>0</v>
      </c>
      <c r="CQ26" s="128">
        <v>546</v>
      </c>
      <c r="CR26" s="128">
        <v>0</v>
      </c>
      <c r="CS26" s="128">
        <v>2544</v>
      </c>
      <c r="CT26" s="128">
        <v>0</v>
      </c>
      <c r="CU26" s="128">
        <v>312</v>
      </c>
      <c r="CV26" s="128">
        <v>936</v>
      </c>
      <c r="CW26" s="128">
        <v>0</v>
      </c>
      <c r="CX26" s="128">
        <v>312</v>
      </c>
      <c r="CY26" s="128">
        <v>0</v>
      </c>
      <c r="CZ26" s="128">
        <v>0</v>
      </c>
      <c r="DA26" s="128">
        <v>3672</v>
      </c>
      <c r="DB26" s="128">
        <v>0</v>
      </c>
      <c r="DC26" s="128">
        <v>7770.85</v>
      </c>
      <c r="DD26" s="128">
        <v>0</v>
      </c>
      <c r="DE26" s="128">
        <v>0</v>
      </c>
      <c r="DF26" s="128">
        <v>0</v>
      </c>
      <c r="DG26" s="128">
        <v>4697.2</v>
      </c>
      <c r="DH26" s="128">
        <v>624</v>
      </c>
      <c r="DI26" s="128">
        <v>4967.6</v>
      </c>
      <c r="DJ26" s="128">
        <v>17292</v>
      </c>
      <c r="DK26" s="128">
        <v>0</v>
      </c>
      <c r="DL26" s="128">
        <v>0</v>
      </c>
      <c r="DM26" s="128">
        <v>4468.46</v>
      </c>
      <c r="DN26" s="128">
        <v>858</v>
      </c>
      <c r="DO26" s="128">
        <v>1275</v>
      </c>
      <c r="DP26" s="128">
        <v>0</v>
      </c>
      <c r="DQ26" s="128">
        <v>546</v>
      </c>
      <c r="DR26" s="128">
        <v>0</v>
      </c>
      <c r="DS26" s="128">
        <v>7249.87</v>
      </c>
      <c r="DT26" s="128">
        <v>0</v>
      </c>
      <c r="DU26" s="128">
        <v>0</v>
      </c>
      <c r="DV26" s="128">
        <v>4350</v>
      </c>
      <c r="DW26" s="128">
        <v>0</v>
      </c>
      <c r="DX26" s="128">
        <v>0</v>
      </c>
      <c r="DY26" s="128">
        <v>0</v>
      </c>
      <c r="DZ26" s="128">
        <v>0</v>
      </c>
      <c r="EA26" s="128">
        <v>0</v>
      </c>
      <c r="EB26" s="128">
        <v>0</v>
      </c>
      <c r="EC26" s="128">
        <v>0</v>
      </c>
      <c r="ED26" s="118">
        <v>0</v>
      </c>
      <c r="EE26" s="118">
        <v>0</v>
      </c>
      <c r="EF26" s="118">
        <v>0</v>
      </c>
      <c r="EG26" s="118">
        <f t="shared" si="0"/>
        <v>0</v>
      </c>
      <c r="EH26" s="118">
        <f t="shared" si="1"/>
        <v>0</v>
      </c>
      <c r="EI26" s="118">
        <f t="shared" si="2"/>
        <v>0</v>
      </c>
      <c r="EJ26" s="118">
        <f t="shared" si="3"/>
        <v>0</v>
      </c>
    </row>
    <row r="27" spans="1:140">
      <c r="A27" s="127" t="s">
        <v>137</v>
      </c>
      <c r="B27" s="128">
        <v>537618.72</v>
      </c>
      <c r="C27" s="128">
        <v>0</v>
      </c>
      <c r="D27" s="128">
        <v>0</v>
      </c>
      <c r="E27" s="128">
        <v>4826.39</v>
      </c>
      <c r="F27" s="128">
        <v>61456.43</v>
      </c>
      <c r="G27" s="128">
        <v>12734.02</v>
      </c>
      <c r="H27" s="128">
        <v>11.65</v>
      </c>
      <c r="I27" s="128">
        <v>8740</v>
      </c>
      <c r="J27" s="128">
        <v>0</v>
      </c>
      <c r="K27" s="128">
        <v>10927.28</v>
      </c>
      <c r="L27" s="128">
        <v>19.42</v>
      </c>
      <c r="M27" s="128">
        <v>133.59</v>
      </c>
      <c r="N27" s="128">
        <v>512.62</v>
      </c>
      <c r="O27" s="128">
        <v>1467.96</v>
      </c>
      <c r="P27" s="128">
        <v>31.07</v>
      </c>
      <c r="Q27" s="128">
        <v>308.74</v>
      </c>
      <c r="R27" s="128">
        <v>0</v>
      </c>
      <c r="S27" s="128">
        <v>0</v>
      </c>
      <c r="T27" s="128">
        <v>0</v>
      </c>
      <c r="U27" s="128">
        <v>0</v>
      </c>
      <c r="V27" s="128">
        <v>196.71</v>
      </c>
      <c r="W27" s="128">
        <v>192.23</v>
      </c>
      <c r="X27" s="128">
        <v>704.85</v>
      </c>
      <c r="Y27" s="128">
        <v>0</v>
      </c>
      <c r="Z27" s="136">
        <v>9779</v>
      </c>
      <c r="AA27" s="136">
        <v>195630.52</v>
      </c>
      <c r="AB27" s="136">
        <v>13396.32</v>
      </c>
      <c r="AC27" s="136">
        <v>500.85</v>
      </c>
      <c r="AD27" s="136">
        <v>2503.88</v>
      </c>
      <c r="AE27" s="128">
        <v>0</v>
      </c>
      <c r="AF27" s="136">
        <v>213545.19</v>
      </c>
      <c r="AG27" s="128">
        <v>6050.84</v>
      </c>
      <c r="AH27" s="128">
        <v>900</v>
      </c>
      <c r="AI27" s="128">
        <v>1020</v>
      </c>
      <c r="AJ27" s="128">
        <v>1020</v>
      </c>
      <c r="AK27" s="128">
        <v>120</v>
      </c>
      <c r="AL27" s="128">
        <v>248.16</v>
      </c>
      <c r="AM27" s="128">
        <v>420</v>
      </c>
      <c r="AN27" s="128">
        <v>18620.98</v>
      </c>
      <c r="AO27" s="128">
        <v>126723.98</v>
      </c>
      <c r="AP27" s="128">
        <v>19146.42</v>
      </c>
      <c r="AQ27" s="128">
        <v>7123.4</v>
      </c>
      <c r="AR27" s="128">
        <v>6324.12</v>
      </c>
      <c r="AS27" s="128">
        <v>14183.9</v>
      </c>
      <c r="AT27" s="128">
        <v>3507.72</v>
      </c>
      <c r="AU27" s="128">
        <v>0</v>
      </c>
      <c r="AV27" s="128">
        <v>840.19</v>
      </c>
      <c r="AW27" s="128">
        <v>10654.87</v>
      </c>
      <c r="AX27" s="128">
        <v>1541.26</v>
      </c>
      <c r="AY27" s="128">
        <v>360</v>
      </c>
      <c r="AZ27" s="128">
        <v>500.85</v>
      </c>
      <c r="BA27" s="128">
        <v>0</v>
      </c>
      <c r="BB27" s="128">
        <v>2677.1</v>
      </c>
      <c r="BC27" s="128">
        <v>831.07</v>
      </c>
      <c r="BD27" s="128">
        <v>5848.25</v>
      </c>
      <c r="BE27" s="128">
        <v>6034.76</v>
      </c>
      <c r="BF27" s="128">
        <v>31.07</v>
      </c>
      <c r="BG27" s="143">
        <v>13050.08</v>
      </c>
      <c r="BH27" s="144">
        <v>185072.86</v>
      </c>
      <c r="BI27" s="128">
        <v>14780.82</v>
      </c>
      <c r="BJ27" s="128">
        <v>8536.2</v>
      </c>
      <c r="BK27" s="128">
        <v>1195.52</v>
      </c>
      <c r="BL27" s="128">
        <v>10976.98</v>
      </c>
      <c r="BM27" s="128">
        <v>10135.88</v>
      </c>
      <c r="BN27" s="128">
        <v>2107.14</v>
      </c>
      <c r="BO27" s="128">
        <v>396.78</v>
      </c>
      <c r="BP27" s="128">
        <v>1474.01</v>
      </c>
      <c r="BQ27" s="128">
        <v>5520.32</v>
      </c>
      <c r="BR27" s="128">
        <v>402.14</v>
      </c>
      <c r="BS27" s="128">
        <v>2228.2</v>
      </c>
      <c r="BT27" s="128">
        <v>2142.2</v>
      </c>
      <c r="BU27" s="128">
        <v>11372.75</v>
      </c>
      <c r="BV27" s="128">
        <v>5138.22</v>
      </c>
      <c r="BW27" s="128">
        <v>4369.03</v>
      </c>
      <c r="BX27" s="128">
        <v>7785.81</v>
      </c>
      <c r="BY27" s="128">
        <v>3938.3</v>
      </c>
      <c r="BZ27" s="128">
        <v>1362.4</v>
      </c>
      <c r="CA27" s="128">
        <v>318.53</v>
      </c>
      <c r="CB27" s="128">
        <v>240.17</v>
      </c>
      <c r="CC27" s="128">
        <v>9354.32</v>
      </c>
      <c r="CD27" s="128">
        <v>3054.29</v>
      </c>
      <c r="CE27" s="128">
        <v>4790.08</v>
      </c>
      <c r="CF27" s="128">
        <v>1484.98</v>
      </c>
      <c r="CG27" s="128">
        <v>994.33</v>
      </c>
      <c r="CH27" s="128">
        <v>844.96</v>
      </c>
      <c r="CI27" s="128">
        <v>3541.21</v>
      </c>
      <c r="CJ27" s="128">
        <v>8067.7</v>
      </c>
      <c r="CK27" s="128">
        <v>572.22</v>
      </c>
      <c r="CL27" s="128">
        <v>3275.82</v>
      </c>
      <c r="CM27" s="128">
        <v>2181.38</v>
      </c>
      <c r="CN27" s="128">
        <v>1086.82</v>
      </c>
      <c r="CO27" s="128">
        <v>970.81</v>
      </c>
      <c r="CP27" s="128">
        <v>1433.68</v>
      </c>
      <c r="CQ27" s="128">
        <v>176.45</v>
      </c>
      <c r="CR27" s="128">
        <v>1211.96</v>
      </c>
      <c r="CS27" s="128">
        <v>2324.23</v>
      </c>
      <c r="CT27" s="128">
        <v>806.25</v>
      </c>
      <c r="CU27" s="128">
        <v>1215.18</v>
      </c>
      <c r="CV27" s="128">
        <v>1943.42</v>
      </c>
      <c r="CW27" s="128">
        <v>2607.56</v>
      </c>
      <c r="CX27" s="128">
        <v>466.5</v>
      </c>
      <c r="CY27" s="128">
        <v>1502.37</v>
      </c>
      <c r="CZ27" s="128">
        <v>501.72</v>
      </c>
      <c r="DA27" s="128">
        <v>2109.99</v>
      </c>
      <c r="DB27" s="128">
        <v>2100.46</v>
      </c>
      <c r="DC27" s="128">
        <v>1109.08</v>
      </c>
      <c r="DD27" s="128">
        <v>2095</v>
      </c>
      <c r="DE27" s="128">
        <v>1045.73</v>
      </c>
      <c r="DF27" s="128">
        <v>1369.05</v>
      </c>
      <c r="DG27" s="128">
        <v>1473.58</v>
      </c>
      <c r="DH27" s="128">
        <v>2508.29</v>
      </c>
      <c r="DI27" s="128">
        <v>221.51</v>
      </c>
      <c r="DJ27" s="128">
        <v>2761.4</v>
      </c>
      <c r="DK27" s="128">
        <v>1259.81</v>
      </c>
      <c r="DL27" s="128">
        <v>200</v>
      </c>
      <c r="DM27" s="128">
        <v>842.57</v>
      </c>
      <c r="DN27" s="128">
        <v>3230.4</v>
      </c>
      <c r="DO27" s="128">
        <v>2038.93</v>
      </c>
      <c r="DP27" s="128">
        <v>913.32</v>
      </c>
      <c r="DQ27" s="128">
        <v>2585.98</v>
      </c>
      <c r="DR27" s="128">
        <v>0</v>
      </c>
      <c r="DS27" s="128">
        <v>180</v>
      </c>
      <c r="DT27" s="128">
        <v>926.59</v>
      </c>
      <c r="DU27" s="128">
        <v>967.28</v>
      </c>
      <c r="DV27" s="128">
        <v>2610.63</v>
      </c>
      <c r="DW27" s="128">
        <v>892.19</v>
      </c>
      <c r="DX27" s="128">
        <v>1405.37</v>
      </c>
      <c r="DY27" s="128">
        <v>641.23</v>
      </c>
      <c r="DZ27" s="128">
        <v>754.83</v>
      </c>
      <c r="EA27" s="128">
        <v>0</v>
      </c>
      <c r="EB27" s="128">
        <v>0</v>
      </c>
      <c r="EC27" s="128">
        <v>0</v>
      </c>
      <c r="ED27" s="118">
        <v>0</v>
      </c>
      <c r="EE27" s="118">
        <v>0</v>
      </c>
      <c r="EF27" s="118">
        <v>0</v>
      </c>
      <c r="EG27" s="118">
        <f t="shared" si="0"/>
        <v>0</v>
      </c>
      <c r="EH27" s="118">
        <f t="shared" si="1"/>
        <v>0</v>
      </c>
      <c r="EI27" s="118">
        <f t="shared" si="2"/>
        <v>0</v>
      </c>
      <c r="EJ27" s="118">
        <f t="shared" si="3"/>
        <v>0</v>
      </c>
    </row>
    <row r="28" spans="1:140">
      <c r="A28" s="127" t="s">
        <v>138</v>
      </c>
      <c r="B28" s="128">
        <v>132052.38</v>
      </c>
      <c r="C28" s="128">
        <v>0</v>
      </c>
      <c r="D28" s="128">
        <v>0</v>
      </c>
      <c r="E28" s="128">
        <v>3790.95</v>
      </c>
      <c r="F28" s="128">
        <v>1641.96</v>
      </c>
      <c r="G28" s="128">
        <v>498</v>
      </c>
      <c r="H28" s="128">
        <v>0</v>
      </c>
      <c r="I28" s="128">
        <v>0</v>
      </c>
      <c r="J28" s="128">
        <v>0</v>
      </c>
      <c r="K28" s="128">
        <v>2096</v>
      </c>
      <c r="L28" s="128">
        <v>2213.77</v>
      </c>
      <c r="M28" s="128">
        <v>0</v>
      </c>
      <c r="N28" s="128">
        <v>0</v>
      </c>
      <c r="O28" s="128">
        <v>2659.99</v>
      </c>
      <c r="P28" s="128">
        <v>0</v>
      </c>
      <c r="Q28" s="128">
        <v>0</v>
      </c>
      <c r="R28" s="128">
        <v>0</v>
      </c>
      <c r="S28" s="128">
        <v>0</v>
      </c>
      <c r="T28" s="128">
        <v>0</v>
      </c>
      <c r="U28" s="128">
        <v>0</v>
      </c>
      <c r="V28" s="128">
        <v>474.8</v>
      </c>
      <c r="W28" s="128">
        <v>0</v>
      </c>
      <c r="X28" s="128">
        <v>0</v>
      </c>
      <c r="Y28" s="128">
        <v>0</v>
      </c>
      <c r="Z28" s="136">
        <v>3835.28</v>
      </c>
      <c r="AA28" s="136">
        <v>1585.7</v>
      </c>
      <c r="AB28" s="136">
        <v>887.15</v>
      </c>
      <c r="AC28" s="136">
        <v>0</v>
      </c>
      <c r="AD28" s="136">
        <v>0</v>
      </c>
      <c r="AE28" s="128">
        <v>0</v>
      </c>
      <c r="AF28" s="136">
        <v>112368.78</v>
      </c>
      <c r="AG28" s="128">
        <v>132.4</v>
      </c>
      <c r="AH28" s="128">
        <v>1093.08</v>
      </c>
      <c r="AI28" s="128">
        <v>555.8</v>
      </c>
      <c r="AJ28" s="128">
        <v>796.8</v>
      </c>
      <c r="AK28" s="128">
        <v>0</v>
      </c>
      <c r="AL28" s="128">
        <v>1257.2</v>
      </c>
      <c r="AM28" s="128">
        <v>0</v>
      </c>
      <c r="AN28" s="128">
        <v>0</v>
      </c>
      <c r="AO28" s="128">
        <v>1317.7</v>
      </c>
      <c r="AP28" s="128">
        <v>0</v>
      </c>
      <c r="AQ28" s="128">
        <v>268</v>
      </c>
      <c r="AR28" s="128">
        <v>0</v>
      </c>
      <c r="AS28" s="128">
        <v>0</v>
      </c>
      <c r="AT28" s="128">
        <v>0</v>
      </c>
      <c r="AU28" s="128">
        <v>0</v>
      </c>
      <c r="AV28" s="128">
        <v>0</v>
      </c>
      <c r="AW28" s="128">
        <v>0</v>
      </c>
      <c r="AX28" s="128">
        <v>887.15</v>
      </c>
      <c r="AY28" s="128">
        <v>0</v>
      </c>
      <c r="AZ28" s="128">
        <v>0</v>
      </c>
      <c r="BA28" s="128">
        <v>0</v>
      </c>
      <c r="BB28" s="128">
        <v>0</v>
      </c>
      <c r="BC28" s="128">
        <v>0</v>
      </c>
      <c r="BD28" s="128">
        <v>1128.4</v>
      </c>
      <c r="BE28" s="128">
        <v>0</v>
      </c>
      <c r="BF28" s="128">
        <v>158.4</v>
      </c>
      <c r="BG28" s="143">
        <v>907.8</v>
      </c>
      <c r="BH28" s="144">
        <v>110174.18</v>
      </c>
      <c r="BI28" s="128">
        <v>2330.51</v>
      </c>
      <c r="BJ28" s="128">
        <v>0</v>
      </c>
      <c r="BK28" s="128">
        <v>0</v>
      </c>
      <c r="BL28" s="128">
        <v>1168</v>
      </c>
      <c r="BM28" s="128">
        <v>9504</v>
      </c>
      <c r="BN28" s="128">
        <v>15942.34</v>
      </c>
      <c r="BO28" s="128">
        <v>4320</v>
      </c>
      <c r="BP28" s="128">
        <v>2392.55</v>
      </c>
      <c r="BQ28" s="128">
        <v>0</v>
      </c>
      <c r="BR28" s="128">
        <v>6912.15</v>
      </c>
      <c r="BS28" s="128">
        <v>870.41</v>
      </c>
      <c r="BT28" s="128">
        <v>1554.18</v>
      </c>
      <c r="BU28" s="128">
        <v>21405.41</v>
      </c>
      <c r="BV28" s="128">
        <v>460.7</v>
      </c>
      <c r="BW28" s="128">
        <v>0</v>
      </c>
      <c r="BX28" s="128">
        <v>0</v>
      </c>
      <c r="BY28" s="128">
        <v>0</v>
      </c>
      <c r="BZ28" s="128">
        <v>972</v>
      </c>
      <c r="CA28" s="128">
        <v>0</v>
      </c>
      <c r="CB28" s="128">
        <v>120</v>
      </c>
      <c r="CC28" s="128">
        <v>2357</v>
      </c>
      <c r="CD28" s="128">
        <v>7336.5</v>
      </c>
      <c r="CE28" s="128">
        <v>321.4</v>
      </c>
      <c r="CF28" s="128">
        <v>955.64</v>
      </c>
      <c r="CG28" s="128">
        <v>988.92</v>
      </c>
      <c r="CH28" s="128">
        <v>0</v>
      </c>
      <c r="CI28" s="128">
        <v>0</v>
      </c>
      <c r="CJ28" s="128">
        <v>1974.6</v>
      </c>
      <c r="CK28" s="128">
        <v>3757.09</v>
      </c>
      <c r="CL28" s="128">
        <v>386.9</v>
      </c>
      <c r="CM28" s="128">
        <v>696</v>
      </c>
      <c r="CN28" s="128">
        <v>0</v>
      </c>
      <c r="CO28" s="128">
        <v>0</v>
      </c>
      <c r="CP28" s="128">
        <v>0</v>
      </c>
      <c r="CQ28" s="128">
        <v>110.8</v>
      </c>
      <c r="CR28" s="128">
        <v>1467.8</v>
      </c>
      <c r="CS28" s="128">
        <v>0</v>
      </c>
      <c r="CT28" s="128">
        <v>0</v>
      </c>
      <c r="CU28" s="128">
        <v>427.5</v>
      </c>
      <c r="CV28" s="128">
        <v>0</v>
      </c>
      <c r="CW28" s="128">
        <v>540</v>
      </c>
      <c r="CX28" s="128">
        <v>1064.02</v>
      </c>
      <c r="CY28" s="128">
        <v>0</v>
      </c>
      <c r="CZ28" s="128">
        <v>715</v>
      </c>
      <c r="DA28" s="128">
        <v>0</v>
      </c>
      <c r="DB28" s="128">
        <v>557.96</v>
      </c>
      <c r="DC28" s="128">
        <v>0</v>
      </c>
      <c r="DD28" s="128">
        <v>3387.2</v>
      </c>
      <c r="DE28" s="128">
        <v>2338.06</v>
      </c>
      <c r="DF28" s="128">
        <v>367.2</v>
      </c>
      <c r="DG28" s="128">
        <v>286.7</v>
      </c>
      <c r="DH28" s="128">
        <v>576.1</v>
      </c>
      <c r="DI28" s="128">
        <v>0</v>
      </c>
      <c r="DJ28" s="128">
        <v>438.9</v>
      </c>
      <c r="DK28" s="128">
        <v>0</v>
      </c>
      <c r="DL28" s="128">
        <v>0</v>
      </c>
      <c r="DM28" s="128">
        <v>271.2</v>
      </c>
      <c r="DN28" s="128">
        <v>0</v>
      </c>
      <c r="DO28" s="128">
        <v>3000</v>
      </c>
      <c r="DP28" s="128">
        <v>0</v>
      </c>
      <c r="DQ28" s="128">
        <v>248</v>
      </c>
      <c r="DR28" s="128">
        <v>0</v>
      </c>
      <c r="DS28" s="128">
        <v>3687.44</v>
      </c>
      <c r="DT28" s="128">
        <v>64</v>
      </c>
      <c r="DU28" s="128">
        <v>3500</v>
      </c>
      <c r="DV28" s="128">
        <v>0</v>
      </c>
      <c r="DW28" s="128">
        <v>0</v>
      </c>
      <c r="DX28" s="128">
        <v>400</v>
      </c>
      <c r="DY28" s="128">
        <v>0</v>
      </c>
      <c r="DZ28" s="128">
        <v>0</v>
      </c>
      <c r="EA28" s="128">
        <v>0</v>
      </c>
      <c r="EB28" s="128">
        <v>0</v>
      </c>
      <c r="EC28" s="128">
        <v>0</v>
      </c>
      <c r="ED28" s="118">
        <v>0</v>
      </c>
      <c r="EE28" s="118">
        <v>0</v>
      </c>
      <c r="EF28" s="118">
        <v>0</v>
      </c>
      <c r="EG28" s="118">
        <f t="shared" si="0"/>
        <v>0</v>
      </c>
      <c r="EH28" s="118">
        <f t="shared" si="1"/>
        <v>0</v>
      </c>
      <c r="EI28" s="118">
        <f t="shared" si="2"/>
        <v>0</v>
      </c>
      <c r="EJ28" s="118">
        <f t="shared" si="3"/>
        <v>0</v>
      </c>
    </row>
    <row r="29" spans="1:140">
      <c r="A29" s="127" t="s">
        <v>139</v>
      </c>
      <c r="B29" s="128">
        <v>96159.67</v>
      </c>
      <c r="C29" s="128">
        <v>5016.46</v>
      </c>
      <c r="D29" s="128">
        <v>0</v>
      </c>
      <c r="E29" s="128">
        <v>2291.05</v>
      </c>
      <c r="F29" s="128">
        <v>3648.61</v>
      </c>
      <c r="G29" s="128">
        <v>4446.61</v>
      </c>
      <c r="H29" s="128">
        <v>747.42</v>
      </c>
      <c r="I29" s="128">
        <v>5526.4</v>
      </c>
      <c r="J29" s="128">
        <v>0</v>
      </c>
      <c r="K29" s="128">
        <v>4599.5</v>
      </c>
      <c r="L29" s="128">
        <v>469.53</v>
      </c>
      <c r="M29" s="128">
        <v>69.88</v>
      </c>
      <c r="N29" s="128">
        <v>1228.65</v>
      </c>
      <c r="O29" s="128">
        <v>927.03</v>
      </c>
      <c r="P29" s="128">
        <v>1005.91</v>
      </c>
      <c r="Q29" s="128">
        <v>668.66</v>
      </c>
      <c r="R29" s="128">
        <v>222.64</v>
      </c>
      <c r="S29" s="128">
        <v>123</v>
      </c>
      <c r="T29" s="128">
        <v>0</v>
      </c>
      <c r="U29" s="128">
        <v>0</v>
      </c>
      <c r="V29" s="128">
        <v>66</v>
      </c>
      <c r="W29" s="128">
        <v>151.65</v>
      </c>
      <c r="X29" s="128">
        <v>0</v>
      </c>
      <c r="Y29" s="128">
        <v>0</v>
      </c>
      <c r="Z29" s="136">
        <v>4076.21</v>
      </c>
      <c r="AA29" s="136">
        <v>41044.59</v>
      </c>
      <c r="AB29" s="136">
        <v>3699.27</v>
      </c>
      <c r="AC29" s="136">
        <v>2096.31</v>
      </c>
      <c r="AD29" s="136">
        <v>2017.59</v>
      </c>
      <c r="AE29" s="128">
        <v>0</v>
      </c>
      <c r="AF29" s="136">
        <v>12016.7</v>
      </c>
      <c r="AG29" s="128">
        <v>1084.3</v>
      </c>
      <c r="AH29" s="128">
        <v>140.31</v>
      </c>
      <c r="AI29" s="128">
        <v>1015.78</v>
      </c>
      <c r="AJ29" s="128">
        <v>0</v>
      </c>
      <c r="AK29" s="128">
        <v>1268.8</v>
      </c>
      <c r="AL29" s="128">
        <v>305.5</v>
      </c>
      <c r="AM29" s="128">
        <v>261.52</v>
      </c>
      <c r="AN29" s="128">
        <v>1424.94</v>
      </c>
      <c r="AO29" s="128">
        <v>8147.52</v>
      </c>
      <c r="AP29" s="128">
        <v>3835.39</v>
      </c>
      <c r="AQ29" s="128">
        <v>8510.39</v>
      </c>
      <c r="AR29" s="128">
        <v>12101.24</v>
      </c>
      <c r="AS29" s="128">
        <v>5948.91</v>
      </c>
      <c r="AT29" s="128">
        <v>1076.2</v>
      </c>
      <c r="AU29" s="128">
        <v>0</v>
      </c>
      <c r="AV29" s="128">
        <v>1684.45</v>
      </c>
      <c r="AW29" s="128">
        <v>175.24</v>
      </c>
      <c r="AX29" s="128">
        <v>1395.18</v>
      </c>
      <c r="AY29" s="128">
        <v>444.4</v>
      </c>
      <c r="AZ29" s="128">
        <v>763.34</v>
      </c>
      <c r="BA29" s="128">
        <v>1332.97</v>
      </c>
      <c r="BB29" s="128">
        <v>1360.27</v>
      </c>
      <c r="BC29" s="128">
        <v>543.22</v>
      </c>
      <c r="BD29" s="128">
        <v>2018.22</v>
      </c>
      <c r="BE29" s="128">
        <v>139.91</v>
      </c>
      <c r="BF29" s="128">
        <v>4094</v>
      </c>
      <c r="BG29" s="143">
        <v>1720.16</v>
      </c>
      <c r="BH29" s="144">
        <v>2140.92</v>
      </c>
      <c r="BI29" s="128">
        <v>0</v>
      </c>
      <c r="BJ29" s="128">
        <v>0</v>
      </c>
      <c r="BK29" s="128">
        <v>0</v>
      </c>
      <c r="BL29" s="128">
        <v>0</v>
      </c>
      <c r="BM29" s="128">
        <v>0</v>
      </c>
      <c r="BN29" s="128">
        <v>0</v>
      </c>
      <c r="BO29" s="128">
        <v>0</v>
      </c>
      <c r="BP29" s="128">
        <v>0</v>
      </c>
      <c r="BQ29" s="128">
        <v>0</v>
      </c>
      <c r="BR29" s="128">
        <v>138</v>
      </c>
      <c r="BS29" s="128">
        <v>0</v>
      </c>
      <c r="BT29" s="128">
        <v>0</v>
      </c>
      <c r="BU29" s="128">
        <v>72</v>
      </c>
      <c r="BV29" s="128">
        <v>253</v>
      </c>
      <c r="BW29" s="128">
        <v>0</v>
      </c>
      <c r="BX29" s="128">
        <v>0</v>
      </c>
      <c r="BY29" s="128">
        <v>0</v>
      </c>
      <c r="BZ29" s="128">
        <v>0</v>
      </c>
      <c r="CA29" s="128">
        <v>0</v>
      </c>
      <c r="CB29" s="128">
        <v>0</v>
      </c>
      <c r="CC29" s="128">
        <v>0</v>
      </c>
      <c r="CD29" s="128">
        <v>0</v>
      </c>
      <c r="CE29" s="128">
        <v>714.62</v>
      </c>
      <c r="CF29" s="128">
        <v>82</v>
      </c>
      <c r="CG29" s="128">
        <v>0</v>
      </c>
      <c r="CH29" s="128">
        <v>0</v>
      </c>
      <c r="CI29" s="128">
        <v>0</v>
      </c>
      <c r="CJ29" s="128">
        <v>0</v>
      </c>
      <c r="CK29" s="128">
        <v>0</v>
      </c>
      <c r="CL29" s="128">
        <v>0</v>
      </c>
      <c r="CM29" s="128">
        <v>0</v>
      </c>
      <c r="CN29" s="128">
        <v>0</v>
      </c>
      <c r="CO29" s="128">
        <v>0</v>
      </c>
      <c r="CP29" s="128">
        <v>0</v>
      </c>
      <c r="CQ29" s="128">
        <v>0</v>
      </c>
      <c r="CR29" s="128">
        <v>270</v>
      </c>
      <c r="CS29" s="128">
        <v>0</v>
      </c>
      <c r="CT29" s="128">
        <v>0</v>
      </c>
      <c r="CU29" s="128">
        <v>0</v>
      </c>
      <c r="CV29" s="128">
        <v>0</v>
      </c>
      <c r="CW29" s="128">
        <v>0</v>
      </c>
      <c r="CX29" s="128">
        <v>0</v>
      </c>
      <c r="CY29" s="128">
        <v>0</v>
      </c>
      <c r="CZ29" s="128">
        <v>0</v>
      </c>
      <c r="DA29" s="128">
        <v>26</v>
      </c>
      <c r="DB29" s="128">
        <v>68</v>
      </c>
      <c r="DC29" s="128">
        <v>0</v>
      </c>
      <c r="DD29" s="128">
        <v>0</v>
      </c>
      <c r="DE29" s="128">
        <v>117.3</v>
      </c>
      <c r="DF29" s="128">
        <v>0</v>
      </c>
      <c r="DG29" s="128">
        <v>0</v>
      </c>
      <c r="DH29" s="128">
        <v>0</v>
      </c>
      <c r="DI29" s="128">
        <v>0</v>
      </c>
      <c r="DJ29" s="128">
        <v>0</v>
      </c>
      <c r="DK29" s="128">
        <v>0</v>
      </c>
      <c r="DL29" s="128">
        <v>0</v>
      </c>
      <c r="DM29" s="128">
        <v>0</v>
      </c>
      <c r="DN29" s="128">
        <v>0</v>
      </c>
      <c r="DO29" s="128">
        <v>0</v>
      </c>
      <c r="DP29" s="128">
        <v>0</v>
      </c>
      <c r="DQ29" s="128">
        <v>0</v>
      </c>
      <c r="DR29" s="128">
        <v>0</v>
      </c>
      <c r="DS29" s="128">
        <v>0</v>
      </c>
      <c r="DT29" s="128">
        <v>0</v>
      </c>
      <c r="DU29" s="128">
        <v>400</v>
      </c>
      <c r="DV29" s="128">
        <v>0</v>
      </c>
      <c r="DW29" s="128">
        <v>0</v>
      </c>
      <c r="DX29" s="128">
        <v>0</v>
      </c>
      <c r="DY29" s="128">
        <v>0</v>
      </c>
      <c r="DZ29" s="128">
        <v>0</v>
      </c>
      <c r="EA29" s="128">
        <v>0</v>
      </c>
      <c r="EB29" s="128">
        <v>0</v>
      </c>
      <c r="EC29" s="128">
        <v>0</v>
      </c>
      <c r="ED29" s="118">
        <v>0</v>
      </c>
      <c r="EE29" s="118">
        <v>0</v>
      </c>
      <c r="EF29" s="118">
        <v>0</v>
      </c>
      <c r="EG29" s="118">
        <f t="shared" si="0"/>
        <v>0</v>
      </c>
      <c r="EH29" s="118">
        <f t="shared" si="1"/>
        <v>0</v>
      </c>
      <c r="EI29" s="118">
        <f t="shared" si="2"/>
        <v>0</v>
      </c>
      <c r="EJ29" s="118">
        <f t="shared" si="3"/>
        <v>0</v>
      </c>
    </row>
    <row r="30" spans="1:140">
      <c r="A30" s="127" t="s">
        <v>140</v>
      </c>
      <c r="B30" s="128">
        <v>1083199.48</v>
      </c>
      <c r="C30" s="128">
        <v>0</v>
      </c>
      <c r="D30" s="128">
        <v>0</v>
      </c>
      <c r="E30" s="128">
        <v>0</v>
      </c>
      <c r="F30" s="128">
        <v>471089.52</v>
      </c>
      <c r="G30" s="128">
        <v>0</v>
      </c>
      <c r="H30" s="128">
        <v>0</v>
      </c>
      <c r="I30" s="128">
        <v>0</v>
      </c>
      <c r="J30" s="128">
        <v>0</v>
      </c>
      <c r="K30" s="128">
        <v>50009.26</v>
      </c>
      <c r="L30" s="128">
        <v>0</v>
      </c>
      <c r="M30" s="128">
        <v>0</v>
      </c>
      <c r="N30" s="128">
        <v>0</v>
      </c>
      <c r="O30" s="128">
        <v>0</v>
      </c>
      <c r="P30" s="128">
        <v>0</v>
      </c>
      <c r="Q30" s="128">
        <v>195</v>
      </c>
      <c r="R30" s="128">
        <v>0</v>
      </c>
      <c r="S30" s="128">
        <v>0</v>
      </c>
      <c r="T30" s="128">
        <v>0</v>
      </c>
      <c r="U30" s="128">
        <v>0</v>
      </c>
      <c r="V30" s="128">
        <v>0</v>
      </c>
      <c r="W30" s="128">
        <v>0</v>
      </c>
      <c r="X30" s="128">
        <v>0</v>
      </c>
      <c r="Y30" s="128">
        <v>0</v>
      </c>
      <c r="Z30" s="136">
        <v>128649.72</v>
      </c>
      <c r="AA30" s="136">
        <v>0</v>
      </c>
      <c r="AB30" s="136">
        <v>0</v>
      </c>
      <c r="AC30" s="136">
        <v>51038.77</v>
      </c>
      <c r="AD30" s="136">
        <v>0</v>
      </c>
      <c r="AE30" s="128">
        <v>0</v>
      </c>
      <c r="AF30" s="136">
        <v>382217.21</v>
      </c>
      <c r="AG30" s="128">
        <v>128649.72</v>
      </c>
      <c r="AH30" s="128">
        <v>0</v>
      </c>
      <c r="AI30" s="128">
        <v>0</v>
      </c>
      <c r="AJ30" s="128">
        <v>0</v>
      </c>
      <c r="AK30" s="128">
        <v>0</v>
      </c>
      <c r="AL30" s="128">
        <v>0</v>
      </c>
      <c r="AM30" s="128">
        <v>0</v>
      </c>
      <c r="AN30" s="128">
        <v>0</v>
      </c>
      <c r="AO30" s="128">
        <v>0</v>
      </c>
      <c r="AP30" s="128">
        <v>0</v>
      </c>
      <c r="AQ30" s="128">
        <v>0</v>
      </c>
      <c r="AR30" s="128">
        <v>0</v>
      </c>
      <c r="AS30" s="128">
        <v>0</v>
      </c>
      <c r="AT30" s="128">
        <v>0</v>
      </c>
      <c r="AU30" s="128">
        <v>0</v>
      </c>
      <c r="AV30" s="128">
        <v>0</v>
      </c>
      <c r="AW30" s="128">
        <v>0</v>
      </c>
      <c r="AX30" s="128">
        <v>0</v>
      </c>
      <c r="AY30" s="128">
        <v>0</v>
      </c>
      <c r="AZ30" s="128">
        <v>51038.77</v>
      </c>
      <c r="BA30" s="128">
        <v>0</v>
      </c>
      <c r="BB30" s="128">
        <v>0</v>
      </c>
      <c r="BC30" s="128">
        <v>0</v>
      </c>
      <c r="BD30" s="128">
        <v>0</v>
      </c>
      <c r="BE30" s="128">
        <v>0</v>
      </c>
      <c r="BF30" s="128">
        <v>0</v>
      </c>
      <c r="BG30" s="143">
        <v>25249.89</v>
      </c>
      <c r="BH30" s="144">
        <v>356967.32</v>
      </c>
      <c r="BI30" s="128">
        <v>22719.38</v>
      </c>
      <c r="BJ30" s="128">
        <v>0</v>
      </c>
      <c r="BK30" s="128">
        <v>24464</v>
      </c>
      <c r="BL30" s="128">
        <v>21756.1</v>
      </c>
      <c r="BM30" s="128">
        <v>0</v>
      </c>
      <c r="BN30" s="128">
        <v>27049.3</v>
      </c>
      <c r="BO30" s="128">
        <v>28439.1</v>
      </c>
      <c r="BP30" s="128">
        <v>22726</v>
      </c>
      <c r="BQ30" s="128">
        <v>21162.3</v>
      </c>
      <c r="BR30" s="128">
        <v>0</v>
      </c>
      <c r="BS30" s="128">
        <v>24450.12</v>
      </c>
      <c r="BT30" s="128">
        <v>0</v>
      </c>
      <c r="BU30" s="128">
        <v>-1375</v>
      </c>
      <c r="BV30" s="128">
        <v>18125.7</v>
      </c>
      <c r="BW30" s="128">
        <v>24635.55</v>
      </c>
      <c r="BX30" s="128">
        <v>33708.76</v>
      </c>
      <c r="BY30" s="128">
        <v>14546.85</v>
      </c>
      <c r="BZ30" s="128">
        <v>0</v>
      </c>
      <c r="CA30" s="128">
        <v>10477.98</v>
      </c>
      <c r="CB30" s="128">
        <v>13530</v>
      </c>
      <c r="CC30" s="128">
        <v>20950.93</v>
      </c>
      <c r="CD30" s="128">
        <v>0</v>
      </c>
      <c r="CE30" s="128">
        <v>0</v>
      </c>
      <c r="CF30" s="128">
        <v>0</v>
      </c>
      <c r="CG30" s="128">
        <v>0</v>
      </c>
      <c r="CH30" s="128">
        <v>0</v>
      </c>
      <c r="CI30" s="128">
        <v>0</v>
      </c>
      <c r="CJ30" s="128">
        <v>0</v>
      </c>
      <c r="CK30" s="128">
        <v>0</v>
      </c>
      <c r="CL30" s="128">
        <v>0</v>
      </c>
      <c r="CM30" s="128">
        <v>0</v>
      </c>
      <c r="CN30" s="128">
        <v>0</v>
      </c>
      <c r="CO30" s="128">
        <v>0</v>
      </c>
      <c r="CP30" s="128">
        <v>0</v>
      </c>
      <c r="CQ30" s="128">
        <v>0</v>
      </c>
      <c r="CR30" s="128">
        <v>520</v>
      </c>
      <c r="CS30" s="128">
        <v>7885.95</v>
      </c>
      <c r="CT30" s="128">
        <v>0</v>
      </c>
      <c r="CU30" s="128">
        <v>0</v>
      </c>
      <c r="CV30" s="128">
        <v>0</v>
      </c>
      <c r="CW30" s="128">
        <v>0</v>
      </c>
      <c r="CX30" s="128">
        <v>0</v>
      </c>
      <c r="CY30" s="128">
        <v>21194.3</v>
      </c>
      <c r="CZ30" s="128">
        <v>0</v>
      </c>
      <c r="DA30" s="128">
        <v>0</v>
      </c>
      <c r="DB30" s="128">
        <v>0</v>
      </c>
      <c r="DC30" s="128">
        <v>0</v>
      </c>
      <c r="DD30" s="128">
        <v>0</v>
      </c>
      <c r="DE30" s="128">
        <v>0</v>
      </c>
      <c r="DF30" s="128">
        <v>0</v>
      </c>
      <c r="DG30" s="128">
        <v>0</v>
      </c>
      <c r="DH30" s="128">
        <v>0</v>
      </c>
      <c r="DI30" s="128">
        <v>0</v>
      </c>
      <c r="DJ30" s="128">
        <v>0</v>
      </c>
      <c r="DK30" s="128">
        <v>0</v>
      </c>
      <c r="DL30" s="128">
        <v>0</v>
      </c>
      <c r="DM30" s="128">
        <v>0</v>
      </c>
      <c r="DN30" s="128">
        <v>0</v>
      </c>
      <c r="DO30" s="128">
        <v>0</v>
      </c>
      <c r="DP30" s="128">
        <v>0</v>
      </c>
      <c r="DQ30" s="128">
        <v>0</v>
      </c>
      <c r="DR30" s="128">
        <v>0</v>
      </c>
      <c r="DS30" s="128">
        <v>0</v>
      </c>
      <c r="DT30" s="128">
        <v>0</v>
      </c>
      <c r="DU30" s="128">
        <v>0</v>
      </c>
      <c r="DV30" s="128">
        <v>0</v>
      </c>
      <c r="DW30" s="128">
        <v>0</v>
      </c>
      <c r="DX30" s="128">
        <v>0</v>
      </c>
      <c r="DY30" s="128">
        <v>0</v>
      </c>
      <c r="DZ30" s="128">
        <v>0</v>
      </c>
      <c r="EA30" s="128">
        <v>0</v>
      </c>
      <c r="EB30" s="128">
        <v>0</v>
      </c>
      <c r="EC30" s="128">
        <v>0</v>
      </c>
      <c r="ED30" s="118">
        <v>0</v>
      </c>
      <c r="EE30" s="118">
        <v>0</v>
      </c>
      <c r="EF30" s="118">
        <v>0</v>
      </c>
      <c r="EG30" s="118">
        <f t="shared" si="0"/>
        <v>0</v>
      </c>
      <c r="EH30" s="118">
        <f t="shared" si="1"/>
        <v>0</v>
      </c>
      <c r="EI30" s="118">
        <f t="shared" si="2"/>
        <v>0</v>
      </c>
      <c r="EJ30" s="118">
        <f t="shared" si="3"/>
        <v>0</v>
      </c>
    </row>
    <row r="31" spans="1:140">
      <c r="A31" s="127" t="s">
        <v>141</v>
      </c>
      <c r="B31" s="128">
        <v>7120487.14</v>
      </c>
      <c r="C31" s="128">
        <v>0</v>
      </c>
      <c r="D31" s="128">
        <v>0</v>
      </c>
      <c r="E31" s="128">
        <v>0</v>
      </c>
      <c r="F31" s="128">
        <v>0</v>
      </c>
      <c r="G31" s="128">
        <v>0</v>
      </c>
      <c r="H31" s="128">
        <v>0</v>
      </c>
      <c r="I31" s="128">
        <v>0</v>
      </c>
      <c r="J31" s="128">
        <v>0</v>
      </c>
      <c r="K31" s="128">
        <v>0</v>
      </c>
      <c r="L31" s="128">
        <v>0</v>
      </c>
      <c r="M31" s="128">
        <v>0</v>
      </c>
      <c r="N31" s="128">
        <v>0</v>
      </c>
      <c r="O31" s="128">
        <v>0</v>
      </c>
      <c r="P31" s="128">
        <v>0</v>
      </c>
      <c r="Q31" s="128">
        <v>0</v>
      </c>
      <c r="R31" s="128">
        <v>0</v>
      </c>
      <c r="S31" s="128">
        <v>0</v>
      </c>
      <c r="T31" s="128">
        <v>0</v>
      </c>
      <c r="U31" s="128">
        <v>0</v>
      </c>
      <c r="V31" s="128">
        <v>0</v>
      </c>
      <c r="W31" s="128">
        <v>0</v>
      </c>
      <c r="X31" s="128">
        <v>0</v>
      </c>
      <c r="Y31" s="128">
        <v>0</v>
      </c>
      <c r="Z31" s="136">
        <v>0</v>
      </c>
      <c r="AA31" s="136">
        <v>0</v>
      </c>
      <c r="AB31" s="136">
        <v>0</v>
      </c>
      <c r="AC31" s="136">
        <v>0</v>
      </c>
      <c r="AD31" s="136">
        <v>0</v>
      </c>
      <c r="AE31" s="128">
        <v>0</v>
      </c>
      <c r="AF31" s="136">
        <v>7120487.14</v>
      </c>
      <c r="AG31" s="128">
        <v>0</v>
      </c>
      <c r="AH31" s="128">
        <v>0</v>
      </c>
      <c r="AI31" s="128">
        <v>0</v>
      </c>
      <c r="AJ31" s="128">
        <v>0</v>
      </c>
      <c r="AK31" s="128">
        <v>0</v>
      </c>
      <c r="AL31" s="128">
        <v>0</v>
      </c>
      <c r="AM31" s="128">
        <v>0</v>
      </c>
      <c r="AN31" s="128">
        <v>0</v>
      </c>
      <c r="AO31" s="128">
        <v>0</v>
      </c>
      <c r="AP31" s="128">
        <v>0</v>
      </c>
      <c r="AQ31" s="128">
        <v>0</v>
      </c>
      <c r="AR31" s="128">
        <v>0</v>
      </c>
      <c r="AS31" s="128">
        <v>0</v>
      </c>
      <c r="AT31" s="128">
        <v>0</v>
      </c>
      <c r="AU31" s="128">
        <v>0</v>
      </c>
      <c r="AV31" s="128">
        <v>0</v>
      </c>
      <c r="AW31" s="128">
        <v>0</v>
      </c>
      <c r="AX31" s="128">
        <v>0</v>
      </c>
      <c r="AY31" s="128">
        <v>0</v>
      </c>
      <c r="AZ31" s="128">
        <v>0</v>
      </c>
      <c r="BA31" s="128">
        <v>0</v>
      </c>
      <c r="BB31" s="128">
        <v>0</v>
      </c>
      <c r="BC31" s="128">
        <v>177505</v>
      </c>
      <c r="BD31" s="128">
        <v>874093.89</v>
      </c>
      <c r="BE31" s="128">
        <v>149566.31</v>
      </c>
      <c r="BF31" s="128">
        <v>0</v>
      </c>
      <c r="BG31" s="143">
        <v>242997.51</v>
      </c>
      <c r="BH31" s="144">
        <v>5676324.43</v>
      </c>
      <c r="BI31" s="128">
        <v>168602.8</v>
      </c>
      <c r="BJ31" s="128">
        <v>231989.94</v>
      </c>
      <c r="BK31" s="128">
        <v>333446</v>
      </c>
      <c r="BL31" s="128">
        <v>123324.03</v>
      </c>
      <c r="BM31" s="128">
        <v>200363</v>
      </c>
      <c r="BN31" s="128">
        <v>166559</v>
      </c>
      <c r="BO31" s="128">
        <v>58540</v>
      </c>
      <c r="BP31" s="128">
        <v>132813</v>
      </c>
      <c r="BQ31" s="128">
        <v>177957</v>
      </c>
      <c r="BR31" s="128">
        <v>43866</v>
      </c>
      <c r="BS31" s="128">
        <v>145235.11</v>
      </c>
      <c r="BT31" s="128">
        <v>92447</v>
      </c>
      <c r="BU31" s="128">
        <v>90845.52</v>
      </c>
      <c r="BV31" s="128">
        <v>53721.4</v>
      </c>
      <c r="BW31" s="128">
        <v>68749</v>
      </c>
      <c r="BX31" s="128">
        <v>95886.03</v>
      </c>
      <c r="BY31" s="128">
        <v>61679</v>
      </c>
      <c r="BZ31" s="128">
        <v>101428</v>
      </c>
      <c r="CA31" s="128">
        <v>55443.11</v>
      </c>
      <c r="CB31" s="128">
        <v>71731</v>
      </c>
      <c r="CC31" s="128">
        <v>90714</v>
      </c>
      <c r="CD31" s="128">
        <v>95423</v>
      </c>
      <c r="CE31" s="128">
        <v>97500.6</v>
      </c>
      <c r="CF31" s="128">
        <v>59999</v>
      </c>
      <c r="CG31" s="128">
        <v>51763</v>
      </c>
      <c r="CH31" s="128">
        <v>93044</v>
      </c>
      <c r="CI31" s="128">
        <v>85940</v>
      </c>
      <c r="CJ31" s="128">
        <v>120540</v>
      </c>
      <c r="CK31" s="128">
        <v>63938</v>
      </c>
      <c r="CL31" s="128">
        <v>405752.66</v>
      </c>
      <c r="CM31" s="128">
        <v>54857</v>
      </c>
      <c r="CN31" s="128">
        <v>22613</v>
      </c>
      <c r="CO31" s="128">
        <v>14786</v>
      </c>
      <c r="CP31" s="128">
        <v>26693</v>
      </c>
      <c r="CQ31" s="128">
        <v>35638.5</v>
      </c>
      <c r="CR31" s="128">
        <v>43730.53</v>
      </c>
      <c r="CS31" s="128">
        <v>349620.14</v>
      </c>
      <c r="CT31" s="128">
        <v>24401.67</v>
      </c>
      <c r="CU31" s="128">
        <v>7958</v>
      </c>
      <c r="CV31" s="128">
        <v>6469.6</v>
      </c>
      <c r="CW31" s="128">
        <v>22451</v>
      </c>
      <c r="CX31" s="128">
        <v>3340</v>
      </c>
      <c r="CY31" s="128">
        <v>16829</v>
      </c>
      <c r="CZ31" s="128">
        <v>83414.42</v>
      </c>
      <c r="DA31" s="128">
        <v>60819</v>
      </c>
      <c r="DB31" s="128">
        <v>33628</v>
      </c>
      <c r="DC31" s="128">
        <v>47088</v>
      </c>
      <c r="DD31" s="128">
        <v>141725</v>
      </c>
      <c r="DE31" s="128">
        <v>42138</v>
      </c>
      <c r="DF31" s="128">
        <v>29678.7</v>
      </c>
      <c r="DG31" s="128">
        <v>62219</v>
      </c>
      <c r="DH31" s="128">
        <v>40999</v>
      </c>
      <c r="DI31" s="128">
        <v>34444</v>
      </c>
      <c r="DJ31" s="128">
        <v>24301</v>
      </c>
      <c r="DK31" s="128">
        <v>60183.52</v>
      </c>
      <c r="DL31" s="128">
        <v>13846</v>
      </c>
      <c r="DM31" s="128">
        <v>53860</v>
      </c>
      <c r="DN31" s="128">
        <v>5686</v>
      </c>
      <c r="DO31" s="128">
        <v>75194.81</v>
      </c>
      <c r="DP31" s="128">
        <v>26697</v>
      </c>
      <c r="DQ31" s="128">
        <v>55192.88</v>
      </c>
      <c r="DR31" s="128">
        <v>36452.5</v>
      </c>
      <c r="DS31" s="128">
        <v>28940</v>
      </c>
      <c r="DT31" s="128">
        <v>59325</v>
      </c>
      <c r="DU31" s="128">
        <v>158042</v>
      </c>
      <c r="DV31" s="128">
        <v>65771.8</v>
      </c>
      <c r="DW31" s="128">
        <v>77088</v>
      </c>
      <c r="DX31" s="128">
        <v>40548</v>
      </c>
      <c r="DY31" s="128">
        <v>19625.16</v>
      </c>
      <c r="DZ31" s="128">
        <v>30790</v>
      </c>
      <c r="EA31" s="128">
        <v>0</v>
      </c>
      <c r="EB31" s="128">
        <v>0</v>
      </c>
      <c r="EC31" s="128">
        <v>0</v>
      </c>
      <c r="ED31" s="118">
        <v>0</v>
      </c>
      <c r="EE31" s="118">
        <v>0</v>
      </c>
      <c r="EF31" s="118">
        <v>0</v>
      </c>
      <c r="EG31" s="118">
        <f t="shared" si="0"/>
        <v>0</v>
      </c>
      <c r="EH31" s="118">
        <f t="shared" si="1"/>
        <v>0</v>
      </c>
      <c r="EI31" s="118">
        <f t="shared" si="2"/>
        <v>0</v>
      </c>
      <c r="EJ31" s="118">
        <f t="shared" si="3"/>
        <v>0</v>
      </c>
    </row>
    <row r="32" spans="1:140">
      <c r="A32" s="127" t="s">
        <v>142</v>
      </c>
      <c r="B32" s="128">
        <v>13541.2</v>
      </c>
      <c r="C32" s="128">
        <v>0</v>
      </c>
      <c r="D32" s="128">
        <v>0</v>
      </c>
      <c r="E32" s="128">
        <v>0</v>
      </c>
      <c r="F32" s="128">
        <v>0</v>
      </c>
      <c r="G32" s="128">
        <v>0</v>
      </c>
      <c r="H32" s="128">
        <v>0</v>
      </c>
      <c r="I32" s="128">
        <v>0</v>
      </c>
      <c r="J32" s="128">
        <v>0</v>
      </c>
      <c r="K32" s="128">
        <v>0</v>
      </c>
      <c r="L32" s="128">
        <v>0</v>
      </c>
      <c r="M32" s="128">
        <v>0</v>
      </c>
      <c r="N32" s="128">
        <v>0</v>
      </c>
      <c r="O32" s="128">
        <v>0</v>
      </c>
      <c r="P32" s="128">
        <v>0</v>
      </c>
      <c r="Q32" s="128">
        <v>0</v>
      </c>
      <c r="R32" s="128">
        <v>0</v>
      </c>
      <c r="S32" s="128">
        <v>0</v>
      </c>
      <c r="T32" s="128">
        <v>0</v>
      </c>
      <c r="U32" s="128">
        <v>0</v>
      </c>
      <c r="V32" s="128">
        <v>0</v>
      </c>
      <c r="W32" s="128">
        <v>0</v>
      </c>
      <c r="X32" s="128">
        <v>0</v>
      </c>
      <c r="Y32" s="128">
        <v>0</v>
      </c>
      <c r="Z32" s="136">
        <v>0</v>
      </c>
      <c r="AA32" s="136">
        <v>0</v>
      </c>
      <c r="AB32" s="136">
        <v>0</v>
      </c>
      <c r="AC32" s="136">
        <v>0</v>
      </c>
      <c r="AD32" s="136">
        <v>0</v>
      </c>
      <c r="AE32" s="128">
        <v>0</v>
      </c>
      <c r="AF32" s="136">
        <v>13541.2</v>
      </c>
      <c r="AG32" s="128">
        <v>0</v>
      </c>
      <c r="AH32" s="128">
        <v>0</v>
      </c>
      <c r="AI32" s="128">
        <v>0</v>
      </c>
      <c r="AJ32" s="128">
        <v>0</v>
      </c>
      <c r="AK32" s="128">
        <v>0</v>
      </c>
      <c r="AL32" s="128">
        <v>0</v>
      </c>
      <c r="AM32" s="128">
        <v>0</v>
      </c>
      <c r="AN32" s="128">
        <v>0</v>
      </c>
      <c r="AO32" s="128">
        <v>0</v>
      </c>
      <c r="AP32" s="128">
        <v>0</v>
      </c>
      <c r="AQ32" s="128">
        <v>0</v>
      </c>
      <c r="AR32" s="128">
        <v>0</v>
      </c>
      <c r="AS32" s="128">
        <v>0</v>
      </c>
      <c r="AT32" s="128">
        <v>0</v>
      </c>
      <c r="AU32" s="128">
        <v>0</v>
      </c>
      <c r="AV32" s="128">
        <v>0</v>
      </c>
      <c r="AW32" s="128">
        <v>0</v>
      </c>
      <c r="AX32" s="128">
        <v>0</v>
      </c>
      <c r="AY32" s="128">
        <v>0</v>
      </c>
      <c r="AZ32" s="128">
        <v>0</v>
      </c>
      <c r="BA32" s="128">
        <v>0</v>
      </c>
      <c r="BB32" s="128">
        <v>0</v>
      </c>
      <c r="BC32" s="128">
        <v>0</v>
      </c>
      <c r="BD32" s="128">
        <v>0</v>
      </c>
      <c r="BE32" s="128">
        <v>0</v>
      </c>
      <c r="BF32" s="128">
        <v>13541.2</v>
      </c>
      <c r="BG32" s="143">
        <v>0</v>
      </c>
      <c r="BH32" s="144">
        <v>0</v>
      </c>
      <c r="BI32" s="128">
        <v>0</v>
      </c>
      <c r="BJ32" s="128">
        <v>0</v>
      </c>
      <c r="BK32" s="128">
        <v>0</v>
      </c>
      <c r="BL32" s="128">
        <v>0</v>
      </c>
      <c r="BM32" s="128">
        <v>0</v>
      </c>
      <c r="BN32" s="128">
        <v>0</v>
      </c>
      <c r="BO32" s="128">
        <v>0</v>
      </c>
      <c r="BP32" s="128">
        <v>0</v>
      </c>
      <c r="BQ32" s="128">
        <v>0</v>
      </c>
      <c r="BR32" s="128">
        <v>0</v>
      </c>
      <c r="BS32" s="128">
        <v>0</v>
      </c>
      <c r="BT32" s="128">
        <v>0</v>
      </c>
      <c r="BU32" s="128">
        <v>0</v>
      </c>
      <c r="BV32" s="128">
        <v>0</v>
      </c>
      <c r="BW32" s="128">
        <v>0</v>
      </c>
      <c r="BX32" s="128">
        <v>0</v>
      </c>
      <c r="BY32" s="128">
        <v>0</v>
      </c>
      <c r="BZ32" s="128">
        <v>0</v>
      </c>
      <c r="CA32" s="128">
        <v>0</v>
      </c>
      <c r="CB32" s="128">
        <v>0</v>
      </c>
      <c r="CC32" s="128">
        <v>0</v>
      </c>
      <c r="CD32" s="128">
        <v>0</v>
      </c>
      <c r="CE32" s="128">
        <v>0</v>
      </c>
      <c r="CF32" s="128">
        <v>0</v>
      </c>
      <c r="CG32" s="128">
        <v>0</v>
      </c>
      <c r="CH32" s="128">
        <v>0</v>
      </c>
      <c r="CI32" s="128">
        <v>0</v>
      </c>
      <c r="CJ32" s="128">
        <v>0</v>
      </c>
      <c r="CK32" s="128">
        <v>0</v>
      </c>
      <c r="CL32" s="128">
        <v>0</v>
      </c>
      <c r="CM32" s="128">
        <v>0</v>
      </c>
      <c r="CN32" s="128">
        <v>0</v>
      </c>
      <c r="CO32" s="128">
        <v>0</v>
      </c>
      <c r="CP32" s="128">
        <v>0</v>
      </c>
      <c r="CQ32" s="128">
        <v>0</v>
      </c>
      <c r="CR32" s="128">
        <v>0</v>
      </c>
      <c r="CS32" s="128">
        <v>0</v>
      </c>
      <c r="CT32" s="128">
        <v>0</v>
      </c>
      <c r="CU32" s="128">
        <v>0</v>
      </c>
      <c r="CV32" s="128">
        <v>0</v>
      </c>
      <c r="CW32" s="128">
        <v>0</v>
      </c>
      <c r="CX32" s="128">
        <v>0</v>
      </c>
      <c r="CY32" s="128">
        <v>0</v>
      </c>
      <c r="CZ32" s="128">
        <v>0</v>
      </c>
      <c r="DA32" s="128">
        <v>0</v>
      </c>
      <c r="DB32" s="128">
        <v>0</v>
      </c>
      <c r="DC32" s="128">
        <v>0</v>
      </c>
      <c r="DD32" s="128">
        <v>0</v>
      </c>
      <c r="DE32" s="128">
        <v>0</v>
      </c>
      <c r="DF32" s="128">
        <v>0</v>
      </c>
      <c r="DG32" s="128">
        <v>0</v>
      </c>
      <c r="DH32" s="128">
        <v>0</v>
      </c>
      <c r="DI32" s="128">
        <v>0</v>
      </c>
      <c r="DJ32" s="128">
        <v>0</v>
      </c>
      <c r="DK32" s="128">
        <v>0</v>
      </c>
      <c r="DL32" s="128">
        <v>0</v>
      </c>
      <c r="DM32" s="128">
        <v>0</v>
      </c>
      <c r="DN32" s="128">
        <v>0</v>
      </c>
      <c r="DO32" s="128">
        <v>0</v>
      </c>
      <c r="DP32" s="128">
        <v>0</v>
      </c>
      <c r="DQ32" s="128">
        <v>0</v>
      </c>
      <c r="DR32" s="128">
        <v>0</v>
      </c>
      <c r="DS32" s="128">
        <v>0</v>
      </c>
      <c r="DT32" s="128">
        <v>0</v>
      </c>
      <c r="DU32" s="128">
        <v>0</v>
      </c>
      <c r="DV32" s="128">
        <v>0</v>
      </c>
      <c r="DW32" s="128">
        <v>0</v>
      </c>
      <c r="DX32" s="128">
        <v>0</v>
      </c>
      <c r="DY32" s="128">
        <v>0</v>
      </c>
      <c r="DZ32" s="128">
        <v>0</v>
      </c>
      <c r="EA32" s="128">
        <v>0</v>
      </c>
      <c r="EB32" s="128">
        <v>0</v>
      </c>
      <c r="EC32" s="128">
        <v>0</v>
      </c>
      <c r="ED32" s="118">
        <v>0</v>
      </c>
      <c r="EE32" s="118">
        <v>0</v>
      </c>
      <c r="EF32" s="118">
        <v>0</v>
      </c>
      <c r="EG32" s="118">
        <f t="shared" si="0"/>
        <v>0</v>
      </c>
      <c r="EH32" s="118">
        <f t="shared" si="1"/>
        <v>0</v>
      </c>
      <c r="EI32" s="118">
        <f t="shared" si="2"/>
        <v>0</v>
      </c>
      <c r="EJ32" s="118">
        <f t="shared" si="3"/>
        <v>0</v>
      </c>
    </row>
    <row r="33" s="112" customFormat="1" spans="1:140">
      <c r="A33" s="129" t="s">
        <v>122</v>
      </c>
      <c r="B33" s="128">
        <v>49194924.57</v>
      </c>
      <c r="C33" s="128">
        <v>558645.9</v>
      </c>
      <c r="D33" s="128">
        <v>352516.05</v>
      </c>
      <c r="E33" s="128">
        <v>543702.13</v>
      </c>
      <c r="F33" s="128">
        <v>2763963.77</v>
      </c>
      <c r="G33" s="128">
        <v>186623.28</v>
      </c>
      <c r="H33" s="128">
        <v>230544.44</v>
      </c>
      <c r="I33" s="128">
        <v>118597.3</v>
      </c>
      <c r="J33" s="128">
        <v>0</v>
      </c>
      <c r="K33" s="128">
        <v>208679.89</v>
      </c>
      <c r="L33" s="128">
        <v>128579.86</v>
      </c>
      <c r="M33" s="128">
        <v>214693.14</v>
      </c>
      <c r="N33" s="128">
        <v>416358.87</v>
      </c>
      <c r="O33" s="128">
        <v>578249.08</v>
      </c>
      <c r="P33" s="128">
        <v>66785.33</v>
      </c>
      <c r="Q33" s="128">
        <v>220628.21</v>
      </c>
      <c r="R33" s="128">
        <v>131948.47</v>
      </c>
      <c r="S33" s="128">
        <v>21274.22</v>
      </c>
      <c r="T33" s="128">
        <v>0</v>
      </c>
      <c r="U33" s="128">
        <v>0</v>
      </c>
      <c r="V33" s="128">
        <v>20472.12</v>
      </c>
      <c r="W33" s="128">
        <v>154283.07</v>
      </c>
      <c r="X33" s="128">
        <v>37516.59</v>
      </c>
      <c r="Y33" s="128">
        <v>0</v>
      </c>
      <c r="Z33" s="136">
        <v>2248939.68</v>
      </c>
      <c r="AA33" s="136">
        <v>12924599.06</v>
      </c>
      <c r="AB33" s="136">
        <v>1476049.62</v>
      </c>
      <c r="AC33" s="136">
        <v>589266.65</v>
      </c>
      <c r="AD33" s="136">
        <v>323582.52</v>
      </c>
      <c r="AE33" s="128">
        <v>0</v>
      </c>
      <c r="AF33" s="136">
        <v>24678425.32</v>
      </c>
      <c r="AG33" s="128">
        <v>349836.95</v>
      </c>
      <c r="AH33" s="128">
        <v>364946.64</v>
      </c>
      <c r="AI33" s="128">
        <v>357545.96</v>
      </c>
      <c r="AJ33" s="128">
        <v>418525.95</v>
      </c>
      <c r="AK33" s="128">
        <v>163688.19</v>
      </c>
      <c r="AL33" s="128">
        <v>287507.08</v>
      </c>
      <c r="AM33" s="128">
        <v>306888.91</v>
      </c>
      <c r="AN33" s="128">
        <v>866226.87</v>
      </c>
      <c r="AO33" s="128">
        <v>6017617.33</v>
      </c>
      <c r="AP33" s="128">
        <v>1444212.48</v>
      </c>
      <c r="AQ33" s="128">
        <v>1527313.1</v>
      </c>
      <c r="AR33" s="128">
        <v>871898.7</v>
      </c>
      <c r="AS33" s="128">
        <v>1836768.31</v>
      </c>
      <c r="AT33" s="128">
        <v>360562.27</v>
      </c>
      <c r="AU33" s="128">
        <v>0</v>
      </c>
      <c r="AV33" s="128">
        <v>247658.75</v>
      </c>
      <c r="AW33" s="128">
        <v>690408.16</v>
      </c>
      <c r="AX33" s="128">
        <v>288290.8</v>
      </c>
      <c r="AY33" s="128">
        <v>249691.91</v>
      </c>
      <c r="AZ33" s="128">
        <v>573584.07</v>
      </c>
      <c r="BA33" s="128">
        <v>15682.58</v>
      </c>
      <c r="BB33" s="128">
        <v>540151.71</v>
      </c>
      <c r="BC33" s="128">
        <v>469092.92</v>
      </c>
      <c r="BD33" s="128">
        <v>1623336.85</v>
      </c>
      <c r="BE33" s="128">
        <v>426817.17</v>
      </c>
      <c r="BF33" s="128">
        <v>285882.65</v>
      </c>
      <c r="BG33" s="143">
        <v>3509272.83</v>
      </c>
      <c r="BH33" s="144">
        <v>17823871.19</v>
      </c>
      <c r="BI33" s="128">
        <v>651550.03</v>
      </c>
      <c r="BJ33" s="128">
        <v>540181.58</v>
      </c>
      <c r="BK33" s="128">
        <v>798750.91</v>
      </c>
      <c r="BL33" s="128">
        <v>368887.5</v>
      </c>
      <c r="BM33" s="128">
        <v>612160.75</v>
      </c>
      <c r="BN33" s="128">
        <v>563849.03</v>
      </c>
      <c r="BO33" s="128">
        <v>282476.14</v>
      </c>
      <c r="BP33" s="128">
        <v>528971.45</v>
      </c>
      <c r="BQ33" s="128">
        <v>515831.15</v>
      </c>
      <c r="BR33" s="128">
        <v>267167.01</v>
      </c>
      <c r="BS33" s="128">
        <v>814888.09</v>
      </c>
      <c r="BT33" s="128">
        <v>295079.17</v>
      </c>
      <c r="BU33" s="128">
        <v>461518.65</v>
      </c>
      <c r="BV33" s="128">
        <v>283347.21</v>
      </c>
      <c r="BW33" s="128">
        <v>284684.19</v>
      </c>
      <c r="BX33" s="128">
        <v>372214.75</v>
      </c>
      <c r="BY33" s="128">
        <v>188370.32</v>
      </c>
      <c r="BZ33" s="128">
        <v>307103.8</v>
      </c>
      <c r="CA33" s="128">
        <v>164795.87</v>
      </c>
      <c r="CB33" s="128">
        <v>167636.21</v>
      </c>
      <c r="CC33" s="128">
        <v>270560.03</v>
      </c>
      <c r="CD33" s="128">
        <v>294198.91</v>
      </c>
      <c r="CE33" s="128">
        <v>265266.05</v>
      </c>
      <c r="CF33" s="128">
        <v>148564.82</v>
      </c>
      <c r="CG33" s="128">
        <v>227017.66</v>
      </c>
      <c r="CH33" s="128">
        <v>212671.56</v>
      </c>
      <c r="CI33" s="128">
        <v>210156.26</v>
      </c>
      <c r="CJ33" s="128">
        <v>283723.6</v>
      </c>
      <c r="CK33" s="128">
        <v>202427.44</v>
      </c>
      <c r="CL33" s="128">
        <v>586286.27</v>
      </c>
      <c r="CM33" s="128">
        <v>188104.53</v>
      </c>
      <c r="CN33" s="128">
        <v>88329.2</v>
      </c>
      <c r="CO33" s="128">
        <v>82787.79</v>
      </c>
      <c r="CP33" s="128">
        <v>137657.28</v>
      </c>
      <c r="CQ33" s="128">
        <v>101618.25</v>
      </c>
      <c r="CR33" s="128">
        <v>173042.98</v>
      </c>
      <c r="CS33" s="128">
        <v>552274.5</v>
      </c>
      <c r="CT33" s="128">
        <v>83219.32</v>
      </c>
      <c r="CU33" s="128">
        <v>85952.24</v>
      </c>
      <c r="CV33" s="128">
        <v>118895.7</v>
      </c>
      <c r="CW33" s="128">
        <v>151174.66</v>
      </c>
      <c r="CX33" s="128">
        <v>80103.25</v>
      </c>
      <c r="CY33" s="128">
        <v>112224.33</v>
      </c>
      <c r="CZ33" s="128">
        <v>199545.8</v>
      </c>
      <c r="DA33" s="128">
        <v>198379.71</v>
      </c>
      <c r="DB33" s="128">
        <v>166914.08</v>
      </c>
      <c r="DC33" s="128">
        <v>135638.24</v>
      </c>
      <c r="DD33" s="128">
        <v>230309.44</v>
      </c>
      <c r="DE33" s="128">
        <v>179330.89</v>
      </c>
      <c r="DF33" s="128">
        <v>189266.68</v>
      </c>
      <c r="DG33" s="128">
        <v>214750.57</v>
      </c>
      <c r="DH33" s="128">
        <v>145235.67</v>
      </c>
      <c r="DI33" s="128">
        <v>177737.97</v>
      </c>
      <c r="DJ33" s="128">
        <v>144138.59</v>
      </c>
      <c r="DK33" s="128">
        <v>170198.42</v>
      </c>
      <c r="DL33" s="128">
        <v>34571.03</v>
      </c>
      <c r="DM33" s="128">
        <v>273839.13</v>
      </c>
      <c r="DN33" s="128">
        <v>95763.42</v>
      </c>
      <c r="DO33" s="128">
        <v>200144.96</v>
      </c>
      <c r="DP33" s="128">
        <v>192123.09</v>
      </c>
      <c r="DQ33" s="128">
        <v>290411.91</v>
      </c>
      <c r="DR33" s="128">
        <v>146426.02</v>
      </c>
      <c r="DS33" s="128">
        <v>168540.82</v>
      </c>
      <c r="DT33" s="128">
        <v>137252.15</v>
      </c>
      <c r="DU33" s="128">
        <v>485800.48</v>
      </c>
      <c r="DV33" s="128">
        <v>169019.77</v>
      </c>
      <c r="DW33" s="128">
        <v>146016.4</v>
      </c>
      <c r="DX33" s="128">
        <v>94133.07</v>
      </c>
      <c r="DY33" s="128">
        <v>62779.67</v>
      </c>
      <c r="DZ33" s="128">
        <v>45966.65</v>
      </c>
      <c r="EA33" s="150">
        <v>0</v>
      </c>
      <c r="EB33" s="150">
        <v>5615</v>
      </c>
      <c r="EC33" s="150">
        <v>-1698.88</v>
      </c>
      <c r="ED33" s="118">
        <v>0</v>
      </c>
      <c r="EE33" s="118">
        <v>0</v>
      </c>
      <c r="EF33" s="118">
        <v>0</v>
      </c>
      <c r="EG33" s="118">
        <f t="shared" si="0"/>
        <v>0</v>
      </c>
      <c r="EH33" s="118">
        <f t="shared" si="1"/>
        <v>-4.36557456851006e-11</v>
      </c>
      <c r="EI33" s="118">
        <f t="shared" si="2"/>
        <v>0</v>
      </c>
      <c r="EJ33" s="118">
        <f t="shared" si="3"/>
        <v>0</v>
      </c>
    </row>
    <row r="34" spans="1:140">
      <c r="A34" s="127" t="s">
        <v>144</v>
      </c>
      <c r="B34" s="128">
        <v>3830329.36</v>
      </c>
      <c r="C34" s="128">
        <v>0</v>
      </c>
      <c r="D34" s="128">
        <v>0</v>
      </c>
      <c r="E34" s="128">
        <v>0</v>
      </c>
      <c r="F34" s="128">
        <v>961334.44</v>
      </c>
      <c r="G34" s="128">
        <v>0</v>
      </c>
      <c r="H34" s="128">
        <v>0</v>
      </c>
      <c r="I34" s="128">
        <v>0</v>
      </c>
      <c r="J34" s="128">
        <v>0</v>
      </c>
      <c r="K34" s="128">
        <v>0</v>
      </c>
      <c r="L34" s="128">
        <v>0</v>
      </c>
      <c r="M34" s="128">
        <v>0</v>
      </c>
      <c r="N34" s="128">
        <v>0</v>
      </c>
      <c r="O34" s="128">
        <v>0</v>
      </c>
      <c r="P34" s="128">
        <v>0</v>
      </c>
      <c r="Q34" s="128">
        <v>29371.86</v>
      </c>
      <c r="R34" s="128">
        <v>8305.44</v>
      </c>
      <c r="S34" s="128">
        <v>0</v>
      </c>
      <c r="T34" s="128">
        <v>0</v>
      </c>
      <c r="U34" s="128">
        <v>0</v>
      </c>
      <c r="V34" s="128">
        <v>0</v>
      </c>
      <c r="W34" s="128">
        <v>0</v>
      </c>
      <c r="X34" s="128">
        <v>0</v>
      </c>
      <c r="Y34" s="128">
        <v>0</v>
      </c>
      <c r="Z34" s="136">
        <v>91506.23</v>
      </c>
      <c r="AA34" s="136">
        <v>74089.9</v>
      </c>
      <c r="AB34" s="136">
        <v>25969.28</v>
      </c>
      <c r="AC34" s="136">
        <v>20657.69</v>
      </c>
      <c r="AD34" s="136">
        <v>10946.55</v>
      </c>
      <c r="AE34" s="128">
        <v>0</v>
      </c>
      <c r="AF34" s="136">
        <v>2608147.97</v>
      </c>
      <c r="AG34" s="128">
        <v>13598.39</v>
      </c>
      <c r="AH34" s="128">
        <v>12984.64</v>
      </c>
      <c r="AI34" s="128">
        <v>12984.64</v>
      </c>
      <c r="AJ34" s="128">
        <v>12984.64</v>
      </c>
      <c r="AK34" s="128">
        <v>12984.64</v>
      </c>
      <c r="AL34" s="128">
        <v>12984.64</v>
      </c>
      <c r="AM34" s="128">
        <v>12984.64</v>
      </c>
      <c r="AN34" s="128">
        <v>557.82</v>
      </c>
      <c r="AO34" s="128">
        <v>42650.08</v>
      </c>
      <c r="AP34" s="128">
        <v>27962.55</v>
      </c>
      <c r="AQ34" s="128">
        <v>0</v>
      </c>
      <c r="AR34" s="128">
        <v>0</v>
      </c>
      <c r="AS34" s="128">
        <v>1803.87</v>
      </c>
      <c r="AT34" s="128">
        <v>1115.58</v>
      </c>
      <c r="AU34" s="128">
        <v>0</v>
      </c>
      <c r="AV34" s="128">
        <v>12984.64</v>
      </c>
      <c r="AW34" s="128">
        <v>0</v>
      </c>
      <c r="AX34" s="128">
        <v>0</v>
      </c>
      <c r="AY34" s="128">
        <v>12984.64</v>
      </c>
      <c r="AZ34" s="128">
        <v>20657.69</v>
      </c>
      <c r="BA34" s="128">
        <v>0</v>
      </c>
      <c r="BB34" s="128">
        <v>135530.21</v>
      </c>
      <c r="BC34" s="128">
        <v>0</v>
      </c>
      <c r="BD34" s="128">
        <v>0</v>
      </c>
      <c r="BE34" s="128">
        <v>0</v>
      </c>
      <c r="BF34" s="128">
        <v>65917.01</v>
      </c>
      <c r="BG34" s="143">
        <v>74597.25</v>
      </c>
      <c r="BH34" s="144">
        <v>2332103.5</v>
      </c>
      <c r="BI34" s="128">
        <v>140610.78</v>
      </c>
      <c r="BJ34" s="128">
        <v>78996.58</v>
      </c>
      <c r="BK34" s="128">
        <v>25932.96</v>
      </c>
      <c r="BL34" s="128">
        <v>0</v>
      </c>
      <c r="BM34" s="128">
        <v>107643.09</v>
      </c>
      <c r="BN34" s="128">
        <v>135359.36</v>
      </c>
      <c r="BO34" s="128">
        <v>40346.52</v>
      </c>
      <c r="BP34" s="128">
        <v>174090.5</v>
      </c>
      <c r="BQ34" s="128">
        <v>32844.83</v>
      </c>
      <c r="BR34" s="128">
        <v>28374.6</v>
      </c>
      <c r="BS34" s="128">
        <v>178149.4</v>
      </c>
      <c r="BT34" s="128">
        <v>101944.35</v>
      </c>
      <c r="BU34" s="128">
        <v>135941.96</v>
      </c>
      <c r="BV34" s="128">
        <v>17313.07</v>
      </c>
      <c r="BW34" s="128">
        <v>52574.03</v>
      </c>
      <c r="BX34" s="128">
        <v>41548.4</v>
      </c>
      <c r="BY34" s="128">
        <v>81497.36</v>
      </c>
      <c r="BZ34" s="128">
        <v>109396.43</v>
      </c>
      <c r="CA34" s="128">
        <v>51021</v>
      </c>
      <c r="CB34" s="128">
        <v>71755.1</v>
      </c>
      <c r="CC34" s="128">
        <v>59214.97</v>
      </c>
      <c r="CD34" s="128">
        <v>111181.04</v>
      </c>
      <c r="CE34" s="128">
        <v>12009.83</v>
      </c>
      <c r="CF34" s="128">
        <v>9611.65</v>
      </c>
      <c r="CG34" s="128">
        <v>15401.09</v>
      </c>
      <c r="CH34" s="128">
        <v>19553</v>
      </c>
      <c r="CI34" s="128">
        <v>15095.09</v>
      </c>
      <c r="CJ34" s="128">
        <v>20310.94</v>
      </c>
      <c r="CK34" s="128">
        <v>16026</v>
      </c>
      <c r="CL34" s="128">
        <v>18563.51</v>
      </c>
      <c r="CM34" s="128">
        <v>10917.28</v>
      </c>
      <c r="CN34" s="128">
        <v>18310.68</v>
      </c>
      <c r="CO34" s="128">
        <v>4373.96</v>
      </c>
      <c r="CP34" s="128">
        <v>13156</v>
      </c>
      <c r="CQ34" s="128">
        <v>6000</v>
      </c>
      <c r="CR34" s="128">
        <v>35194.91</v>
      </c>
      <c r="CS34" s="128">
        <v>19510.05</v>
      </c>
      <c r="CT34" s="128">
        <v>4000</v>
      </c>
      <c r="CU34" s="128">
        <v>15563.52</v>
      </c>
      <c r="CV34" s="128">
        <v>3366.31</v>
      </c>
      <c r="CW34" s="128">
        <v>14312</v>
      </c>
      <c r="CX34" s="128">
        <v>3087.5</v>
      </c>
      <c r="CY34" s="128">
        <v>10424.93</v>
      </c>
      <c r="CZ34" s="128">
        <v>3107.38</v>
      </c>
      <c r="DA34" s="128">
        <v>14092.1</v>
      </c>
      <c r="DB34" s="128">
        <v>9989.49</v>
      </c>
      <c r="DC34" s="128">
        <v>6708</v>
      </c>
      <c r="DD34" s="128">
        <v>9599.54</v>
      </c>
      <c r="DE34" s="128">
        <v>15874.9</v>
      </c>
      <c r="DF34" s="128">
        <v>4486.1</v>
      </c>
      <c r="DG34" s="128">
        <v>5617.68</v>
      </c>
      <c r="DH34" s="128">
        <v>10133.94</v>
      </c>
      <c r="DI34" s="128">
        <v>9967</v>
      </c>
      <c r="DJ34" s="128">
        <v>2081.8</v>
      </c>
      <c r="DK34" s="128">
        <v>4033.5</v>
      </c>
      <c r="DL34" s="128">
        <v>3200</v>
      </c>
      <c r="DM34" s="128">
        <v>7738</v>
      </c>
      <c r="DN34" s="128">
        <v>10084.31</v>
      </c>
      <c r="DO34" s="128">
        <v>8958.24</v>
      </c>
      <c r="DP34" s="128">
        <v>11366.69</v>
      </c>
      <c r="DQ34" s="128">
        <v>36836.23</v>
      </c>
      <c r="DR34" s="128">
        <v>10822.52</v>
      </c>
      <c r="DS34" s="128">
        <v>31117.87</v>
      </c>
      <c r="DT34" s="128">
        <v>6160.83</v>
      </c>
      <c r="DU34" s="128">
        <v>13667.27</v>
      </c>
      <c r="DV34" s="128">
        <v>15235</v>
      </c>
      <c r="DW34" s="128">
        <v>6634</v>
      </c>
      <c r="DX34" s="128">
        <v>5501</v>
      </c>
      <c r="DY34" s="128">
        <v>3360.36</v>
      </c>
      <c r="DZ34" s="128">
        <v>5205.17</v>
      </c>
      <c r="EA34" s="128">
        <v>0</v>
      </c>
      <c r="EB34" s="128">
        <v>0</v>
      </c>
      <c r="EC34" s="128">
        <v>0</v>
      </c>
      <c r="ED34" s="118">
        <v>0</v>
      </c>
      <c r="EE34" s="118">
        <v>0</v>
      </c>
      <c r="EF34" s="118">
        <v>0</v>
      </c>
      <c r="EG34" s="118">
        <f t="shared" si="0"/>
        <v>0</v>
      </c>
      <c r="EH34" s="118">
        <f t="shared" si="1"/>
        <v>0</v>
      </c>
      <c r="EI34" s="118">
        <f t="shared" si="2"/>
        <v>0</v>
      </c>
      <c r="EJ34" s="118">
        <f t="shared" si="3"/>
        <v>0</v>
      </c>
    </row>
    <row r="35" spans="1:140">
      <c r="A35" s="127" t="s">
        <v>145</v>
      </c>
      <c r="B35" s="128">
        <v>3934985.89</v>
      </c>
      <c r="C35" s="128">
        <v>39628.34</v>
      </c>
      <c r="D35" s="128">
        <v>50</v>
      </c>
      <c r="E35" s="128">
        <v>11290.83</v>
      </c>
      <c r="F35" s="128">
        <v>465060.47</v>
      </c>
      <c r="G35" s="128">
        <v>56708.4</v>
      </c>
      <c r="H35" s="128">
        <v>13818.6</v>
      </c>
      <c r="I35" s="128">
        <v>29522.83</v>
      </c>
      <c r="J35" s="128">
        <v>0</v>
      </c>
      <c r="K35" s="128">
        <v>11489.05</v>
      </c>
      <c r="L35" s="128">
        <v>27014.7</v>
      </c>
      <c r="M35" s="128">
        <v>27737.26</v>
      </c>
      <c r="N35" s="128">
        <v>23418.04</v>
      </c>
      <c r="O35" s="128">
        <v>49220.32</v>
      </c>
      <c r="P35" s="128">
        <v>29950.05</v>
      </c>
      <c r="Q35" s="128">
        <v>96592.51</v>
      </c>
      <c r="R35" s="128">
        <v>19574.81</v>
      </c>
      <c r="S35" s="128">
        <v>9493.14</v>
      </c>
      <c r="T35" s="128">
        <v>0</v>
      </c>
      <c r="U35" s="128">
        <v>0</v>
      </c>
      <c r="V35" s="128">
        <v>2443.69</v>
      </c>
      <c r="W35" s="128">
        <v>1601.34</v>
      </c>
      <c r="X35" s="128">
        <v>8282.41</v>
      </c>
      <c r="Y35" s="128">
        <v>0</v>
      </c>
      <c r="Z35" s="136">
        <v>452988.91</v>
      </c>
      <c r="AA35" s="136">
        <v>285552.01</v>
      </c>
      <c r="AB35" s="136">
        <v>155772.58</v>
      </c>
      <c r="AC35" s="136">
        <v>31713.86</v>
      </c>
      <c r="AD35" s="136">
        <v>22405.15</v>
      </c>
      <c r="AE35" s="128">
        <v>0</v>
      </c>
      <c r="AF35" s="136">
        <v>2063656.59</v>
      </c>
      <c r="AG35" s="128">
        <v>301569.27</v>
      </c>
      <c r="AH35" s="128">
        <v>19330.45</v>
      </c>
      <c r="AI35" s="128">
        <v>29993.55</v>
      </c>
      <c r="AJ35" s="128">
        <v>35411.82</v>
      </c>
      <c r="AK35" s="128">
        <v>22870.51</v>
      </c>
      <c r="AL35" s="128">
        <v>19479.73</v>
      </c>
      <c r="AM35" s="128">
        <v>24333.58</v>
      </c>
      <c r="AN35" s="128">
        <v>48674.71</v>
      </c>
      <c r="AO35" s="128">
        <v>82274.41</v>
      </c>
      <c r="AP35" s="128">
        <v>48125.97</v>
      </c>
      <c r="AQ35" s="128">
        <v>50811.23</v>
      </c>
      <c r="AR35" s="128">
        <v>17537.43</v>
      </c>
      <c r="AS35" s="128">
        <v>26522.53</v>
      </c>
      <c r="AT35" s="128">
        <v>11605.73</v>
      </c>
      <c r="AU35" s="128">
        <v>0</v>
      </c>
      <c r="AV35" s="128">
        <v>31374.14</v>
      </c>
      <c r="AW35" s="128">
        <v>75225.42</v>
      </c>
      <c r="AX35" s="128">
        <v>21508.28</v>
      </c>
      <c r="AY35" s="128">
        <v>27664.74</v>
      </c>
      <c r="AZ35" s="128">
        <v>31692.5</v>
      </c>
      <c r="BA35" s="128">
        <v>21.36</v>
      </c>
      <c r="BB35" s="128">
        <v>82568.85</v>
      </c>
      <c r="BC35" s="128">
        <v>2312.78</v>
      </c>
      <c r="BD35" s="128">
        <v>51351.95</v>
      </c>
      <c r="BE35" s="128">
        <v>34059.56</v>
      </c>
      <c r="BF35" s="128">
        <v>181516.37</v>
      </c>
      <c r="BG35" s="143">
        <v>235227.99</v>
      </c>
      <c r="BH35" s="144">
        <v>1476619.09</v>
      </c>
      <c r="BI35" s="128">
        <v>43900.01</v>
      </c>
      <c r="BJ35" s="128">
        <v>54950.38</v>
      </c>
      <c r="BK35" s="128">
        <v>57760.59</v>
      </c>
      <c r="BL35" s="128">
        <v>44956.63</v>
      </c>
      <c r="BM35" s="128">
        <v>40515.7</v>
      </c>
      <c r="BN35" s="128">
        <v>64668.84</v>
      </c>
      <c r="BO35" s="128">
        <v>14268.03</v>
      </c>
      <c r="BP35" s="128">
        <v>43933.87</v>
      </c>
      <c r="BQ35" s="128">
        <v>41936.16</v>
      </c>
      <c r="BR35" s="128">
        <v>39874.97</v>
      </c>
      <c r="BS35" s="128">
        <v>53915.25</v>
      </c>
      <c r="BT35" s="128">
        <v>53929.85</v>
      </c>
      <c r="BU35" s="128">
        <v>84526.12</v>
      </c>
      <c r="BV35" s="128">
        <v>61437.67</v>
      </c>
      <c r="BW35" s="128">
        <v>18177.08</v>
      </c>
      <c r="BX35" s="128">
        <v>22594.64</v>
      </c>
      <c r="BY35" s="128">
        <v>23409.19</v>
      </c>
      <c r="BZ35" s="128">
        <v>21578.86</v>
      </c>
      <c r="CA35" s="128">
        <v>17806.9</v>
      </c>
      <c r="CB35" s="128">
        <v>32476.17</v>
      </c>
      <c r="CC35" s="128">
        <v>36360.28</v>
      </c>
      <c r="CD35" s="128">
        <v>21191.66</v>
      </c>
      <c r="CE35" s="128">
        <v>12752.74</v>
      </c>
      <c r="CF35" s="128">
        <v>11757.52</v>
      </c>
      <c r="CG35" s="128">
        <v>15493.94</v>
      </c>
      <c r="CH35" s="128">
        <v>12634.64</v>
      </c>
      <c r="CI35" s="128">
        <v>12334.67</v>
      </c>
      <c r="CJ35" s="128">
        <v>22410.02</v>
      </c>
      <c r="CK35" s="128">
        <v>13145.89</v>
      </c>
      <c r="CL35" s="128">
        <v>14413.87</v>
      </c>
      <c r="CM35" s="128">
        <v>9987.15</v>
      </c>
      <c r="CN35" s="128">
        <v>8857.75</v>
      </c>
      <c r="CO35" s="128">
        <v>4948.92</v>
      </c>
      <c r="CP35" s="128">
        <v>11423.17</v>
      </c>
      <c r="CQ35" s="128">
        <v>9994.25</v>
      </c>
      <c r="CR35" s="128">
        <v>27762.76</v>
      </c>
      <c r="CS35" s="128">
        <v>36267.03</v>
      </c>
      <c r="CT35" s="128">
        <v>10679.47</v>
      </c>
      <c r="CU35" s="128">
        <v>11822.94</v>
      </c>
      <c r="CV35" s="128">
        <v>8571.49</v>
      </c>
      <c r="CW35" s="128">
        <v>10510.07</v>
      </c>
      <c r="CX35" s="128">
        <v>10772.25</v>
      </c>
      <c r="CY35" s="128">
        <v>9910</v>
      </c>
      <c r="CZ35" s="128">
        <v>10306.94</v>
      </c>
      <c r="DA35" s="128">
        <v>8996.79</v>
      </c>
      <c r="DB35" s="128">
        <v>15216.39</v>
      </c>
      <c r="DC35" s="128">
        <v>15274.19</v>
      </c>
      <c r="DD35" s="128">
        <v>12765.47</v>
      </c>
      <c r="DE35" s="128">
        <v>7801.91</v>
      </c>
      <c r="DF35" s="128">
        <v>16123.35</v>
      </c>
      <c r="DG35" s="128">
        <v>9258.92</v>
      </c>
      <c r="DH35" s="128">
        <v>11803.38</v>
      </c>
      <c r="DI35" s="128">
        <v>7686.21</v>
      </c>
      <c r="DJ35" s="128">
        <v>9375.93</v>
      </c>
      <c r="DK35" s="128">
        <v>7951.35</v>
      </c>
      <c r="DL35" s="128">
        <v>7947.38</v>
      </c>
      <c r="DM35" s="128">
        <v>12077.41</v>
      </c>
      <c r="DN35" s="128">
        <v>9759.52</v>
      </c>
      <c r="DO35" s="128">
        <v>10292.24</v>
      </c>
      <c r="DP35" s="128">
        <v>13400.43</v>
      </c>
      <c r="DQ35" s="128">
        <v>17254.04</v>
      </c>
      <c r="DR35" s="128">
        <v>22054.36</v>
      </c>
      <c r="DS35" s="128">
        <v>22228.6</v>
      </c>
      <c r="DT35" s="128">
        <v>8262.6</v>
      </c>
      <c r="DU35" s="128">
        <v>10416.35</v>
      </c>
      <c r="DV35" s="128">
        <v>13944.45</v>
      </c>
      <c r="DW35" s="128">
        <v>8846.66</v>
      </c>
      <c r="DX35" s="128">
        <v>3456.56</v>
      </c>
      <c r="DY35" s="128">
        <v>700.19</v>
      </c>
      <c r="DZ35" s="128">
        <v>2798.08</v>
      </c>
      <c r="EA35" s="128">
        <v>0</v>
      </c>
      <c r="EB35" s="128">
        <v>0</v>
      </c>
      <c r="EC35" s="128">
        <v>0</v>
      </c>
      <c r="ED35" s="118">
        <v>0</v>
      </c>
      <c r="EE35" s="118">
        <v>0</v>
      </c>
      <c r="EF35" s="118">
        <v>0</v>
      </c>
      <c r="EG35" s="118">
        <f t="shared" ref="EG35:EG98" si="4">SUM(AG35:AM35)-Z35</f>
        <v>0</v>
      </c>
      <c r="EH35" s="118">
        <f t="shared" si="1"/>
        <v>5.82645043323282e-13</v>
      </c>
      <c r="EI35" s="118">
        <f t="shared" si="2"/>
        <v>0</v>
      </c>
      <c r="EJ35" s="118">
        <f t="shared" si="3"/>
        <v>0</v>
      </c>
    </row>
    <row r="36" spans="1:140">
      <c r="A36" s="127" t="s">
        <v>146</v>
      </c>
      <c r="B36" s="128">
        <v>1696154.83</v>
      </c>
      <c r="C36" s="128">
        <v>0</v>
      </c>
      <c r="D36" s="128">
        <v>0</v>
      </c>
      <c r="E36" s="128">
        <v>0</v>
      </c>
      <c r="F36" s="128">
        <v>0</v>
      </c>
      <c r="G36" s="128">
        <v>999308.45</v>
      </c>
      <c r="H36" s="128">
        <v>0</v>
      </c>
      <c r="I36" s="128">
        <v>0</v>
      </c>
      <c r="J36" s="128">
        <v>0</v>
      </c>
      <c r="K36" s="128">
        <v>0</v>
      </c>
      <c r="L36" s="128">
        <v>0</v>
      </c>
      <c r="M36" s="128">
        <v>0</v>
      </c>
      <c r="N36" s="128">
        <v>327358.5</v>
      </c>
      <c r="O36" s="128">
        <v>0</v>
      </c>
      <c r="P36" s="128">
        <v>0</v>
      </c>
      <c r="Q36" s="128">
        <v>0</v>
      </c>
      <c r="R36" s="128">
        <v>1886.79</v>
      </c>
      <c r="S36" s="128">
        <v>0</v>
      </c>
      <c r="T36" s="128">
        <v>0</v>
      </c>
      <c r="U36" s="128">
        <v>0</v>
      </c>
      <c r="V36" s="128">
        <v>0</v>
      </c>
      <c r="W36" s="128">
        <v>0</v>
      </c>
      <c r="X36" s="128">
        <v>0</v>
      </c>
      <c r="Y36" s="128">
        <v>0</v>
      </c>
      <c r="Z36" s="136">
        <v>0</v>
      </c>
      <c r="AA36" s="136">
        <v>349056.6</v>
      </c>
      <c r="AB36" s="136">
        <v>0</v>
      </c>
      <c r="AC36" s="136">
        <v>0</v>
      </c>
      <c r="AD36" s="136">
        <v>0</v>
      </c>
      <c r="AE36" s="128">
        <v>0</v>
      </c>
      <c r="AF36" s="136">
        <v>18544.49</v>
      </c>
      <c r="AG36" s="128">
        <v>0</v>
      </c>
      <c r="AH36" s="128">
        <v>0</v>
      </c>
      <c r="AI36" s="128">
        <v>0</v>
      </c>
      <c r="AJ36" s="128">
        <v>0</v>
      </c>
      <c r="AK36" s="128">
        <v>0</v>
      </c>
      <c r="AL36" s="128">
        <v>0</v>
      </c>
      <c r="AM36" s="128">
        <v>0</v>
      </c>
      <c r="AN36" s="128">
        <v>0</v>
      </c>
      <c r="AO36" s="128">
        <v>349056.6</v>
      </c>
      <c r="AP36" s="128">
        <v>0</v>
      </c>
      <c r="AQ36" s="128">
        <v>0</v>
      </c>
      <c r="AR36" s="128">
        <v>0</v>
      </c>
      <c r="AS36" s="128">
        <v>0</v>
      </c>
      <c r="AT36" s="128">
        <v>0</v>
      </c>
      <c r="AU36" s="128">
        <v>0</v>
      </c>
      <c r="AV36" s="128">
        <v>0</v>
      </c>
      <c r="AW36" s="128">
        <v>0</v>
      </c>
      <c r="AX36" s="128">
        <v>0</v>
      </c>
      <c r="AY36" s="128">
        <v>0</v>
      </c>
      <c r="AZ36" s="128">
        <v>0</v>
      </c>
      <c r="BA36" s="128">
        <v>0</v>
      </c>
      <c r="BB36" s="128">
        <v>0</v>
      </c>
      <c r="BC36" s="128">
        <v>0</v>
      </c>
      <c r="BD36" s="128">
        <v>0</v>
      </c>
      <c r="BE36" s="128">
        <v>0</v>
      </c>
      <c r="BF36" s="128">
        <v>0</v>
      </c>
      <c r="BG36" s="143">
        <v>0</v>
      </c>
      <c r="BH36" s="144">
        <v>18544.49</v>
      </c>
      <c r="BI36" s="128">
        <v>2830.19</v>
      </c>
      <c r="BJ36" s="128">
        <v>0</v>
      </c>
      <c r="BK36" s="128">
        <v>0</v>
      </c>
      <c r="BL36" s="128">
        <v>0</v>
      </c>
      <c r="BM36" s="128">
        <v>0</v>
      </c>
      <c r="BN36" s="128">
        <v>0</v>
      </c>
      <c r="BO36" s="128">
        <v>0</v>
      </c>
      <c r="BP36" s="128">
        <v>0</v>
      </c>
      <c r="BQ36" s="128">
        <v>0</v>
      </c>
      <c r="BR36" s="128">
        <v>0</v>
      </c>
      <c r="BS36" s="128">
        <v>0</v>
      </c>
      <c r="BT36" s="128">
        <v>0</v>
      </c>
      <c r="BU36" s="128">
        <v>8167.14</v>
      </c>
      <c r="BV36" s="128">
        <v>0</v>
      </c>
      <c r="BW36" s="128">
        <v>0</v>
      </c>
      <c r="BX36" s="128">
        <v>0</v>
      </c>
      <c r="BY36" s="128">
        <v>0</v>
      </c>
      <c r="BZ36" s="128">
        <v>0</v>
      </c>
      <c r="CA36" s="128">
        <v>0</v>
      </c>
      <c r="CB36" s="128">
        <v>0</v>
      </c>
      <c r="CC36" s="128">
        <v>0</v>
      </c>
      <c r="CD36" s="128">
        <v>0</v>
      </c>
      <c r="CE36" s="128">
        <v>0</v>
      </c>
      <c r="CF36" s="128">
        <v>0</v>
      </c>
      <c r="CG36" s="128">
        <v>0</v>
      </c>
      <c r="CH36" s="128">
        <v>1886.79</v>
      </c>
      <c r="CI36" s="128">
        <v>0</v>
      </c>
      <c r="CJ36" s="128">
        <v>0</v>
      </c>
      <c r="CK36" s="128">
        <v>0</v>
      </c>
      <c r="CL36" s="128">
        <v>0</v>
      </c>
      <c r="CM36" s="128">
        <v>0</v>
      </c>
      <c r="CN36" s="128">
        <v>0</v>
      </c>
      <c r="CO36" s="128">
        <v>0</v>
      </c>
      <c r="CP36" s="128">
        <v>0</v>
      </c>
      <c r="CQ36" s="128">
        <v>0</v>
      </c>
      <c r="CR36" s="128">
        <v>0</v>
      </c>
      <c r="CS36" s="128">
        <v>0</v>
      </c>
      <c r="CT36" s="128">
        <v>0</v>
      </c>
      <c r="CU36" s="128">
        <v>0</v>
      </c>
      <c r="CV36" s="128">
        <v>0</v>
      </c>
      <c r="CW36" s="128">
        <v>0</v>
      </c>
      <c r="CX36" s="128">
        <v>0</v>
      </c>
      <c r="CY36" s="128">
        <v>0</v>
      </c>
      <c r="CZ36" s="128">
        <v>1886.79</v>
      </c>
      <c r="DA36" s="128">
        <v>0</v>
      </c>
      <c r="DB36" s="128">
        <v>0</v>
      </c>
      <c r="DC36" s="128">
        <v>0</v>
      </c>
      <c r="DD36" s="128">
        <v>0</v>
      </c>
      <c r="DE36" s="128">
        <v>0</v>
      </c>
      <c r="DF36" s="128">
        <v>0</v>
      </c>
      <c r="DG36" s="128">
        <v>0</v>
      </c>
      <c r="DH36" s="128">
        <v>0</v>
      </c>
      <c r="DI36" s="128">
        <v>0</v>
      </c>
      <c r="DJ36" s="128">
        <v>0</v>
      </c>
      <c r="DK36" s="128">
        <v>0</v>
      </c>
      <c r="DL36" s="128">
        <v>0</v>
      </c>
      <c r="DM36" s="128">
        <v>0</v>
      </c>
      <c r="DN36" s="128">
        <v>0</v>
      </c>
      <c r="DO36" s="128">
        <v>0</v>
      </c>
      <c r="DP36" s="128">
        <v>0</v>
      </c>
      <c r="DQ36" s="128">
        <v>0</v>
      </c>
      <c r="DR36" s="128">
        <v>0</v>
      </c>
      <c r="DS36" s="128">
        <v>1886.79</v>
      </c>
      <c r="DT36" s="128">
        <v>0</v>
      </c>
      <c r="DU36" s="128">
        <v>0</v>
      </c>
      <c r="DV36" s="128">
        <v>0</v>
      </c>
      <c r="DW36" s="128">
        <v>0</v>
      </c>
      <c r="DX36" s="128">
        <v>1886.79</v>
      </c>
      <c r="DY36" s="128">
        <v>0</v>
      </c>
      <c r="DZ36" s="128">
        <v>0</v>
      </c>
      <c r="EA36" s="128">
        <v>0</v>
      </c>
      <c r="EB36" s="128">
        <v>0</v>
      </c>
      <c r="EC36" s="128">
        <v>0</v>
      </c>
      <c r="ED36" s="118">
        <v>0</v>
      </c>
      <c r="EE36" s="118">
        <v>0</v>
      </c>
      <c r="EF36" s="118">
        <v>0</v>
      </c>
      <c r="EG36" s="118">
        <f t="shared" si="4"/>
        <v>0</v>
      </c>
      <c r="EH36" s="118">
        <f t="shared" si="1"/>
        <v>0</v>
      </c>
      <c r="EI36" s="118">
        <f t="shared" si="2"/>
        <v>0</v>
      </c>
      <c r="EJ36" s="118">
        <f t="shared" si="3"/>
        <v>0</v>
      </c>
    </row>
    <row r="37" spans="1:140">
      <c r="A37" s="127" t="s">
        <v>147</v>
      </c>
      <c r="B37" s="128">
        <v>2298810.16</v>
      </c>
      <c r="C37" s="128">
        <v>0</v>
      </c>
      <c r="D37" s="128">
        <v>0</v>
      </c>
      <c r="E37" s="128">
        <v>0</v>
      </c>
      <c r="F37" s="128">
        <v>368357.4</v>
      </c>
      <c r="G37" s="128">
        <v>0</v>
      </c>
      <c r="H37" s="128">
        <v>0</v>
      </c>
      <c r="I37" s="128">
        <v>0</v>
      </c>
      <c r="J37" s="128">
        <v>0</v>
      </c>
      <c r="K37" s="128">
        <v>0</v>
      </c>
      <c r="L37" s="128">
        <v>0</v>
      </c>
      <c r="M37" s="128">
        <v>0</v>
      </c>
      <c r="N37" s="128">
        <v>0</v>
      </c>
      <c r="O37" s="128">
        <v>0</v>
      </c>
      <c r="P37" s="128">
        <v>0</v>
      </c>
      <c r="Q37" s="128">
        <v>52050</v>
      </c>
      <c r="R37" s="128">
        <v>0</v>
      </c>
      <c r="S37" s="128">
        <v>0</v>
      </c>
      <c r="T37" s="128">
        <v>0</v>
      </c>
      <c r="U37" s="128">
        <v>0</v>
      </c>
      <c r="V37" s="128">
        <v>0</v>
      </c>
      <c r="W37" s="128">
        <v>0</v>
      </c>
      <c r="X37" s="128">
        <v>0</v>
      </c>
      <c r="Y37" s="128">
        <v>0</v>
      </c>
      <c r="Z37" s="136">
        <v>22301.36</v>
      </c>
      <c r="AA37" s="136">
        <v>0</v>
      </c>
      <c r="AB37" s="136">
        <v>6634.92</v>
      </c>
      <c r="AC37" s="136">
        <v>10987.89</v>
      </c>
      <c r="AD37" s="136">
        <v>0</v>
      </c>
      <c r="AE37" s="128">
        <v>0</v>
      </c>
      <c r="AF37" s="136">
        <v>1838478.59</v>
      </c>
      <c r="AG37" s="128">
        <v>3317.46</v>
      </c>
      <c r="AH37" s="128">
        <v>3317.46</v>
      </c>
      <c r="AI37" s="128">
        <v>3317.46</v>
      </c>
      <c r="AJ37" s="128">
        <v>2372.16</v>
      </c>
      <c r="AK37" s="128">
        <v>3317.46</v>
      </c>
      <c r="AL37" s="128">
        <v>3341.9</v>
      </c>
      <c r="AM37" s="128">
        <v>3317.46</v>
      </c>
      <c r="AN37" s="128">
        <v>0</v>
      </c>
      <c r="AO37" s="128">
        <v>0</v>
      </c>
      <c r="AP37" s="128">
        <v>0</v>
      </c>
      <c r="AQ37" s="128">
        <v>0</v>
      </c>
      <c r="AR37" s="128">
        <v>0</v>
      </c>
      <c r="AS37" s="128">
        <v>0</v>
      </c>
      <c r="AT37" s="128">
        <v>0</v>
      </c>
      <c r="AU37" s="128">
        <v>0</v>
      </c>
      <c r="AV37" s="128">
        <v>3317.46</v>
      </c>
      <c r="AW37" s="128">
        <v>0</v>
      </c>
      <c r="AX37" s="128">
        <v>0</v>
      </c>
      <c r="AY37" s="128">
        <v>3317.46</v>
      </c>
      <c r="AZ37" s="128">
        <v>10987.89</v>
      </c>
      <c r="BA37" s="128">
        <v>0</v>
      </c>
      <c r="BB37" s="128">
        <v>0</v>
      </c>
      <c r="BC37" s="128">
        <v>0</v>
      </c>
      <c r="BD37" s="128">
        <v>0</v>
      </c>
      <c r="BE37" s="128">
        <v>0</v>
      </c>
      <c r="BF37" s="128">
        <v>33989.43</v>
      </c>
      <c r="BG37" s="143">
        <v>39678.45</v>
      </c>
      <c r="BH37" s="144">
        <v>1764810.71</v>
      </c>
      <c r="BI37" s="128">
        <v>92537.13</v>
      </c>
      <c r="BJ37" s="128">
        <v>126967.78</v>
      </c>
      <c r="BK37" s="128">
        <v>43833.97</v>
      </c>
      <c r="BL37" s="128">
        <v>124157.83</v>
      </c>
      <c r="BM37" s="128">
        <v>115063.06</v>
      </c>
      <c r="BN37" s="128">
        <v>83098.99</v>
      </c>
      <c r="BO37" s="128">
        <v>37645.61</v>
      </c>
      <c r="BP37" s="128">
        <v>140226.63</v>
      </c>
      <c r="BQ37" s="128">
        <v>61280.3</v>
      </c>
      <c r="BR37" s="128">
        <v>41681.11</v>
      </c>
      <c r="BS37" s="128">
        <v>222196.97</v>
      </c>
      <c r="BT37" s="128">
        <v>95721.25</v>
      </c>
      <c r="BU37" s="128">
        <v>104409.59</v>
      </c>
      <c r="BV37" s="128">
        <v>17893.85</v>
      </c>
      <c r="BW37" s="128">
        <v>41721.48</v>
      </c>
      <c r="BX37" s="128">
        <v>8124.03</v>
      </c>
      <c r="BY37" s="128">
        <v>60787.68</v>
      </c>
      <c r="BZ37" s="128">
        <v>4642.65</v>
      </c>
      <c r="CA37" s="128">
        <v>9114.15</v>
      </c>
      <c r="CB37" s="128">
        <v>23385.02</v>
      </c>
      <c r="CC37" s="128">
        <v>1104.52</v>
      </c>
      <c r="CD37" s="128">
        <v>98015.63</v>
      </c>
      <c r="CE37" s="128">
        <v>1542.04</v>
      </c>
      <c r="CF37" s="128">
        <v>3464.86</v>
      </c>
      <c r="CG37" s="128">
        <v>2324.62</v>
      </c>
      <c r="CH37" s="128">
        <v>5738.88</v>
      </c>
      <c r="CI37" s="128">
        <v>3373.57</v>
      </c>
      <c r="CJ37" s="128">
        <v>11168.08</v>
      </c>
      <c r="CK37" s="128">
        <v>532.59</v>
      </c>
      <c r="CL37" s="128">
        <v>498.73</v>
      </c>
      <c r="CM37" s="128">
        <v>506.62</v>
      </c>
      <c r="CN37" s="128">
        <v>530.73</v>
      </c>
      <c r="CO37" s="128">
        <v>345.53</v>
      </c>
      <c r="CP37" s="128">
        <v>2596.43</v>
      </c>
      <c r="CQ37" s="128">
        <v>552.4</v>
      </c>
      <c r="CR37" s="128">
        <v>68608.78</v>
      </c>
      <c r="CS37" s="128">
        <v>75263.09</v>
      </c>
      <c r="CT37" s="128">
        <v>222.27</v>
      </c>
      <c r="CU37" s="128">
        <v>271.65</v>
      </c>
      <c r="CV37" s="128">
        <v>55.86</v>
      </c>
      <c r="CW37" s="128">
        <v>283.61</v>
      </c>
      <c r="CX37" s="128">
        <v>333.87</v>
      </c>
      <c r="CY37" s="128">
        <v>373.02</v>
      </c>
      <c r="CZ37" s="128">
        <v>2352.16</v>
      </c>
      <c r="DA37" s="128">
        <v>488.25</v>
      </c>
      <c r="DB37" s="128">
        <v>171.98</v>
      </c>
      <c r="DC37" s="128">
        <v>218.57</v>
      </c>
      <c r="DD37" s="128">
        <v>2969.54</v>
      </c>
      <c r="DE37" s="128">
        <v>270.67</v>
      </c>
      <c r="DF37" s="128">
        <v>380.58</v>
      </c>
      <c r="DG37" s="128">
        <v>284.78</v>
      </c>
      <c r="DH37" s="128">
        <v>213.47</v>
      </c>
      <c r="DI37" s="128">
        <v>1534.48</v>
      </c>
      <c r="DJ37" s="128">
        <v>429</v>
      </c>
      <c r="DK37" s="128">
        <v>2635.9</v>
      </c>
      <c r="DL37" s="128">
        <v>156</v>
      </c>
      <c r="DM37" s="128">
        <v>111</v>
      </c>
      <c r="DN37" s="128">
        <v>280.67</v>
      </c>
      <c r="DO37" s="128">
        <v>3986.78</v>
      </c>
      <c r="DP37" s="128">
        <v>188.02</v>
      </c>
      <c r="DQ37" s="128">
        <v>250.62</v>
      </c>
      <c r="DR37" s="128">
        <v>2377.3</v>
      </c>
      <c r="DS37" s="128">
        <v>3925.45</v>
      </c>
      <c r="DT37" s="128">
        <v>390.2</v>
      </c>
      <c r="DU37" s="128">
        <v>133</v>
      </c>
      <c r="DV37" s="128">
        <v>6791</v>
      </c>
      <c r="DW37" s="128">
        <v>1910</v>
      </c>
      <c r="DX37" s="128">
        <v>50.78</v>
      </c>
      <c r="DY37" s="128">
        <v>48.58</v>
      </c>
      <c r="DZ37" s="128">
        <v>65.47</v>
      </c>
      <c r="EA37" s="128">
        <v>0</v>
      </c>
      <c r="EB37" s="128">
        <v>0</v>
      </c>
      <c r="EC37" s="128">
        <v>0</v>
      </c>
      <c r="ED37" s="118">
        <v>0</v>
      </c>
      <c r="EE37" s="118">
        <v>0</v>
      </c>
      <c r="EF37" s="118">
        <v>0</v>
      </c>
      <c r="EG37" s="118">
        <f t="shared" si="4"/>
        <v>0</v>
      </c>
      <c r="EH37" s="118">
        <f t="shared" si="1"/>
        <v>0</v>
      </c>
      <c r="EI37" s="118">
        <f t="shared" si="2"/>
        <v>0</v>
      </c>
      <c r="EJ37" s="118">
        <f t="shared" si="3"/>
        <v>0</v>
      </c>
    </row>
    <row r="38" spans="1:140">
      <c r="A38" s="127" t="s">
        <v>148</v>
      </c>
      <c r="B38" s="128">
        <v>202797</v>
      </c>
      <c r="C38" s="128">
        <v>0</v>
      </c>
      <c r="D38" s="128">
        <v>0</v>
      </c>
      <c r="E38" s="128">
        <v>202797</v>
      </c>
      <c r="F38" s="128">
        <v>0</v>
      </c>
      <c r="G38" s="128">
        <v>0</v>
      </c>
      <c r="H38" s="128">
        <v>0</v>
      </c>
      <c r="I38" s="128">
        <v>0</v>
      </c>
      <c r="J38" s="128">
        <v>0</v>
      </c>
      <c r="K38" s="128">
        <v>0</v>
      </c>
      <c r="L38" s="128">
        <v>0</v>
      </c>
      <c r="M38" s="128">
        <v>0</v>
      </c>
      <c r="N38" s="128">
        <v>0</v>
      </c>
      <c r="O38" s="128">
        <v>0</v>
      </c>
      <c r="P38" s="128">
        <v>0</v>
      </c>
      <c r="Q38" s="128">
        <v>0</v>
      </c>
      <c r="R38" s="128">
        <v>0</v>
      </c>
      <c r="S38" s="128">
        <v>0</v>
      </c>
      <c r="T38" s="128">
        <v>0</v>
      </c>
      <c r="U38" s="128">
        <v>0</v>
      </c>
      <c r="V38" s="128">
        <v>0</v>
      </c>
      <c r="W38" s="128">
        <v>0</v>
      </c>
      <c r="X38" s="128">
        <v>0</v>
      </c>
      <c r="Y38" s="128">
        <v>0</v>
      </c>
      <c r="Z38" s="136">
        <v>0</v>
      </c>
      <c r="AA38" s="136">
        <v>0</v>
      </c>
      <c r="AB38" s="136">
        <v>0</v>
      </c>
      <c r="AC38" s="136">
        <v>0</v>
      </c>
      <c r="AD38" s="136">
        <v>0</v>
      </c>
      <c r="AE38" s="128">
        <v>0</v>
      </c>
      <c r="AF38" s="136">
        <v>0</v>
      </c>
      <c r="AG38" s="128">
        <v>0</v>
      </c>
      <c r="AH38" s="128">
        <v>0</v>
      </c>
      <c r="AI38" s="128">
        <v>0</v>
      </c>
      <c r="AJ38" s="128">
        <v>0</v>
      </c>
      <c r="AK38" s="128">
        <v>0</v>
      </c>
      <c r="AL38" s="128">
        <v>0</v>
      </c>
      <c r="AM38" s="128">
        <v>0</v>
      </c>
      <c r="AN38" s="128">
        <v>0</v>
      </c>
      <c r="AO38" s="128">
        <v>0</v>
      </c>
      <c r="AP38" s="128">
        <v>0</v>
      </c>
      <c r="AQ38" s="128">
        <v>0</v>
      </c>
      <c r="AR38" s="128">
        <v>0</v>
      </c>
      <c r="AS38" s="128">
        <v>0</v>
      </c>
      <c r="AT38" s="128">
        <v>0</v>
      </c>
      <c r="AU38" s="128">
        <v>0</v>
      </c>
      <c r="AV38" s="128">
        <v>0</v>
      </c>
      <c r="AW38" s="128">
        <v>0</v>
      </c>
      <c r="AX38" s="128">
        <v>0</v>
      </c>
      <c r="AY38" s="128">
        <v>0</v>
      </c>
      <c r="AZ38" s="128">
        <v>0</v>
      </c>
      <c r="BA38" s="128">
        <v>0</v>
      </c>
      <c r="BB38" s="128">
        <v>0</v>
      </c>
      <c r="BC38" s="128">
        <v>0</v>
      </c>
      <c r="BD38" s="128">
        <v>0</v>
      </c>
      <c r="BE38" s="128">
        <v>0</v>
      </c>
      <c r="BF38" s="128">
        <v>0</v>
      </c>
      <c r="BG38" s="143">
        <v>0</v>
      </c>
      <c r="BH38" s="144">
        <v>0</v>
      </c>
      <c r="BI38" s="128">
        <v>0</v>
      </c>
      <c r="BJ38" s="128">
        <v>0</v>
      </c>
      <c r="BK38" s="128">
        <v>0</v>
      </c>
      <c r="BL38" s="128">
        <v>0</v>
      </c>
      <c r="BM38" s="128">
        <v>0</v>
      </c>
      <c r="BN38" s="128">
        <v>0</v>
      </c>
      <c r="BO38" s="128">
        <v>0</v>
      </c>
      <c r="BP38" s="128">
        <v>0</v>
      </c>
      <c r="BQ38" s="128">
        <v>0</v>
      </c>
      <c r="BR38" s="128">
        <v>0</v>
      </c>
      <c r="BS38" s="128">
        <v>0</v>
      </c>
      <c r="BT38" s="128">
        <v>0</v>
      </c>
      <c r="BU38" s="128">
        <v>0</v>
      </c>
      <c r="BV38" s="128">
        <v>0</v>
      </c>
      <c r="BW38" s="128">
        <v>0</v>
      </c>
      <c r="BX38" s="128">
        <v>0</v>
      </c>
      <c r="BY38" s="128">
        <v>0</v>
      </c>
      <c r="BZ38" s="128">
        <v>0</v>
      </c>
      <c r="CA38" s="128">
        <v>0</v>
      </c>
      <c r="CB38" s="128">
        <v>0</v>
      </c>
      <c r="CC38" s="128">
        <v>0</v>
      </c>
      <c r="CD38" s="128">
        <v>0</v>
      </c>
      <c r="CE38" s="128">
        <v>0</v>
      </c>
      <c r="CF38" s="128">
        <v>0</v>
      </c>
      <c r="CG38" s="128">
        <v>0</v>
      </c>
      <c r="CH38" s="128">
        <v>0</v>
      </c>
      <c r="CI38" s="128">
        <v>0</v>
      </c>
      <c r="CJ38" s="128">
        <v>0</v>
      </c>
      <c r="CK38" s="128">
        <v>0</v>
      </c>
      <c r="CL38" s="128">
        <v>0</v>
      </c>
      <c r="CM38" s="128">
        <v>0</v>
      </c>
      <c r="CN38" s="128">
        <v>0</v>
      </c>
      <c r="CO38" s="128">
        <v>0</v>
      </c>
      <c r="CP38" s="128">
        <v>0</v>
      </c>
      <c r="CQ38" s="128">
        <v>0</v>
      </c>
      <c r="CR38" s="128">
        <v>0</v>
      </c>
      <c r="CS38" s="128">
        <v>0</v>
      </c>
      <c r="CT38" s="128">
        <v>0</v>
      </c>
      <c r="CU38" s="128">
        <v>0</v>
      </c>
      <c r="CV38" s="128">
        <v>0</v>
      </c>
      <c r="CW38" s="128">
        <v>0</v>
      </c>
      <c r="CX38" s="128">
        <v>0</v>
      </c>
      <c r="CY38" s="128">
        <v>0</v>
      </c>
      <c r="CZ38" s="128">
        <v>0</v>
      </c>
      <c r="DA38" s="128">
        <v>0</v>
      </c>
      <c r="DB38" s="128">
        <v>0</v>
      </c>
      <c r="DC38" s="128">
        <v>0</v>
      </c>
      <c r="DD38" s="128">
        <v>0</v>
      </c>
      <c r="DE38" s="128">
        <v>0</v>
      </c>
      <c r="DF38" s="128">
        <v>0</v>
      </c>
      <c r="DG38" s="128">
        <v>0</v>
      </c>
      <c r="DH38" s="128">
        <v>0</v>
      </c>
      <c r="DI38" s="128">
        <v>0</v>
      </c>
      <c r="DJ38" s="128">
        <v>0</v>
      </c>
      <c r="DK38" s="128">
        <v>0</v>
      </c>
      <c r="DL38" s="128">
        <v>0</v>
      </c>
      <c r="DM38" s="128">
        <v>0</v>
      </c>
      <c r="DN38" s="128">
        <v>0</v>
      </c>
      <c r="DO38" s="128">
        <v>0</v>
      </c>
      <c r="DP38" s="128">
        <v>0</v>
      </c>
      <c r="DQ38" s="128">
        <v>0</v>
      </c>
      <c r="DR38" s="128">
        <v>0</v>
      </c>
      <c r="DS38" s="128">
        <v>0</v>
      </c>
      <c r="DT38" s="128">
        <v>0</v>
      </c>
      <c r="DU38" s="128">
        <v>0</v>
      </c>
      <c r="DV38" s="128">
        <v>0</v>
      </c>
      <c r="DW38" s="128">
        <v>0</v>
      </c>
      <c r="DX38" s="128">
        <v>0</v>
      </c>
      <c r="DY38" s="128">
        <v>0</v>
      </c>
      <c r="DZ38" s="128">
        <v>0</v>
      </c>
      <c r="EA38" s="128">
        <v>0</v>
      </c>
      <c r="EB38" s="128">
        <v>0</v>
      </c>
      <c r="EC38" s="128">
        <v>0</v>
      </c>
      <c r="ED38" s="118">
        <v>0</v>
      </c>
      <c r="EE38" s="118">
        <v>0</v>
      </c>
      <c r="EF38" s="118">
        <v>0</v>
      </c>
      <c r="EG38" s="118">
        <f t="shared" si="4"/>
        <v>0</v>
      </c>
      <c r="EH38" s="118">
        <f t="shared" si="1"/>
        <v>0</v>
      </c>
      <c r="EI38" s="118">
        <f t="shared" si="2"/>
        <v>0</v>
      </c>
      <c r="EJ38" s="118">
        <f t="shared" si="3"/>
        <v>0</v>
      </c>
    </row>
    <row r="39" spans="1:140">
      <c r="A39" s="127" t="s">
        <v>149</v>
      </c>
      <c r="B39" s="128">
        <v>491103.54</v>
      </c>
      <c r="C39" s="128">
        <v>0</v>
      </c>
      <c r="D39" s="128">
        <v>0</v>
      </c>
      <c r="E39" s="128">
        <v>0</v>
      </c>
      <c r="F39" s="128">
        <v>202566.37</v>
      </c>
      <c r="G39" s="128">
        <v>0</v>
      </c>
      <c r="H39" s="128">
        <v>0</v>
      </c>
      <c r="I39" s="128">
        <v>0</v>
      </c>
      <c r="J39" s="128">
        <v>0</v>
      </c>
      <c r="K39" s="128">
        <v>0</v>
      </c>
      <c r="L39" s="128">
        <v>0</v>
      </c>
      <c r="M39" s="128">
        <v>749</v>
      </c>
      <c r="N39" s="128">
        <v>0</v>
      </c>
      <c r="O39" s="128">
        <v>0</v>
      </c>
      <c r="P39" s="128">
        <v>0</v>
      </c>
      <c r="Q39" s="128">
        <v>601</v>
      </c>
      <c r="R39" s="128">
        <v>0</v>
      </c>
      <c r="S39" s="128">
        <v>0</v>
      </c>
      <c r="T39" s="128">
        <v>0</v>
      </c>
      <c r="U39" s="128">
        <v>0</v>
      </c>
      <c r="V39" s="128">
        <v>0</v>
      </c>
      <c r="W39" s="128">
        <v>0</v>
      </c>
      <c r="X39" s="128">
        <v>0</v>
      </c>
      <c r="Y39" s="128">
        <v>0</v>
      </c>
      <c r="Z39" s="136">
        <v>8425.81</v>
      </c>
      <c r="AA39" s="136">
        <v>1520</v>
      </c>
      <c r="AB39" s="136">
        <v>0</v>
      </c>
      <c r="AC39" s="136">
        <v>568.8</v>
      </c>
      <c r="AD39" s="136">
        <v>0</v>
      </c>
      <c r="AE39" s="128">
        <v>0</v>
      </c>
      <c r="AF39" s="136">
        <v>276672.56</v>
      </c>
      <c r="AG39" s="128">
        <v>0</v>
      </c>
      <c r="AH39" s="128">
        <v>3168.72</v>
      </c>
      <c r="AI39" s="128">
        <v>3168.72</v>
      </c>
      <c r="AJ39" s="128">
        <v>0</v>
      </c>
      <c r="AK39" s="128">
        <v>50</v>
      </c>
      <c r="AL39" s="128">
        <v>0</v>
      </c>
      <c r="AM39" s="128">
        <v>2038.37</v>
      </c>
      <c r="AN39" s="128">
        <v>0</v>
      </c>
      <c r="AO39" s="128">
        <v>0</v>
      </c>
      <c r="AP39" s="128">
        <v>0</v>
      </c>
      <c r="AQ39" s="128">
        <v>1040</v>
      </c>
      <c r="AR39" s="128">
        <v>480</v>
      </c>
      <c r="AS39" s="128">
        <v>0</v>
      </c>
      <c r="AT39" s="128">
        <v>0</v>
      </c>
      <c r="AU39" s="128">
        <v>0</v>
      </c>
      <c r="AV39" s="128">
        <v>0</v>
      </c>
      <c r="AW39" s="128">
        <v>0</v>
      </c>
      <c r="AX39" s="128">
        <v>0</v>
      </c>
      <c r="AY39" s="128">
        <v>0</v>
      </c>
      <c r="AZ39" s="128">
        <v>568.8</v>
      </c>
      <c r="BA39" s="128">
        <v>0</v>
      </c>
      <c r="BB39" s="128">
        <v>7792.91</v>
      </c>
      <c r="BC39" s="128">
        <v>2850</v>
      </c>
      <c r="BD39" s="128">
        <v>900</v>
      </c>
      <c r="BE39" s="128">
        <v>0</v>
      </c>
      <c r="BF39" s="128">
        <v>8000</v>
      </c>
      <c r="BG39" s="143">
        <v>2894</v>
      </c>
      <c r="BH39" s="144">
        <v>254235.65</v>
      </c>
      <c r="BI39" s="128">
        <v>4855.17</v>
      </c>
      <c r="BJ39" s="128">
        <v>29143</v>
      </c>
      <c r="BK39" s="128">
        <v>974.15</v>
      </c>
      <c r="BL39" s="128">
        <v>21505.45</v>
      </c>
      <c r="BM39" s="128">
        <v>20368.81</v>
      </c>
      <c r="BN39" s="128">
        <v>45098.09</v>
      </c>
      <c r="BO39" s="128">
        <v>480</v>
      </c>
      <c r="BP39" s="128">
        <v>12592.07</v>
      </c>
      <c r="BQ39" s="128">
        <v>0</v>
      </c>
      <c r="BR39" s="128">
        <v>0</v>
      </c>
      <c r="BS39" s="128">
        <v>29567.61</v>
      </c>
      <c r="BT39" s="128">
        <v>5896.23</v>
      </c>
      <c r="BU39" s="128">
        <v>5650</v>
      </c>
      <c r="BV39" s="128">
        <v>3141.51</v>
      </c>
      <c r="BW39" s="128">
        <v>16513.74</v>
      </c>
      <c r="BX39" s="128">
        <v>0</v>
      </c>
      <c r="BY39" s="128">
        <v>7163</v>
      </c>
      <c r="BZ39" s="128">
        <v>5400</v>
      </c>
      <c r="CA39" s="128">
        <v>3365</v>
      </c>
      <c r="CB39" s="128">
        <v>1154.85</v>
      </c>
      <c r="CC39" s="128">
        <v>1640</v>
      </c>
      <c r="CD39" s="128">
        <v>15254.03</v>
      </c>
      <c r="CE39" s="128">
        <v>0</v>
      </c>
      <c r="CF39" s="128">
        <v>0</v>
      </c>
      <c r="CG39" s="128">
        <v>1947</v>
      </c>
      <c r="CH39" s="128">
        <v>5505.59</v>
      </c>
      <c r="CI39" s="128">
        <v>0</v>
      </c>
      <c r="CJ39" s="128">
        <v>0</v>
      </c>
      <c r="CK39" s="128">
        <v>500</v>
      </c>
      <c r="CL39" s="128">
        <v>380</v>
      </c>
      <c r="CM39" s="128">
        <v>0</v>
      </c>
      <c r="CN39" s="128">
        <v>0</v>
      </c>
      <c r="CO39" s="128">
        <v>0</v>
      </c>
      <c r="CP39" s="128">
        <v>0</v>
      </c>
      <c r="CQ39" s="128">
        <v>0</v>
      </c>
      <c r="CR39" s="128">
        <v>715.15</v>
      </c>
      <c r="CS39" s="128">
        <v>537.2</v>
      </c>
      <c r="CT39" s="128">
        <v>0</v>
      </c>
      <c r="CU39" s="128">
        <v>0</v>
      </c>
      <c r="CV39" s="128">
        <v>1959</v>
      </c>
      <c r="CW39" s="128">
        <v>0</v>
      </c>
      <c r="CX39" s="128">
        <v>1680</v>
      </c>
      <c r="CY39" s="128">
        <v>254</v>
      </c>
      <c r="CZ39" s="128">
        <v>459</v>
      </c>
      <c r="DA39" s="128">
        <v>3650</v>
      </c>
      <c r="DB39" s="128">
        <v>0</v>
      </c>
      <c r="DC39" s="128">
        <v>0</v>
      </c>
      <c r="DD39" s="128">
        <v>480</v>
      </c>
      <c r="DE39" s="128">
        <v>2050</v>
      </c>
      <c r="DF39" s="128">
        <v>200</v>
      </c>
      <c r="DG39" s="128">
        <v>0</v>
      </c>
      <c r="DH39" s="128">
        <v>0</v>
      </c>
      <c r="DI39" s="128">
        <v>0</v>
      </c>
      <c r="DJ39" s="128">
        <v>580</v>
      </c>
      <c r="DK39" s="128">
        <v>520</v>
      </c>
      <c r="DL39" s="128">
        <v>0</v>
      </c>
      <c r="DM39" s="128">
        <v>636</v>
      </c>
      <c r="DN39" s="128">
        <v>0</v>
      </c>
      <c r="DO39" s="128">
        <v>0</v>
      </c>
      <c r="DP39" s="128">
        <v>0</v>
      </c>
      <c r="DQ39" s="128">
        <v>0</v>
      </c>
      <c r="DR39" s="128">
        <v>0</v>
      </c>
      <c r="DS39" s="128">
        <v>1280</v>
      </c>
      <c r="DT39" s="128">
        <v>0</v>
      </c>
      <c r="DU39" s="128">
        <v>0</v>
      </c>
      <c r="DV39" s="128">
        <v>1140</v>
      </c>
      <c r="DW39" s="128">
        <v>0</v>
      </c>
      <c r="DX39" s="128">
        <v>0</v>
      </c>
      <c r="DY39" s="128">
        <v>0</v>
      </c>
      <c r="DZ39" s="128">
        <v>0</v>
      </c>
      <c r="EA39" s="128">
        <v>0</v>
      </c>
      <c r="EB39" s="128">
        <v>0</v>
      </c>
      <c r="EC39" s="128">
        <v>0</v>
      </c>
      <c r="ED39" s="118">
        <v>0</v>
      </c>
      <c r="EE39" s="118">
        <v>0</v>
      </c>
      <c r="EF39" s="118">
        <v>0</v>
      </c>
      <c r="EG39" s="118">
        <f t="shared" si="4"/>
        <v>0</v>
      </c>
      <c r="EH39" s="118">
        <f t="shared" si="1"/>
        <v>0</v>
      </c>
      <c r="EI39" s="118">
        <f t="shared" si="2"/>
        <v>0</v>
      </c>
      <c r="EJ39" s="118">
        <f t="shared" si="3"/>
        <v>0</v>
      </c>
    </row>
    <row r="40" spans="1:140">
      <c r="A40" s="127" t="s">
        <v>150</v>
      </c>
      <c r="B40" s="128">
        <v>1314000</v>
      </c>
      <c r="C40" s="128">
        <v>0</v>
      </c>
      <c r="D40" s="128">
        <v>600000</v>
      </c>
      <c r="E40" s="128">
        <v>0</v>
      </c>
      <c r="F40" s="128">
        <v>20000</v>
      </c>
      <c r="G40" s="128">
        <v>0</v>
      </c>
      <c r="H40" s="128">
        <v>0</v>
      </c>
      <c r="I40" s="128">
        <v>0</v>
      </c>
      <c r="J40" s="128">
        <v>0</v>
      </c>
      <c r="K40" s="128">
        <v>0</v>
      </c>
      <c r="L40" s="128">
        <v>0</v>
      </c>
      <c r="M40" s="128">
        <v>0</v>
      </c>
      <c r="N40" s="128">
        <v>0</v>
      </c>
      <c r="O40" s="128">
        <v>0</v>
      </c>
      <c r="P40" s="128">
        <v>0</v>
      </c>
      <c r="Q40" s="128">
        <v>0</v>
      </c>
      <c r="R40" s="128">
        <v>0</v>
      </c>
      <c r="S40" s="128">
        <v>0</v>
      </c>
      <c r="T40" s="128">
        <v>0</v>
      </c>
      <c r="U40" s="128">
        <v>0</v>
      </c>
      <c r="V40" s="128">
        <v>0</v>
      </c>
      <c r="W40" s="128">
        <v>0</v>
      </c>
      <c r="X40" s="128">
        <v>0</v>
      </c>
      <c r="Y40" s="128">
        <v>0</v>
      </c>
      <c r="Z40" s="136">
        <v>58000</v>
      </c>
      <c r="AA40" s="136">
        <v>0</v>
      </c>
      <c r="AB40" s="136">
        <v>0</v>
      </c>
      <c r="AC40" s="136">
        <v>20000</v>
      </c>
      <c r="AD40" s="136">
        <v>8000</v>
      </c>
      <c r="AE40" s="128">
        <v>0</v>
      </c>
      <c r="AF40" s="136">
        <v>608000</v>
      </c>
      <c r="AG40" s="128">
        <v>8000</v>
      </c>
      <c r="AH40" s="128">
        <v>0</v>
      </c>
      <c r="AI40" s="128">
        <v>50000</v>
      </c>
      <c r="AJ40" s="128">
        <v>0</v>
      </c>
      <c r="AK40" s="128">
        <v>0</v>
      </c>
      <c r="AL40" s="128">
        <v>0</v>
      </c>
      <c r="AM40" s="128">
        <v>0</v>
      </c>
      <c r="AN40" s="128">
        <v>0</v>
      </c>
      <c r="AO40" s="128">
        <v>0</v>
      </c>
      <c r="AP40" s="128">
        <v>0</v>
      </c>
      <c r="AQ40" s="128">
        <v>0</v>
      </c>
      <c r="AR40" s="128">
        <v>0</v>
      </c>
      <c r="AS40" s="128">
        <v>0</v>
      </c>
      <c r="AT40" s="128">
        <v>0</v>
      </c>
      <c r="AU40" s="128">
        <v>0</v>
      </c>
      <c r="AV40" s="128">
        <v>0</v>
      </c>
      <c r="AW40" s="128">
        <v>0</v>
      </c>
      <c r="AX40" s="128">
        <v>0</v>
      </c>
      <c r="AY40" s="128">
        <v>0</v>
      </c>
      <c r="AZ40" s="128">
        <v>20000</v>
      </c>
      <c r="BA40" s="128">
        <v>0</v>
      </c>
      <c r="BB40" s="128">
        <v>0</v>
      </c>
      <c r="BC40" s="128">
        <v>0</v>
      </c>
      <c r="BD40" s="128">
        <v>0</v>
      </c>
      <c r="BE40" s="128">
        <v>0</v>
      </c>
      <c r="BF40" s="128">
        <v>0</v>
      </c>
      <c r="BG40" s="143">
        <v>0</v>
      </c>
      <c r="BH40" s="144">
        <v>608000</v>
      </c>
      <c r="BI40" s="128">
        <v>6000</v>
      </c>
      <c r="BJ40" s="128">
        <v>6000</v>
      </c>
      <c r="BK40" s="128">
        <v>6000</v>
      </c>
      <c r="BL40" s="128">
        <v>6000</v>
      </c>
      <c r="BM40" s="128">
        <v>6000</v>
      </c>
      <c r="BN40" s="128">
        <v>11000</v>
      </c>
      <c r="BO40" s="128">
        <v>6000</v>
      </c>
      <c r="BP40" s="128">
        <v>6000</v>
      </c>
      <c r="BQ40" s="128">
        <v>6000</v>
      </c>
      <c r="BR40" s="128">
        <v>10000</v>
      </c>
      <c r="BS40" s="128">
        <v>45000</v>
      </c>
      <c r="BT40" s="128">
        <v>22000</v>
      </c>
      <c r="BU40" s="128">
        <v>8000</v>
      </c>
      <c r="BV40" s="128">
        <v>8000</v>
      </c>
      <c r="BW40" s="128">
        <v>6000</v>
      </c>
      <c r="BX40" s="128">
        <v>16000</v>
      </c>
      <c r="BY40" s="128">
        <v>6000</v>
      </c>
      <c r="BZ40" s="128">
        <v>6000</v>
      </c>
      <c r="CA40" s="128">
        <v>6000</v>
      </c>
      <c r="CB40" s="128">
        <v>6000</v>
      </c>
      <c r="CC40" s="128">
        <v>6000</v>
      </c>
      <c r="CD40" s="128">
        <v>6000</v>
      </c>
      <c r="CE40" s="128">
        <v>6000</v>
      </c>
      <c r="CF40" s="128">
        <v>6000</v>
      </c>
      <c r="CG40" s="128">
        <v>6000</v>
      </c>
      <c r="CH40" s="128">
        <v>6000</v>
      </c>
      <c r="CI40" s="128">
        <v>6000</v>
      </c>
      <c r="CJ40" s="128">
        <v>6000</v>
      </c>
      <c r="CK40" s="128">
        <v>6000</v>
      </c>
      <c r="CL40" s="128">
        <v>6000</v>
      </c>
      <c r="CM40" s="128">
        <v>6000</v>
      </c>
      <c r="CN40" s="128">
        <v>6000</v>
      </c>
      <c r="CO40" s="128">
        <v>6000</v>
      </c>
      <c r="CP40" s="128">
        <v>6000</v>
      </c>
      <c r="CQ40" s="128">
        <v>6000</v>
      </c>
      <c r="CR40" s="128">
        <v>5000</v>
      </c>
      <c r="CS40" s="128">
        <v>5000</v>
      </c>
      <c r="CT40" s="128">
        <v>6000</v>
      </c>
      <c r="CU40" s="128">
        <v>8000</v>
      </c>
      <c r="CV40" s="128">
        <v>18000</v>
      </c>
      <c r="CW40" s="128">
        <v>8000</v>
      </c>
      <c r="CX40" s="128">
        <v>10000</v>
      </c>
      <c r="CY40" s="128">
        <v>10000</v>
      </c>
      <c r="CZ40" s="128">
        <v>11000</v>
      </c>
      <c r="DA40" s="128">
        <v>2500</v>
      </c>
      <c r="DB40" s="128">
        <v>10000</v>
      </c>
      <c r="DC40" s="128">
        <v>6000</v>
      </c>
      <c r="DD40" s="128">
        <v>10000</v>
      </c>
      <c r="DE40" s="128">
        <v>8000</v>
      </c>
      <c r="DF40" s="128">
        <v>5000</v>
      </c>
      <c r="DG40" s="128">
        <v>17000</v>
      </c>
      <c r="DH40" s="128">
        <v>10000</v>
      </c>
      <c r="DI40" s="128">
        <v>20000</v>
      </c>
      <c r="DJ40" s="128">
        <v>0</v>
      </c>
      <c r="DK40" s="128">
        <v>0</v>
      </c>
      <c r="DL40" s="128">
        <v>10000</v>
      </c>
      <c r="DM40" s="128">
        <v>12000</v>
      </c>
      <c r="DN40" s="128">
        <v>15000</v>
      </c>
      <c r="DO40" s="128">
        <v>30000</v>
      </c>
      <c r="DP40" s="128">
        <v>10000</v>
      </c>
      <c r="DQ40" s="128">
        <v>8000</v>
      </c>
      <c r="DR40" s="128">
        <v>5000</v>
      </c>
      <c r="DS40" s="128">
        <v>8000</v>
      </c>
      <c r="DT40" s="128">
        <v>5000</v>
      </c>
      <c r="DU40" s="128">
        <v>5000</v>
      </c>
      <c r="DV40" s="128">
        <v>5000</v>
      </c>
      <c r="DW40" s="128">
        <v>7500</v>
      </c>
      <c r="DX40" s="128">
        <v>0</v>
      </c>
      <c r="DY40" s="128">
        <v>0</v>
      </c>
      <c r="DZ40" s="128">
        <v>30000</v>
      </c>
      <c r="EA40" s="128">
        <v>0</v>
      </c>
      <c r="EB40" s="128">
        <v>0</v>
      </c>
      <c r="EC40" s="128">
        <v>0</v>
      </c>
      <c r="ED40" s="118">
        <v>0</v>
      </c>
      <c r="EE40" s="118">
        <v>0</v>
      </c>
      <c r="EF40" s="118">
        <v>0</v>
      </c>
      <c r="EG40" s="118">
        <f t="shared" si="4"/>
        <v>0</v>
      </c>
      <c r="EH40" s="118">
        <f t="shared" si="1"/>
        <v>0</v>
      </c>
      <c r="EI40" s="118">
        <f t="shared" si="2"/>
        <v>0</v>
      </c>
      <c r="EJ40" s="118">
        <f t="shared" si="3"/>
        <v>0</v>
      </c>
    </row>
    <row r="41" spans="1:140">
      <c r="A41" s="127" t="s">
        <v>151</v>
      </c>
      <c r="B41" s="128">
        <v>1697874.33</v>
      </c>
      <c r="C41" s="128">
        <v>0</v>
      </c>
      <c r="D41" s="128">
        <v>0</v>
      </c>
      <c r="E41" s="128">
        <v>107355.56</v>
      </c>
      <c r="F41" s="128">
        <v>0</v>
      </c>
      <c r="G41" s="128">
        <v>0</v>
      </c>
      <c r="H41" s="128">
        <v>0</v>
      </c>
      <c r="I41" s="128">
        <v>50000</v>
      </c>
      <c r="J41" s="128">
        <v>0</v>
      </c>
      <c r="K41" s="128">
        <v>0</v>
      </c>
      <c r="L41" s="128">
        <v>311320.75</v>
      </c>
      <c r="M41" s="128">
        <v>0</v>
      </c>
      <c r="N41" s="128">
        <v>0</v>
      </c>
      <c r="O41" s="128">
        <v>0</v>
      </c>
      <c r="P41" s="128">
        <v>0</v>
      </c>
      <c r="Q41" s="128">
        <v>0</v>
      </c>
      <c r="R41" s="128">
        <v>0</v>
      </c>
      <c r="S41" s="128">
        <v>0</v>
      </c>
      <c r="T41" s="128">
        <v>0</v>
      </c>
      <c r="U41" s="128">
        <v>0</v>
      </c>
      <c r="V41" s="128">
        <v>0</v>
      </c>
      <c r="W41" s="128">
        <v>0</v>
      </c>
      <c r="X41" s="128">
        <v>0</v>
      </c>
      <c r="Y41" s="128">
        <v>0</v>
      </c>
      <c r="Z41" s="136">
        <v>783630.09</v>
      </c>
      <c r="AA41" s="136">
        <v>115130.97</v>
      </c>
      <c r="AB41" s="136">
        <v>47169.81</v>
      </c>
      <c r="AC41" s="136">
        <v>0</v>
      </c>
      <c r="AD41" s="136">
        <v>0</v>
      </c>
      <c r="AE41" s="128">
        <v>0</v>
      </c>
      <c r="AF41" s="136">
        <v>283267.15</v>
      </c>
      <c r="AG41" s="128">
        <v>0</v>
      </c>
      <c r="AH41" s="128">
        <v>0</v>
      </c>
      <c r="AI41" s="128">
        <v>701822.68</v>
      </c>
      <c r="AJ41" s="128">
        <v>0</v>
      </c>
      <c r="AK41" s="128">
        <v>0</v>
      </c>
      <c r="AL41" s="128">
        <v>81807.41</v>
      </c>
      <c r="AM41" s="128">
        <v>0</v>
      </c>
      <c r="AN41" s="128">
        <v>0</v>
      </c>
      <c r="AO41" s="128">
        <v>115130.97</v>
      </c>
      <c r="AP41" s="128">
        <v>0</v>
      </c>
      <c r="AQ41" s="128">
        <v>0</v>
      </c>
      <c r="AR41" s="128">
        <v>0</v>
      </c>
      <c r="AS41" s="128">
        <v>0</v>
      </c>
      <c r="AT41" s="128">
        <v>0</v>
      </c>
      <c r="AU41" s="128">
        <v>0</v>
      </c>
      <c r="AV41" s="128">
        <v>0</v>
      </c>
      <c r="AW41" s="128">
        <v>47169.81</v>
      </c>
      <c r="AX41" s="128">
        <v>0</v>
      </c>
      <c r="AY41" s="128">
        <v>0</v>
      </c>
      <c r="AZ41" s="128">
        <v>0</v>
      </c>
      <c r="BA41" s="128">
        <v>0</v>
      </c>
      <c r="BB41" s="128">
        <v>0</v>
      </c>
      <c r="BC41" s="128">
        <v>0</v>
      </c>
      <c r="BD41" s="128">
        <v>40566.04</v>
      </c>
      <c r="BE41" s="128">
        <v>0</v>
      </c>
      <c r="BF41" s="128">
        <v>0</v>
      </c>
      <c r="BG41" s="143">
        <v>0</v>
      </c>
      <c r="BH41" s="144">
        <v>242701.11</v>
      </c>
      <c r="BI41" s="128">
        <v>0</v>
      </c>
      <c r="BJ41" s="128">
        <v>0</v>
      </c>
      <c r="BK41" s="128">
        <v>0</v>
      </c>
      <c r="BL41" s="128">
        <v>0</v>
      </c>
      <c r="BM41" s="128">
        <v>0</v>
      </c>
      <c r="BN41" s="128">
        <v>0</v>
      </c>
      <c r="BO41" s="128">
        <v>0</v>
      </c>
      <c r="BP41" s="128">
        <v>0</v>
      </c>
      <c r="BQ41" s="128">
        <v>13353</v>
      </c>
      <c r="BR41" s="128">
        <v>0</v>
      </c>
      <c r="BS41" s="128">
        <v>0</v>
      </c>
      <c r="BT41" s="128">
        <v>0</v>
      </c>
      <c r="BU41" s="128">
        <v>6706.6</v>
      </c>
      <c r="BV41" s="128">
        <v>0</v>
      </c>
      <c r="BW41" s="128">
        <v>0</v>
      </c>
      <c r="BX41" s="128">
        <v>0</v>
      </c>
      <c r="BY41" s="128">
        <v>0</v>
      </c>
      <c r="BZ41" s="128">
        <v>0</v>
      </c>
      <c r="CA41" s="128">
        <v>0</v>
      </c>
      <c r="CB41" s="128">
        <v>0</v>
      </c>
      <c r="CC41" s="128">
        <v>0</v>
      </c>
      <c r="CD41" s="128">
        <v>0</v>
      </c>
      <c r="CE41" s="128">
        <v>0</v>
      </c>
      <c r="CF41" s="128">
        <v>0</v>
      </c>
      <c r="CG41" s="128">
        <v>0</v>
      </c>
      <c r="CH41" s="128">
        <v>0</v>
      </c>
      <c r="CI41" s="128">
        <v>0</v>
      </c>
      <c r="CJ41" s="128">
        <v>0</v>
      </c>
      <c r="CK41" s="128">
        <v>0</v>
      </c>
      <c r="CL41" s="128">
        <v>141509.43</v>
      </c>
      <c r="CM41" s="128">
        <v>0</v>
      </c>
      <c r="CN41" s="128">
        <v>0</v>
      </c>
      <c r="CO41" s="128">
        <v>0</v>
      </c>
      <c r="CP41" s="128">
        <v>0</v>
      </c>
      <c r="CQ41" s="128">
        <v>0</v>
      </c>
      <c r="CR41" s="128">
        <v>0</v>
      </c>
      <c r="CS41" s="128">
        <v>0</v>
      </c>
      <c r="CT41" s="128">
        <v>0</v>
      </c>
      <c r="CU41" s="128">
        <v>0</v>
      </c>
      <c r="CV41" s="128">
        <v>0</v>
      </c>
      <c r="CW41" s="128">
        <v>0</v>
      </c>
      <c r="CX41" s="128">
        <v>0</v>
      </c>
      <c r="CY41" s="128">
        <v>0</v>
      </c>
      <c r="CZ41" s="128">
        <v>0</v>
      </c>
      <c r="DA41" s="128">
        <v>0</v>
      </c>
      <c r="DB41" s="128">
        <v>0</v>
      </c>
      <c r="DC41" s="128">
        <v>0</v>
      </c>
      <c r="DD41" s="128">
        <v>0</v>
      </c>
      <c r="DE41" s="128">
        <v>0</v>
      </c>
      <c r="DF41" s="128">
        <v>0</v>
      </c>
      <c r="DG41" s="128">
        <v>0</v>
      </c>
      <c r="DH41" s="128">
        <v>0</v>
      </c>
      <c r="DI41" s="128">
        <v>0</v>
      </c>
      <c r="DJ41" s="128">
        <v>0</v>
      </c>
      <c r="DK41" s="128">
        <v>0</v>
      </c>
      <c r="DL41" s="128">
        <v>0</v>
      </c>
      <c r="DM41" s="128">
        <v>0</v>
      </c>
      <c r="DN41" s="128">
        <v>0</v>
      </c>
      <c r="DO41" s="128">
        <v>0</v>
      </c>
      <c r="DP41" s="128">
        <v>0</v>
      </c>
      <c r="DQ41" s="128">
        <v>81132.08</v>
      </c>
      <c r="DR41" s="128">
        <v>0</v>
      </c>
      <c r="DS41" s="128">
        <v>0</v>
      </c>
      <c r="DT41" s="128">
        <v>0</v>
      </c>
      <c r="DU41" s="128">
        <v>0</v>
      </c>
      <c r="DV41" s="128">
        <v>0</v>
      </c>
      <c r="DW41" s="128">
        <v>0</v>
      </c>
      <c r="DX41" s="128">
        <v>0</v>
      </c>
      <c r="DY41" s="128">
        <v>0</v>
      </c>
      <c r="DZ41" s="128">
        <v>0</v>
      </c>
      <c r="EA41" s="128">
        <v>0</v>
      </c>
      <c r="EB41" s="128">
        <v>0</v>
      </c>
      <c r="EC41" s="128">
        <v>0</v>
      </c>
      <c r="ED41" s="118">
        <v>0</v>
      </c>
      <c r="EE41" s="118">
        <v>0</v>
      </c>
      <c r="EF41" s="118">
        <v>0</v>
      </c>
      <c r="EG41" s="118">
        <f t="shared" si="4"/>
        <v>0</v>
      </c>
      <c r="EH41" s="118">
        <f t="shared" si="1"/>
        <v>0</v>
      </c>
      <c r="EI41" s="118">
        <f t="shared" si="2"/>
        <v>0</v>
      </c>
      <c r="EJ41" s="118">
        <f t="shared" si="3"/>
        <v>0</v>
      </c>
    </row>
    <row r="42" spans="1:140">
      <c r="A42" s="127" t="s">
        <v>152</v>
      </c>
      <c r="B42" s="128">
        <v>0</v>
      </c>
      <c r="C42" s="128">
        <v>0</v>
      </c>
      <c r="D42" s="128">
        <v>0</v>
      </c>
      <c r="E42" s="128">
        <v>0</v>
      </c>
      <c r="F42" s="128">
        <v>0</v>
      </c>
      <c r="G42" s="128">
        <v>0</v>
      </c>
      <c r="H42" s="128">
        <v>0</v>
      </c>
      <c r="I42" s="128">
        <v>0</v>
      </c>
      <c r="J42" s="128">
        <v>0</v>
      </c>
      <c r="K42" s="128">
        <v>0</v>
      </c>
      <c r="L42" s="128">
        <v>0</v>
      </c>
      <c r="M42" s="128">
        <v>0</v>
      </c>
      <c r="N42" s="128">
        <v>0</v>
      </c>
      <c r="O42" s="128">
        <v>0</v>
      </c>
      <c r="P42" s="128">
        <v>0</v>
      </c>
      <c r="Q42" s="128">
        <v>0</v>
      </c>
      <c r="R42" s="128">
        <v>0</v>
      </c>
      <c r="S42" s="128">
        <v>0</v>
      </c>
      <c r="T42" s="128">
        <v>0</v>
      </c>
      <c r="U42" s="128">
        <v>0</v>
      </c>
      <c r="V42" s="128">
        <v>0</v>
      </c>
      <c r="W42" s="128">
        <v>0</v>
      </c>
      <c r="X42" s="128">
        <v>0</v>
      </c>
      <c r="Y42" s="128">
        <v>0</v>
      </c>
      <c r="Z42" s="136">
        <v>0</v>
      </c>
      <c r="AA42" s="136">
        <v>0</v>
      </c>
      <c r="AB42" s="136">
        <v>0</v>
      </c>
      <c r="AC42" s="136">
        <v>0</v>
      </c>
      <c r="AD42" s="136">
        <v>0</v>
      </c>
      <c r="AE42" s="128">
        <v>0</v>
      </c>
      <c r="AF42" s="136">
        <v>0</v>
      </c>
      <c r="AG42" s="128">
        <v>0</v>
      </c>
      <c r="AH42" s="128">
        <v>0</v>
      </c>
      <c r="AI42" s="128">
        <v>0</v>
      </c>
      <c r="AJ42" s="128">
        <v>0</v>
      </c>
      <c r="AK42" s="128">
        <v>0</v>
      </c>
      <c r="AL42" s="128">
        <v>0</v>
      </c>
      <c r="AM42" s="128">
        <v>0</v>
      </c>
      <c r="AN42" s="128">
        <v>0</v>
      </c>
      <c r="AO42" s="128">
        <v>0</v>
      </c>
      <c r="AP42" s="128">
        <v>0</v>
      </c>
      <c r="AQ42" s="128">
        <v>0</v>
      </c>
      <c r="AR42" s="128">
        <v>0</v>
      </c>
      <c r="AS42" s="128">
        <v>0</v>
      </c>
      <c r="AT42" s="128">
        <v>0</v>
      </c>
      <c r="AU42" s="128">
        <v>0</v>
      </c>
      <c r="AV42" s="128">
        <v>0</v>
      </c>
      <c r="AW42" s="128">
        <v>0</v>
      </c>
      <c r="AX42" s="128">
        <v>0</v>
      </c>
      <c r="AY42" s="128">
        <v>0</v>
      </c>
      <c r="AZ42" s="128">
        <v>0</v>
      </c>
      <c r="BA42" s="128">
        <v>0</v>
      </c>
      <c r="BB42" s="128">
        <v>0</v>
      </c>
      <c r="BC42" s="128">
        <v>0</v>
      </c>
      <c r="BD42" s="128">
        <v>0</v>
      </c>
      <c r="BE42" s="128">
        <v>0</v>
      </c>
      <c r="BF42" s="128">
        <v>0</v>
      </c>
      <c r="BG42" s="143">
        <v>0</v>
      </c>
      <c r="BH42" s="144">
        <v>0</v>
      </c>
      <c r="BI42" s="128">
        <v>0</v>
      </c>
      <c r="BJ42" s="128">
        <v>0</v>
      </c>
      <c r="BK42" s="128">
        <v>0</v>
      </c>
      <c r="BL42" s="128">
        <v>0</v>
      </c>
      <c r="BM42" s="128">
        <v>0</v>
      </c>
      <c r="BN42" s="128">
        <v>0</v>
      </c>
      <c r="BO42" s="128">
        <v>0</v>
      </c>
      <c r="BP42" s="128">
        <v>0</v>
      </c>
      <c r="BQ42" s="128">
        <v>0</v>
      </c>
      <c r="BR42" s="128">
        <v>0</v>
      </c>
      <c r="BS42" s="128">
        <v>0</v>
      </c>
      <c r="BT42" s="128">
        <v>0</v>
      </c>
      <c r="BU42" s="128">
        <v>0</v>
      </c>
      <c r="BV42" s="128">
        <v>0</v>
      </c>
      <c r="BW42" s="128">
        <v>0</v>
      </c>
      <c r="BX42" s="128">
        <v>0</v>
      </c>
      <c r="BY42" s="128">
        <v>0</v>
      </c>
      <c r="BZ42" s="128">
        <v>0</v>
      </c>
      <c r="CA42" s="128">
        <v>0</v>
      </c>
      <c r="CB42" s="128">
        <v>0</v>
      </c>
      <c r="CC42" s="128">
        <v>0</v>
      </c>
      <c r="CD42" s="128">
        <v>0</v>
      </c>
      <c r="CE42" s="128">
        <v>0</v>
      </c>
      <c r="CF42" s="128">
        <v>0</v>
      </c>
      <c r="CG42" s="128">
        <v>0</v>
      </c>
      <c r="CH42" s="128">
        <v>0</v>
      </c>
      <c r="CI42" s="128">
        <v>0</v>
      </c>
      <c r="CJ42" s="128">
        <v>0</v>
      </c>
      <c r="CK42" s="128">
        <v>0</v>
      </c>
      <c r="CL42" s="128">
        <v>0</v>
      </c>
      <c r="CM42" s="128">
        <v>0</v>
      </c>
      <c r="CN42" s="128">
        <v>0</v>
      </c>
      <c r="CO42" s="128">
        <v>0</v>
      </c>
      <c r="CP42" s="128">
        <v>0</v>
      </c>
      <c r="CQ42" s="128">
        <v>0</v>
      </c>
      <c r="CR42" s="128">
        <v>0</v>
      </c>
      <c r="CS42" s="128">
        <v>0</v>
      </c>
      <c r="CT42" s="128">
        <v>0</v>
      </c>
      <c r="CU42" s="128">
        <v>0</v>
      </c>
      <c r="CV42" s="128">
        <v>0</v>
      </c>
      <c r="CW42" s="128">
        <v>0</v>
      </c>
      <c r="CX42" s="128">
        <v>0</v>
      </c>
      <c r="CY42" s="128">
        <v>0</v>
      </c>
      <c r="CZ42" s="128">
        <v>0</v>
      </c>
      <c r="DA42" s="128">
        <v>0</v>
      </c>
      <c r="DB42" s="128">
        <v>0</v>
      </c>
      <c r="DC42" s="128">
        <v>0</v>
      </c>
      <c r="DD42" s="128">
        <v>0</v>
      </c>
      <c r="DE42" s="128">
        <v>0</v>
      </c>
      <c r="DF42" s="128">
        <v>0</v>
      </c>
      <c r="DG42" s="128">
        <v>0</v>
      </c>
      <c r="DH42" s="128">
        <v>0</v>
      </c>
      <c r="DI42" s="128">
        <v>0</v>
      </c>
      <c r="DJ42" s="128">
        <v>0</v>
      </c>
      <c r="DK42" s="128">
        <v>0</v>
      </c>
      <c r="DL42" s="128">
        <v>0</v>
      </c>
      <c r="DM42" s="128">
        <v>0</v>
      </c>
      <c r="DN42" s="128">
        <v>0</v>
      </c>
      <c r="DO42" s="128">
        <v>0</v>
      </c>
      <c r="DP42" s="128">
        <v>0</v>
      </c>
      <c r="DQ42" s="128">
        <v>0</v>
      </c>
      <c r="DR42" s="128">
        <v>0</v>
      </c>
      <c r="DS42" s="128">
        <v>0</v>
      </c>
      <c r="DT42" s="128">
        <v>0</v>
      </c>
      <c r="DU42" s="128">
        <v>0</v>
      </c>
      <c r="DV42" s="128">
        <v>0</v>
      </c>
      <c r="DW42" s="128">
        <v>0</v>
      </c>
      <c r="DX42" s="128">
        <v>0</v>
      </c>
      <c r="DY42" s="128">
        <v>0</v>
      </c>
      <c r="DZ42" s="128">
        <v>0</v>
      </c>
      <c r="EA42" s="128">
        <v>0</v>
      </c>
      <c r="EB42" s="128">
        <v>0</v>
      </c>
      <c r="EC42" s="128">
        <v>0</v>
      </c>
      <c r="ED42" s="118">
        <v>0</v>
      </c>
      <c r="EE42" s="118">
        <v>0</v>
      </c>
      <c r="EF42" s="118">
        <v>0</v>
      </c>
      <c r="EG42" s="118">
        <f t="shared" si="4"/>
        <v>0</v>
      </c>
      <c r="EH42" s="118">
        <f t="shared" si="1"/>
        <v>0</v>
      </c>
      <c r="EI42" s="118">
        <f t="shared" si="2"/>
        <v>0</v>
      </c>
      <c r="EJ42" s="118">
        <f t="shared" si="3"/>
        <v>0</v>
      </c>
    </row>
    <row r="43" spans="1:140">
      <c r="A43" s="127" t="s">
        <v>153</v>
      </c>
      <c r="B43" s="128">
        <v>15944598.99</v>
      </c>
      <c r="C43" s="128">
        <v>0</v>
      </c>
      <c r="D43" s="128">
        <v>143991</v>
      </c>
      <c r="E43" s="128">
        <v>0</v>
      </c>
      <c r="F43" s="128">
        <v>0</v>
      </c>
      <c r="G43" s="128">
        <v>0</v>
      </c>
      <c r="H43" s="128">
        <v>0</v>
      </c>
      <c r="I43" s="128">
        <v>0</v>
      </c>
      <c r="J43" s="128">
        <v>0</v>
      </c>
      <c r="K43" s="128">
        <v>0</v>
      </c>
      <c r="L43" s="128">
        <v>0</v>
      </c>
      <c r="M43" s="128">
        <v>0</v>
      </c>
      <c r="N43" s="128">
        <v>0</v>
      </c>
      <c r="O43" s="128">
        <v>0</v>
      </c>
      <c r="P43" s="128">
        <v>0</v>
      </c>
      <c r="Q43" s="128">
        <v>6274420.63</v>
      </c>
      <c r="R43" s="128">
        <v>0</v>
      </c>
      <c r="S43" s="128">
        <v>0</v>
      </c>
      <c r="T43" s="128">
        <v>0</v>
      </c>
      <c r="U43" s="128">
        <v>0</v>
      </c>
      <c r="V43" s="128">
        <v>0</v>
      </c>
      <c r="W43" s="128">
        <v>0</v>
      </c>
      <c r="X43" s="128">
        <v>0</v>
      </c>
      <c r="Y43" s="128">
        <v>0</v>
      </c>
      <c r="Z43" s="136">
        <v>407272.31</v>
      </c>
      <c r="AA43" s="136">
        <v>0</v>
      </c>
      <c r="AB43" s="136">
        <v>112086.19</v>
      </c>
      <c r="AC43" s="136">
        <v>0</v>
      </c>
      <c r="AD43" s="136">
        <v>60836.26</v>
      </c>
      <c r="AE43" s="128">
        <v>0</v>
      </c>
      <c r="AF43" s="136">
        <v>8945992.6</v>
      </c>
      <c r="AG43" s="128">
        <v>196338.35</v>
      </c>
      <c r="AH43" s="128">
        <v>29563.85</v>
      </c>
      <c r="AI43" s="128">
        <v>32523.85</v>
      </c>
      <c r="AJ43" s="128">
        <v>19875.29</v>
      </c>
      <c r="AK43" s="128">
        <v>109095.68</v>
      </c>
      <c r="AL43" s="128">
        <v>0</v>
      </c>
      <c r="AM43" s="128">
        <v>19875.29</v>
      </c>
      <c r="AN43" s="128">
        <v>0</v>
      </c>
      <c r="AO43" s="128">
        <v>0</v>
      </c>
      <c r="AP43" s="128">
        <v>0</v>
      </c>
      <c r="AQ43" s="128">
        <v>0</v>
      </c>
      <c r="AR43" s="128">
        <v>0</v>
      </c>
      <c r="AS43" s="128">
        <v>0</v>
      </c>
      <c r="AT43" s="128">
        <v>0</v>
      </c>
      <c r="AU43" s="128">
        <v>0</v>
      </c>
      <c r="AV43" s="128">
        <v>72335.61</v>
      </c>
      <c r="AW43" s="128">
        <v>0</v>
      </c>
      <c r="AX43" s="128">
        <v>19875.29</v>
      </c>
      <c r="AY43" s="128">
        <v>19875.29</v>
      </c>
      <c r="AZ43" s="128">
        <v>0</v>
      </c>
      <c r="BA43" s="128">
        <v>0</v>
      </c>
      <c r="BB43" s="128">
        <v>0</v>
      </c>
      <c r="BC43" s="128">
        <v>0</v>
      </c>
      <c r="BD43" s="128">
        <v>0</v>
      </c>
      <c r="BE43" s="128">
        <v>1040.9</v>
      </c>
      <c r="BF43" s="128">
        <v>0</v>
      </c>
      <c r="BG43" s="143">
        <v>285837.55</v>
      </c>
      <c r="BH43" s="144">
        <v>8659114.15</v>
      </c>
      <c r="BI43" s="128">
        <v>444581.35</v>
      </c>
      <c r="BJ43" s="128">
        <v>454224.9</v>
      </c>
      <c r="BK43" s="128">
        <v>498696.44</v>
      </c>
      <c r="BL43" s="128">
        <v>310592.67</v>
      </c>
      <c r="BM43" s="128">
        <v>565679.89</v>
      </c>
      <c r="BN43" s="128">
        <v>501901.15</v>
      </c>
      <c r="BO43" s="128">
        <v>216516.03</v>
      </c>
      <c r="BP43" s="128">
        <v>622633.59</v>
      </c>
      <c r="BQ43" s="128">
        <v>326401.74</v>
      </c>
      <c r="BR43" s="128">
        <v>245953.74</v>
      </c>
      <c r="BS43" s="128">
        <v>543521.15</v>
      </c>
      <c r="BT43" s="128">
        <v>341022.58</v>
      </c>
      <c r="BU43" s="128">
        <v>320280.26</v>
      </c>
      <c r="BV43" s="128">
        <v>231298.87</v>
      </c>
      <c r="BW43" s="128">
        <v>223084.74</v>
      </c>
      <c r="BX43" s="128">
        <v>151275.65</v>
      </c>
      <c r="BY43" s="128">
        <v>255816.98</v>
      </c>
      <c r="BZ43" s="128">
        <v>210609.15</v>
      </c>
      <c r="CA43" s="128">
        <v>157230</v>
      </c>
      <c r="CB43" s="128">
        <v>113655.9</v>
      </c>
      <c r="CC43" s="128">
        <v>141574</v>
      </c>
      <c r="CD43" s="128">
        <v>210618.06</v>
      </c>
      <c r="CE43" s="128">
        <v>40924.9</v>
      </c>
      <c r="CF43" s="128">
        <v>61516.17</v>
      </c>
      <c r="CG43" s="128">
        <v>77481</v>
      </c>
      <c r="CH43" s="128">
        <v>50508</v>
      </c>
      <c r="CI43" s="128">
        <v>42560.9</v>
      </c>
      <c r="CJ43" s="128">
        <v>112920.77</v>
      </c>
      <c r="CK43" s="128">
        <v>63153.77</v>
      </c>
      <c r="CL43" s="128">
        <v>122627</v>
      </c>
      <c r="CM43" s="128">
        <v>16230</v>
      </c>
      <c r="CN43" s="128">
        <v>32087</v>
      </c>
      <c r="CO43" s="128">
        <v>14731</v>
      </c>
      <c r="CP43" s="128">
        <v>31669.45</v>
      </c>
      <c r="CQ43" s="128">
        <v>51228</v>
      </c>
      <c r="CR43" s="128">
        <v>101374</v>
      </c>
      <c r="CS43" s="128">
        <v>109077.19</v>
      </c>
      <c r="CT43" s="128">
        <v>46333</v>
      </c>
      <c r="CU43" s="128">
        <v>4668</v>
      </c>
      <c r="CV43" s="128">
        <v>7869</v>
      </c>
      <c r="CW43" s="128">
        <v>19543</v>
      </c>
      <c r="CX43" s="128">
        <v>15028</v>
      </c>
      <c r="CY43" s="128">
        <v>16038</v>
      </c>
      <c r="CZ43" s="128">
        <v>16682</v>
      </c>
      <c r="DA43" s="128">
        <v>16475</v>
      </c>
      <c r="DB43" s="128">
        <v>14697</v>
      </c>
      <c r="DC43" s="128">
        <v>15225</v>
      </c>
      <c r="DD43" s="128">
        <v>7491</v>
      </c>
      <c r="DE43" s="128">
        <v>19420</v>
      </c>
      <c r="DF43" s="128">
        <v>10270</v>
      </c>
      <c r="DG43" s="128">
        <v>11147.9</v>
      </c>
      <c r="DH43" s="128">
        <v>15762.9</v>
      </c>
      <c r="DI43" s="128">
        <v>7746</v>
      </c>
      <c r="DJ43" s="128">
        <v>6967</v>
      </c>
      <c r="DK43" s="128">
        <v>1596</v>
      </c>
      <c r="DL43" s="128">
        <v>8869</v>
      </c>
      <c r="DM43" s="128">
        <v>8444</v>
      </c>
      <c r="DN43" s="128">
        <v>2860</v>
      </c>
      <c r="DO43" s="128">
        <v>6794</v>
      </c>
      <c r="DP43" s="128">
        <v>47597.45</v>
      </c>
      <c r="DQ43" s="128">
        <v>92650.71</v>
      </c>
      <c r="DR43" s="128">
        <v>110314.47</v>
      </c>
      <c r="DS43" s="128">
        <v>16434.33</v>
      </c>
      <c r="DT43" s="128">
        <v>16877</v>
      </c>
      <c r="DU43" s="128">
        <v>48765.9</v>
      </c>
      <c r="DV43" s="128">
        <v>29192.9</v>
      </c>
      <c r="DW43" s="128">
        <v>1348.54</v>
      </c>
      <c r="DX43" s="128">
        <v>299</v>
      </c>
      <c r="DY43" s="128">
        <v>259</v>
      </c>
      <c r="DZ43" s="128">
        <v>191.06</v>
      </c>
      <c r="EA43" s="128">
        <v>0</v>
      </c>
      <c r="EB43" s="128">
        <v>0</v>
      </c>
      <c r="EC43" s="128">
        <v>0</v>
      </c>
      <c r="ED43" s="118">
        <v>0</v>
      </c>
      <c r="EE43" s="118">
        <v>0</v>
      </c>
      <c r="EF43" s="118">
        <v>0</v>
      </c>
      <c r="EG43" s="118">
        <f t="shared" si="4"/>
        <v>0</v>
      </c>
      <c r="EH43" s="118">
        <f t="shared" si="1"/>
        <v>0</v>
      </c>
      <c r="EI43" s="118">
        <f t="shared" si="2"/>
        <v>0</v>
      </c>
      <c r="EJ43" s="118">
        <f t="shared" si="3"/>
        <v>0</v>
      </c>
    </row>
    <row r="44" spans="1:140">
      <c r="A44" s="127" t="s">
        <v>154</v>
      </c>
      <c r="B44" s="128">
        <v>5520238.58</v>
      </c>
      <c r="C44" s="128">
        <v>0</v>
      </c>
      <c r="D44" s="128">
        <v>0</v>
      </c>
      <c r="E44" s="128">
        <v>300</v>
      </c>
      <c r="F44" s="128">
        <v>0</v>
      </c>
      <c r="G44" s="128">
        <v>780</v>
      </c>
      <c r="H44" s="128">
        <v>0</v>
      </c>
      <c r="I44" s="128">
        <v>0</v>
      </c>
      <c r="J44" s="128">
        <v>0</v>
      </c>
      <c r="K44" s="128">
        <v>0</v>
      </c>
      <c r="L44" s="128">
        <v>1250</v>
      </c>
      <c r="M44" s="128">
        <v>8802.82</v>
      </c>
      <c r="N44" s="128">
        <v>0</v>
      </c>
      <c r="O44" s="128">
        <v>0</v>
      </c>
      <c r="P44" s="128">
        <v>0</v>
      </c>
      <c r="Q44" s="128">
        <v>1205550.7</v>
      </c>
      <c r="R44" s="128">
        <v>1132.08</v>
      </c>
      <c r="S44" s="128">
        <v>0</v>
      </c>
      <c r="T44" s="128">
        <v>0</v>
      </c>
      <c r="U44" s="128">
        <v>0</v>
      </c>
      <c r="V44" s="128">
        <v>0</v>
      </c>
      <c r="W44" s="128">
        <v>0</v>
      </c>
      <c r="X44" s="128">
        <v>0</v>
      </c>
      <c r="Y44" s="128">
        <v>0</v>
      </c>
      <c r="Z44" s="136">
        <v>319242.91</v>
      </c>
      <c r="AA44" s="136">
        <v>2886.79</v>
      </c>
      <c r="AB44" s="136">
        <v>390149.32</v>
      </c>
      <c r="AC44" s="136">
        <v>4654.56</v>
      </c>
      <c r="AD44" s="136">
        <v>0</v>
      </c>
      <c r="AE44" s="128">
        <v>0</v>
      </c>
      <c r="AF44" s="136">
        <v>3585489.4</v>
      </c>
      <c r="AG44" s="128">
        <v>25</v>
      </c>
      <c r="AH44" s="128">
        <v>91146.16</v>
      </c>
      <c r="AI44" s="128">
        <v>91146.16</v>
      </c>
      <c r="AJ44" s="128">
        <v>30751.67</v>
      </c>
      <c r="AK44" s="128">
        <v>29630.43</v>
      </c>
      <c r="AL44" s="128">
        <v>43605.95</v>
      </c>
      <c r="AM44" s="128">
        <v>32937.54</v>
      </c>
      <c r="AN44" s="128">
        <v>2000</v>
      </c>
      <c r="AO44" s="128">
        <v>0</v>
      </c>
      <c r="AP44" s="128">
        <v>0</v>
      </c>
      <c r="AQ44" s="128">
        <v>886.79</v>
      </c>
      <c r="AR44" s="128">
        <v>0</v>
      </c>
      <c r="AS44" s="128">
        <v>0</v>
      </c>
      <c r="AT44" s="128">
        <v>0</v>
      </c>
      <c r="AU44" s="128">
        <v>0</v>
      </c>
      <c r="AV44" s="128">
        <v>261979.88</v>
      </c>
      <c r="AW44" s="128">
        <v>0</v>
      </c>
      <c r="AX44" s="128">
        <v>61248.28</v>
      </c>
      <c r="AY44" s="128">
        <v>66921.16</v>
      </c>
      <c r="AZ44" s="128">
        <v>4654.56</v>
      </c>
      <c r="BA44" s="128">
        <v>0</v>
      </c>
      <c r="BB44" s="128">
        <v>0</v>
      </c>
      <c r="BC44" s="128">
        <v>0</v>
      </c>
      <c r="BD44" s="128">
        <v>44965.57</v>
      </c>
      <c r="BE44" s="128">
        <v>320016.52</v>
      </c>
      <c r="BF44" s="128">
        <v>943.4</v>
      </c>
      <c r="BG44" s="143">
        <v>2260444.14</v>
      </c>
      <c r="BH44" s="144">
        <v>959119.77</v>
      </c>
      <c r="BI44" s="128">
        <v>44438.55</v>
      </c>
      <c r="BJ44" s="128">
        <v>56693.59</v>
      </c>
      <c r="BK44" s="128">
        <v>49943.74</v>
      </c>
      <c r="BL44" s="128">
        <v>48946.11</v>
      </c>
      <c r="BM44" s="128">
        <v>55422.09</v>
      </c>
      <c r="BN44" s="128">
        <v>92737.39</v>
      </c>
      <c r="BO44" s="128">
        <v>18438</v>
      </c>
      <c r="BP44" s="128">
        <v>59783.04</v>
      </c>
      <c r="BQ44" s="128">
        <v>19125.71</v>
      </c>
      <c r="BR44" s="128">
        <v>15295.82</v>
      </c>
      <c r="BS44" s="128">
        <v>46808.64</v>
      </c>
      <c r="BT44" s="128">
        <v>28730.34</v>
      </c>
      <c r="BU44" s="128">
        <v>53784.08</v>
      </c>
      <c r="BV44" s="128">
        <v>17784.64</v>
      </c>
      <c r="BW44" s="128">
        <v>14805.25</v>
      </c>
      <c r="BX44" s="128">
        <v>16887.01</v>
      </c>
      <c r="BY44" s="128">
        <v>20189.02</v>
      </c>
      <c r="BZ44" s="128">
        <v>91412.34</v>
      </c>
      <c r="CA44" s="128">
        <v>16015.11</v>
      </c>
      <c r="CB44" s="128">
        <v>10418.19</v>
      </c>
      <c r="CC44" s="128">
        <v>14058.9</v>
      </c>
      <c r="CD44" s="128">
        <v>17064.76</v>
      </c>
      <c r="CE44" s="128">
        <v>4589.72</v>
      </c>
      <c r="CF44" s="128">
        <v>6530.89</v>
      </c>
      <c r="CG44" s="128">
        <v>5847.81</v>
      </c>
      <c r="CH44" s="128">
        <v>5960.69</v>
      </c>
      <c r="CI44" s="128">
        <v>5384.73</v>
      </c>
      <c r="CJ44" s="128">
        <v>9265.21</v>
      </c>
      <c r="CK44" s="128">
        <v>7151.62</v>
      </c>
      <c r="CL44" s="128">
        <v>13268.8</v>
      </c>
      <c r="CM44" s="128">
        <v>1871.38</v>
      </c>
      <c r="CN44" s="128">
        <v>3264.25</v>
      </c>
      <c r="CO44" s="128">
        <v>2072.93</v>
      </c>
      <c r="CP44" s="128">
        <v>3302.4</v>
      </c>
      <c r="CQ44" s="128">
        <v>5928.29</v>
      </c>
      <c r="CR44" s="128">
        <v>4956.93</v>
      </c>
      <c r="CS44" s="128">
        <v>12638.62</v>
      </c>
      <c r="CT44" s="128">
        <v>2778.3</v>
      </c>
      <c r="CU44" s="128">
        <v>563.25</v>
      </c>
      <c r="CV44" s="128">
        <v>597.36</v>
      </c>
      <c r="CW44" s="128">
        <v>2336.98</v>
      </c>
      <c r="CX44" s="128">
        <v>1903.25</v>
      </c>
      <c r="CY44" s="128">
        <v>1181.34</v>
      </c>
      <c r="CZ44" s="128">
        <v>1855.89</v>
      </c>
      <c r="DA44" s="128">
        <v>1186.03</v>
      </c>
      <c r="DB44" s="128">
        <v>1611</v>
      </c>
      <c r="DC44" s="128">
        <v>1724.52</v>
      </c>
      <c r="DD44" s="128">
        <v>790.81</v>
      </c>
      <c r="DE44" s="128">
        <v>2245.17</v>
      </c>
      <c r="DF44" s="128">
        <v>1236.33</v>
      </c>
      <c r="DG44" s="128">
        <v>1210.73</v>
      </c>
      <c r="DH44" s="128">
        <v>1631.63</v>
      </c>
      <c r="DI44" s="128">
        <v>952.55</v>
      </c>
      <c r="DJ44" s="128">
        <v>822.52</v>
      </c>
      <c r="DK44" s="128">
        <v>185.14</v>
      </c>
      <c r="DL44" s="128">
        <v>344.82</v>
      </c>
      <c r="DM44" s="128">
        <v>931.72</v>
      </c>
      <c r="DN44" s="128">
        <v>335.57</v>
      </c>
      <c r="DO44" s="128">
        <v>726.42</v>
      </c>
      <c r="DP44" s="128">
        <v>4199.9</v>
      </c>
      <c r="DQ44" s="128">
        <v>6327.7</v>
      </c>
      <c r="DR44" s="128">
        <v>6604.76</v>
      </c>
      <c r="DS44" s="128">
        <v>2698.04</v>
      </c>
      <c r="DT44" s="128">
        <v>1642.85</v>
      </c>
      <c r="DU44" s="128">
        <v>7207.67</v>
      </c>
      <c r="DV44" s="128">
        <v>2144.04</v>
      </c>
      <c r="DW44" s="128">
        <v>215.26</v>
      </c>
      <c r="DX44" s="128">
        <v>47.58</v>
      </c>
      <c r="DY44" s="128">
        <v>29.01</v>
      </c>
      <c r="DZ44" s="128">
        <v>35.04</v>
      </c>
      <c r="EA44" s="128">
        <v>0</v>
      </c>
      <c r="EB44" s="128">
        <v>0</v>
      </c>
      <c r="EC44" s="128">
        <v>0</v>
      </c>
      <c r="ED44" s="118">
        <v>0</v>
      </c>
      <c r="EE44" s="118">
        <v>0</v>
      </c>
      <c r="EF44" s="118">
        <v>0</v>
      </c>
      <c r="EG44" s="118">
        <f t="shared" si="4"/>
        <v>0</v>
      </c>
      <c r="EH44" s="118">
        <f t="shared" si="1"/>
        <v>0</v>
      </c>
      <c r="EI44" s="118">
        <f t="shared" si="2"/>
        <v>0</v>
      </c>
      <c r="EJ44" s="118">
        <f t="shared" si="3"/>
        <v>0</v>
      </c>
    </row>
    <row r="45" spans="1:140">
      <c r="A45" s="127" t="s">
        <v>155</v>
      </c>
      <c r="B45" s="128">
        <v>49333592.82</v>
      </c>
      <c r="C45" s="128">
        <v>0</v>
      </c>
      <c r="D45" s="128">
        <v>0</v>
      </c>
      <c r="E45" s="128">
        <v>0</v>
      </c>
      <c r="F45" s="128">
        <v>2520494.07</v>
      </c>
      <c r="G45" s="128">
        <v>0</v>
      </c>
      <c r="H45" s="128">
        <v>0</v>
      </c>
      <c r="I45" s="128">
        <v>0</v>
      </c>
      <c r="J45" s="128">
        <v>0</v>
      </c>
      <c r="K45" s="128">
        <v>0</v>
      </c>
      <c r="L45" s="128">
        <v>0</v>
      </c>
      <c r="M45" s="128">
        <v>0</v>
      </c>
      <c r="N45" s="128">
        <v>0</v>
      </c>
      <c r="O45" s="128">
        <v>0</v>
      </c>
      <c r="P45" s="128">
        <v>0</v>
      </c>
      <c r="Q45" s="128">
        <v>16000</v>
      </c>
      <c r="R45" s="128">
        <v>390390.84</v>
      </c>
      <c r="S45" s="128">
        <v>0</v>
      </c>
      <c r="T45" s="128">
        <v>0</v>
      </c>
      <c r="U45" s="128">
        <v>0</v>
      </c>
      <c r="V45" s="128">
        <v>0</v>
      </c>
      <c r="W45" s="128">
        <v>0</v>
      </c>
      <c r="X45" s="128">
        <v>0</v>
      </c>
      <c r="Y45" s="128">
        <v>0</v>
      </c>
      <c r="Z45" s="136">
        <v>12146159.69</v>
      </c>
      <c r="AA45" s="136">
        <v>2108347.87</v>
      </c>
      <c r="AB45" s="136">
        <v>1272091.35</v>
      </c>
      <c r="AC45" s="136">
        <v>78578</v>
      </c>
      <c r="AD45" s="136">
        <v>881276.81</v>
      </c>
      <c r="AE45" s="128">
        <v>0</v>
      </c>
      <c r="AF45" s="136">
        <v>29920254.19</v>
      </c>
      <c r="AG45" s="128">
        <v>8068677.57</v>
      </c>
      <c r="AH45" s="128">
        <v>760946.5</v>
      </c>
      <c r="AI45" s="128">
        <v>760946.5</v>
      </c>
      <c r="AJ45" s="128">
        <v>1017782.16</v>
      </c>
      <c r="AK45" s="128">
        <v>547835.63</v>
      </c>
      <c r="AL45" s="128">
        <v>547835.63</v>
      </c>
      <c r="AM45" s="128">
        <v>442135.7</v>
      </c>
      <c r="AN45" s="128">
        <v>191257.75</v>
      </c>
      <c r="AO45" s="128">
        <v>646505.79</v>
      </c>
      <c r="AP45" s="128">
        <v>269565.89</v>
      </c>
      <c r="AQ45" s="128">
        <v>0</v>
      </c>
      <c r="AR45" s="128">
        <v>0</v>
      </c>
      <c r="AS45" s="128">
        <v>618502.92</v>
      </c>
      <c r="AT45" s="128">
        <v>382515.52</v>
      </c>
      <c r="AU45" s="128">
        <v>0</v>
      </c>
      <c r="AV45" s="128">
        <v>608670.15</v>
      </c>
      <c r="AW45" s="128">
        <v>0</v>
      </c>
      <c r="AX45" s="128">
        <v>0</v>
      </c>
      <c r="AY45" s="128">
        <v>663421.2</v>
      </c>
      <c r="AZ45" s="128">
        <v>78578</v>
      </c>
      <c r="BA45" s="128">
        <v>0</v>
      </c>
      <c r="BB45" s="128">
        <v>775888.77</v>
      </c>
      <c r="BC45" s="128">
        <v>0</v>
      </c>
      <c r="BD45" s="128">
        <v>0</v>
      </c>
      <c r="BE45" s="128">
        <v>0</v>
      </c>
      <c r="BF45" s="128">
        <v>427023.07</v>
      </c>
      <c r="BG45" s="143">
        <v>68838.44</v>
      </c>
      <c r="BH45" s="144">
        <v>28648503.91</v>
      </c>
      <c r="BI45" s="128">
        <v>657507.2</v>
      </c>
      <c r="BJ45" s="128">
        <v>888640.77</v>
      </c>
      <c r="BK45" s="128">
        <v>868466.08</v>
      </c>
      <c r="BL45" s="128">
        <v>698766.61</v>
      </c>
      <c r="BM45" s="128">
        <v>1080335.46</v>
      </c>
      <c r="BN45" s="128">
        <v>424696.37</v>
      </c>
      <c r="BO45" s="128">
        <v>227555.48</v>
      </c>
      <c r="BP45" s="128">
        <v>550260.34</v>
      </c>
      <c r="BQ45" s="128">
        <v>1065714.38</v>
      </c>
      <c r="BR45" s="128">
        <v>1275652.44</v>
      </c>
      <c r="BS45" s="128">
        <v>1834174.72</v>
      </c>
      <c r="BT45" s="128">
        <v>930181.1</v>
      </c>
      <c r="BU45" s="128">
        <v>1487007.43</v>
      </c>
      <c r="BV45" s="128">
        <v>2184792.35</v>
      </c>
      <c r="BW45" s="128">
        <v>325428.95</v>
      </c>
      <c r="BX45" s="128">
        <v>139207.55</v>
      </c>
      <c r="BY45" s="128">
        <v>189332.55</v>
      </c>
      <c r="BZ45" s="128">
        <v>426807.02</v>
      </c>
      <c r="CA45" s="128">
        <v>319680</v>
      </c>
      <c r="CB45" s="128">
        <v>253272.9</v>
      </c>
      <c r="CC45" s="128">
        <v>258435.3</v>
      </c>
      <c r="CD45" s="128">
        <v>464082.58</v>
      </c>
      <c r="CE45" s="128">
        <v>343943.1</v>
      </c>
      <c r="CF45" s="128">
        <v>178069.69</v>
      </c>
      <c r="CG45" s="128">
        <v>153049.63</v>
      </c>
      <c r="CH45" s="128">
        <v>162020.04</v>
      </c>
      <c r="CI45" s="128">
        <v>114250</v>
      </c>
      <c r="CJ45" s="128">
        <v>183760.01</v>
      </c>
      <c r="CK45" s="128">
        <v>174851.78</v>
      </c>
      <c r="CL45" s="128">
        <v>148027.06</v>
      </c>
      <c r="CM45" s="128">
        <v>79358.58</v>
      </c>
      <c r="CN45" s="128">
        <v>276341.15</v>
      </c>
      <c r="CO45" s="128">
        <v>43209.97</v>
      </c>
      <c r="CP45" s="128">
        <v>71800</v>
      </c>
      <c r="CQ45" s="128">
        <v>144825.79</v>
      </c>
      <c r="CR45" s="128">
        <v>1129047.08</v>
      </c>
      <c r="CS45" s="128">
        <v>18003.92</v>
      </c>
      <c r="CT45" s="128">
        <v>323999.99</v>
      </c>
      <c r="CU45" s="128">
        <v>222588.04</v>
      </c>
      <c r="CV45" s="128">
        <v>295567.28</v>
      </c>
      <c r="CW45" s="128">
        <v>271685.52</v>
      </c>
      <c r="CX45" s="128">
        <v>112791.75</v>
      </c>
      <c r="CY45" s="128">
        <v>181445.96</v>
      </c>
      <c r="CZ45" s="128">
        <v>232294.78</v>
      </c>
      <c r="DA45" s="128">
        <v>267798.15</v>
      </c>
      <c r="DB45" s="128">
        <v>120272.17</v>
      </c>
      <c r="DC45" s="128">
        <v>214605.28</v>
      </c>
      <c r="DD45" s="128">
        <v>175278.4</v>
      </c>
      <c r="DE45" s="128">
        <v>160492.15</v>
      </c>
      <c r="DF45" s="128">
        <v>137497.7</v>
      </c>
      <c r="DG45" s="128">
        <v>103439.71</v>
      </c>
      <c r="DH45" s="128">
        <v>136275.23</v>
      </c>
      <c r="DI45" s="128">
        <v>90936.52</v>
      </c>
      <c r="DJ45" s="128">
        <v>161683.53</v>
      </c>
      <c r="DK45" s="128">
        <v>171039.25</v>
      </c>
      <c r="DL45" s="128">
        <v>202337.92</v>
      </c>
      <c r="DM45" s="128">
        <v>76800</v>
      </c>
      <c r="DN45" s="128">
        <v>154949.59</v>
      </c>
      <c r="DO45" s="128">
        <v>148650.49</v>
      </c>
      <c r="DP45" s="128">
        <v>317054.01</v>
      </c>
      <c r="DQ45" s="128">
        <v>1791076.73</v>
      </c>
      <c r="DR45" s="128">
        <v>188429</v>
      </c>
      <c r="DS45" s="128">
        <v>477980.59</v>
      </c>
      <c r="DT45" s="128">
        <v>98342.88</v>
      </c>
      <c r="DU45" s="128">
        <v>745124.16</v>
      </c>
      <c r="DV45" s="128">
        <v>111985.76</v>
      </c>
      <c r="DW45" s="128">
        <v>160679.65</v>
      </c>
      <c r="DX45" s="128">
        <v>85930.23</v>
      </c>
      <c r="DY45" s="128">
        <v>438444.11</v>
      </c>
      <c r="DZ45" s="128">
        <v>232791.63</v>
      </c>
      <c r="EA45" s="128">
        <v>26601.16</v>
      </c>
      <c r="EB45" s="128">
        <v>0</v>
      </c>
      <c r="EC45" s="128">
        <v>112812</v>
      </c>
      <c r="ED45" s="118">
        <v>36926.46</v>
      </c>
      <c r="EE45" s="118">
        <v>64005.23</v>
      </c>
      <c r="EF45" s="118">
        <v>27335.52</v>
      </c>
      <c r="EG45" s="118">
        <f t="shared" si="4"/>
        <v>0</v>
      </c>
      <c r="EH45" s="118">
        <f t="shared" si="1"/>
        <v>0</v>
      </c>
      <c r="EI45" s="118">
        <f t="shared" si="2"/>
        <v>0</v>
      </c>
      <c r="EJ45" s="118">
        <f t="shared" si="3"/>
        <v>0</v>
      </c>
    </row>
    <row r="46" spans="1:140">
      <c r="A46" s="127" t="s">
        <v>156</v>
      </c>
      <c r="B46" s="128">
        <v>16674698.24</v>
      </c>
      <c r="C46" s="128">
        <v>0</v>
      </c>
      <c r="D46" s="128">
        <v>10933420.87</v>
      </c>
      <c r="E46" s="128">
        <v>0</v>
      </c>
      <c r="F46" s="128">
        <v>0</v>
      </c>
      <c r="G46" s="128">
        <v>0</v>
      </c>
      <c r="H46" s="128">
        <v>0</v>
      </c>
      <c r="I46" s="128">
        <v>0</v>
      </c>
      <c r="J46" s="128">
        <v>0</v>
      </c>
      <c r="K46" s="128">
        <v>0</v>
      </c>
      <c r="L46" s="128">
        <v>0</v>
      </c>
      <c r="M46" s="128">
        <v>0</v>
      </c>
      <c r="N46" s="128">
        <v>0</v>
      </c>
      <c r="O46" s="128">
        <v>0</v>
      </c>
      <c r="P46" s="128">
        <v>-55689.98</v>
      </c>
      <c r="Q46" s="128">
        <v>1060288.51</v>
      </c>
      <c r="R46" s="128">
        <v>0</v>
      </c>
      <c r="S46" s="128">
        <v>0</v>
      </c>
      <c r="T46" s="128">
        <v>0</v>
      </c>
      <c r="U46" s="128">
        <v>0</v>
      </c>
      <c r="V46" s="128">
        <v>0</v>
      </c>
      <c r="W46" s="128">
        <v>0</v>
      </c>
      <c r="X46" s="128">
        <v>0</v>
      </c>
      <c r="Y46" s="128">
        <v>0</v>
      </c>
      <c r="Z46" s="136">
        <v>692964.97</v>
      </c>
      <c r="AA46" s="136">
        <v>0</v>
      </c>
      <c r="AB46" s="136">
        <v>28274.68</v>
      </c>
      <c r="AC46" s="136">
        <v>209039.52</v>
      </c>
      <c r="AD46" s="136">
        <v>26627.82</v>
      </c>
      <c r="AE46" s="128">
        <v>0</v>
      </c>
      <c r="AF46" s="136">
        <v>3779771.85</v>
      </c>
      <c r="AG46" s="128">
        <v>511769.03</v>
      </c>
      <c r="AH46" s="128">
        <v>33801.54</v>
      </c>
      <c r="AI46" s="128">
        <v>26047.26</v>
      </c>
      <c r="AJ46" s="128">
        <v>56565.13</v>
      </c>
      <c r="AK46" s="128">
        <v>23381.35</v>
      </c>
      <c r="AL46" s="128">
        <v>10677.43</v>
      </c>
      <c r="AM46" s="128">
        <v>30723.23</v>
      </c>
      <c r="AN46" s="128">
        <v>0</v>
      </c>
      <c r="AO46" s="128">
        <v>0</v>
      </c>
      <c r="AP46" s="128">
        <v>0</v>
      </c>
      <c r="AQ46" s="128">
        <v>0</v>
      </c>
      <c r="AR46" s="128">
        <v>0</v>
      </c>
      <c r="AS46" s="128">
        <v>0</v>
      </c>
      <c r="AT46" s="128">
        <v>0</v>
      </c>
      <c r="AU46" s="128">
        <v>0</v>
      </c>
      <c r="AV46" s="128">
        <v>14755.78</v>
      </c>
      <c r="AW46" s="128">
        <v>0</v>
      </c>
      <c r="AX46" s="128">
        <v>0</v>
      </c>
      <c r="AY46" s="128">
        <v>13518.9</v>
      </c>
      <c r="AZ46" s="128">
        <v>207139.52</v>
      </c>
      <c r="BA46" s="128">
        <v>1900</v>
      </c>
      <c r="BB46" s="128">
        <v>0</v>
      </c>
      <c r="BC46" s="128">
        <v>0</v>
      </c>
      <c r="BD46" s="128">
        <v>0</v>
      </c>
      <c r="BE46" s="128">
        <v>0</v>
      </c>
      <c r="BF46" s="128">
        <v>0</v>
      </c>
      <c r="BG46" s="143">
        <v>524253.3</v>
      </c>
      <c r="BH46" s="144">
        <v>3255518.55</v>
      </c>
      <c r="BI46" s="128">
        <v>79726.79</v>
      </c>
      <c r="BJ46" s="128">
        <v>104045.35</v>
      </c>
      <c r="BK46" s="128">
        <v>98708.77</v>
      </c>
      <c r="BL46" s="128">
        <v>74377.39</v>
      </c>
      <c r="BM46" s="128">
        <v>109507.61</v>
      </c>
      <c r="BN46" s="128">
        <v>160609.54</v>
      </c>
      <c r="BO46" s="128">
        <v>42526.72</v>
      </c>
      <c r="BP46" s="128">
        <v>133567.85</v>
      </c>
      <c r="BQ46" s="128">
        <v>51449.25</v>
      </c>
      <c r="BR46" s="128">
        <v>62472.16</v>
      </c>
      <c r="BS46" s="128">
        <v>66112.28</v>
      </c>
      <c r="BT46" s="128">
        <v>65561.62</v>
      </c>
      <c r="BU46" s="128">
        <v>141913.7</v>
      </c>
      <c r="BV46" s="128">
        <v>32394.75</v>
      </c>
      <c r="BW46" s="128">
        <v>59454.59</v>
      </c>
      <c r="BX46" s="128">
        <v>48400.54</v>
      </c>
      <c r="BY46" s="128">
        <v>19817.67</v>
      </c>
      <c r="BZ46" s="128">
        <v>91451.62</v>
      </c>
      <c r="CA46" s="128">
        <v>40457.5</v>
      </c>
      <c r="CB46" s="128">
        <v>30788.92</v>
      </c>
      <c r="CC46" s="128">
        <v>37913.24</v>
      </c>
      <c r="CD46" s="128">
        <v>63846.26</v>
      </c>
      <c r="CE46" s="128">
        <v>36326.61</v>
      </c>
      <c r="CF46" s="128">
        <v>22867.77</v>
      </c>
      <c r="CG46" s="128">
        <v>27816.92</v>
      </c>
      <c r="CH46" s="128">
        <v>105720.25</v>
      </c>
      <c r="CI46" s="128">
        <v>21970.05</v>
      </c>
      <c r="CJ46" s="128">
        <v>29761.72</v>
      </c>
      <c r="CK46" s="128">
        <v>19216.5</v>
      </c>
      <c r="CL46" s="128">
        <v>32628.83</v>
      </c>
      <c r="CM46" s="128">
        <v>14321.12</v>
      </c>
      <c r="CN46" s="128">
        <v>40208.12</v>
      </c>
      <c r="CO46" s="128">
        <v>9224.79</v>
      </c>
      <c r="CP46" s="128">
        <v>18557.64</v>
      </c>
      <c r="CQ46" s="128">
        <v>18299.37</v>
      </c>
      <c r="CR46" s="128">
        <v>139415.06</v>
      </c>
      <c r="CS46" s="128">
        <v>174408.49</v>
      </c>
      <c r="CT46" s="128">
        <v>12045.85</v>
      </c>
      <c r="CU46" s="128">
        <v>20594.45</v>
      </c>
      <c r="CV46" s="128">
        <v>18331.5</v>
      </c>
      <c r="CW46" s="128">
        <v>28108.38</v>
      </c>
      <c r="CX46" s="128">
        <v>25479.7</v>
      </c>
      <c r="CY46" s="128">
        <v>23552.77</v>
      </c>
      <c r="CZ46" s="128">
        <v>29426.25</v>
      </c>
      <c r="DA46" s="128">
        <v>34174.84</v>
      </c>
      <c r="DB46" s="128">
        <v>26563.93</v>
      </c>
      <c r="DC46" s="128">
        <v>38367.29</v>
      </c>
      <c r="DD46" s="128">
        <v>32140.03</v>
      </c>
      <c r="DE46" s="128">
        <v>37323.57</v>
      </c>
      <c r="DF46" s="128">
        <v>19867.38</v>
      </c>
      <c r="DG46" s="128">
        <v>28736.93</v>
      </c>
      <c r="DH46" s="128">
        <v>27150.9</v>
      </c>
      <c r="DI46" s="128">
        <v>26174.94</v>
      </c>
      <c r="DJ46" s="128">
        <v>29784.4</v>
      </c>
      <c r="DK46" s="128">
        <v>17222.66</v>
      </c>
      <c r="DL46" s="128">
        <v>30990.6</v>
      </c>
      <c r="DM46" s="128">
        <v>27618.9</v>
      </c>
      <c r="DN46" s="128">
        <v>22283.64</v>
      </c>
      <c r="DO46" s="128">
        <v>21800.4</v>
      </c>
      <c r="DP46" s="128">
        <v>51494.06</v>
      </c>
      <c r="DQ46" s="128">
        <v>65203.57</v>
      </c>
      <c r="DR46" s="128">
        <v>50498.58</v>
      </c>
      <c r="DS46" s="128">
        <v>41426.18</v>
      </c>
      <c r="DT46" s="128">
        <v>30667.53</v>
      </c>
      <c r="DU46" s="128">
        <v>21339.17</v>
      </c>
      <c r="DV46" s="128">
        <v>45348.21</v>
      </c>
      <c r="DW46" s="128">
        <v>15686.49</v>
      </c>
      <c r="DX46" s="128">
        <v>9380.99</v>
      </c>
      <c r="DY46" s="128">
        <v>10762.73</v>
      </c>
      <c r="DZ46" s="128">
        <v>10124.37</v>
      </c>
      <c r="EA46" s="128">
        <v>0</v>
      </c>
      <c r="EB46" s="128">
        <v>0</v>
      </c>
      <c r="EC46" s="128">
        <v>0</v>
      </c>
      <c r="ED46" s="118">
        <v>0</v>
      </c>
      <c r="EE46" s="118">
        <v>0</v>
      </c>
      <c r="EF46" s="118">
        <v>0</v>
      </c>
      <c r="EG46" s="118">
        <f t="shared" si="4"/>
        <v>0</v>
      </c>
      <c r="EH46" s="118">
        <f t="shared" si="1"/>
        <v>0</v>
      </c>
      <c r="EI46" s="118">
        <f t="shared" si="2"/>
        <v>0</v>
      </c>
      <c r="EJ46" s="118">
        <f t="shared" si="3"/>
        <v>0</v>
      </c>
    </row>
    <row r="47" spans="1:140">
      <c r="A47" s="127" t="s">
        <v>157</v>
      </c>
      <c r="B47" s="128">
        <v>13200558.28</v>
      </c>
      <c r="C47" s="128">
        <v>0</v>
      </c>
      <c r="D47" s="128">
        <v>11896481.37</v>
      </c>
      <c r="E47" s="128">
        <v>0</v>
      </c>
      <c r="F47" s="128">
        <v>0</v>
      </c>
      <c r="G47" s="128">
        <v>0</v>
      </c>
      <c r="H47" s="128">
        <v>0</v>
      </c>
      <c r="I47" s="128">
        <v>0</v>
      </c>
      <c r="J47" s="128">
        <v>0</v>
      </c>
      <c r="K47" s="128">
        <v>0</v>
      </c>
      <c r="L47" s="128">
        <v>0</v>
      </c>
      <c r="M47" s="128">
        <v>0</v>
      </c>
      <c r="N47" s="128">
        <v>0</v>
      </c>
      <c r="O47" s="128">
        <v>0</v>
      </c>
      <c r="P47" s="128">
        <v>29210.89</v>
      </c>
      <c r="Q47" s="128">
        <v>556064.7</v>
      </c>
      <c r="R47" s="128">
        <v>0</v>
      </c>
      <c r="S47" s="128">
        <v>0</v>
      </c>
      <c r="T47" s="128">
        <v>0</v>
      </c>
      <c r="U47" s="128">
        <v>0</v>
      </c>
      <c r="V47" s="128">
        <v>0</v>
      </c>
      <c r="W47" s="128">
        <v>0</v>
      </c>
      <c r="X47" s="128">
        <v>0</v>
      </c>
      <c r="Y47" s="128">
        <v>0</v>
      </c>
      <c r="Z47" s="136">
        <v>133942.92</v>
      </c>
      <c r="AA47" s="136">
        <v>0</v>
      </c>
      <c r="AB47" s="136">
        <v>0</v>
      </c>
      <c r="AC47" s="136">
        <v>0</v>
      </c>
      <c r="AD47" s="136">
        <v>0</v>
      </c>
      <c r="AE47" s="128">
        <v>0</v>
      </c>
      <c r="AF47" s="136">
        <v>584858.4</v>
      </c>
      <c r="AG47" s="128">
        <v>0</v>
      </c>
      <c r="AH47" s="128">
        <v>133942.92</v>
      </c>
      <c r="AI47" s="128">
        <v>0</v>
      </c>
      <c r="AJ47" s="128">
        <v>0</v>
      </c>
      <c r="AK47" s="128">
        <v>0</v>
      </c>
      <c r="AL47" s="128">
        <v>0</v>
      </c>
      <c r="AM47" s="128">
        <v>0</v>
      </c>
      <c r="AN47" s="128">
        <v>0</v>
      </c>
      <c r="AO47" s="128">
        <v>0</v>
      </c>
      <c r="AP47" s="128">
        <v>0</v>
      </c>
      <c r="AQ47" s="128">
        <v>0</v>
      </c>
      <c r="AR47" s="128">
        <v>0</v>
      </c>
      <c r="AS47" s="128">
        <v>0</v>
      </c>
      <c r="AT47" s="128">
        <v>0</v>
      </c>
      <c r="AU47" s="128">
        <v>0</v>
      </c>
      <c r="AV47" s="128">
        <v>0</v>
      </c>
      <c r="AW47" s="128">
        <v>0</v>
      </c>
      <c r="AX47" s="128">
        <v>0</v>
      </c>
      <c r="AY47" s="128">
        <v>0</v>
      </c>
      <c r="AZ47" s="128">
        <v>0</v>
      </c>
      <c r="BA47" s="128">
        <v>0</v>
      </c>
      <c r="BB47" s="128">
        <v>0</v>
      </c>
      <c r="BC47" s="128">
        <v>10000.08</v>
      </c>
      <c r="BD47" s="128">
        <v>10000.08</v>
      </c>
      <c r="BE47" s="128">
        <v>0</v>
      </c>
      <c r="BF47" s="128">
        <v>7547.28</v>
      </c>
      <c r="BG47" s="143">
        <v>537310.8</v>
      </c>
      <c r="BH47" s="144">
        <v>20000.16</v>
      </c>
      <c r="BI47" s="128">
        <v>0</v>
      </c>
      <c r="BJ47" s="128">
        <v>0</v>
      </c>
      <c r="BK47" s="128">
        <v>0</v>
      </c>
      <c r="BL47" s="128">
        <v>0</v>
      </c>
      <c r="BM47" s="128">
        <v>0</v>
      </c>
      <c r="BN47" s="128">
        <v>0</v>
      </c>
      <c r="BO47" s="128">
        <v>0</v>
      </c>
      <c r="BP47" s="128">
        <v>0</v>
      </c>
      <c r="BQ47" s="128">
        <v>0</v>
      </c>
      <c r="BR47" s="128">
        <v>0</v>
      </c>
      <c r="BS47" s="128">
        <v>0</v>
      </c>
      <c r="BT47" s="128">
        <v>0</v>
      </c>
      <c r="BU47" s="128">
        <v>0</v>
      </c>
      <c r="BV47" s="128">
        <v>0</v>
      </c>
      <c r="BW47" s="128">
        <v>0</v>
      </c>
      <c r="BX47" s="128">
        <v>0</v>
      </c>
      <c r="BY47" s="128">
        <v>0</v>
      </c>
      <c r="BZ47" s="128">
        <v>0</v>
      </c>
      <c r="CA47" s="128">
        <v>0</v>
      </c>
      <c r="CB47" s="128">
        <v>0</v>
      </c>
      <c r="CC47" s="128">
        <v>0</v>
      </c>
      <c r="CD47" s="128">
        <v>0</v>
      </c>
      <c r="CE47" s="128">
        <v>0</v>
      </c>
      <c r="CF47" s="128">
        <v>0</v>
      </c>
      <c r="CG47" s="128">
        <v>0</v>
      </c>
      <c r="CH47" s="128">
        <v>0</v>
      </c>
      <c r="CI47" s="128">
        <v>0</v>
      </c>
      <c r="CJ47" s="128">
        <v>0</v>
      </c>
      <c r="CK47" s="128">
        <v>0</v>
      </c>
      <c r="CL47" s="128">
        <v>20000.16</v>
      </c>
      <c r="CM47" s="128">
        <v>0</v>
      </c>
      <c r="CN47" s="128">
        <v>0</v>
      </c>
      <c r="CO47" s="128">
        <v>0</v>
      </c>
      <c r="CP47" s="128">
        <v>0</v>
      </c>
      <c r="CQ47" s="128">
        <v>0</v>
      </c>
      <c r="CR47" s="128">
        <v>0</v>
      </c>
      <c r="CS47" s="128">
        <v>0</v>
      </c>
      <c r="CT47" s="128">
        <v>0</v>
      </c>
      <c r="CU47" s="128">
        <v>0</v>
      </c>
      <c r="CV47" s="128">
        <v>0</v>
      </c>
      <c r="CW47" s="128">
        <v>0</v>
      </c>
      <c r="CX47" s="128">
        <v>0</v>
      </c>
      <c r="CY47" s="128">
        <v>0</v>
      </c>
      <c r="CZ47" s="128">
        <v>0</v>
      </c>
      <c r="DA47" s="128">
        <v>0</v>
      </c>
      <c r="DB47" s="128">
        <v>0</v>
      </c>
      <c r="DC47" s="128">
        <v>0</v>
      </c>
      <c r="DD47" s="128">
        <v>0</v>
      </c>
      <c r="DE47" s="128">
        <v>0</v>
      </c>
      <c r="DF47" s="128">
        <v>0</v>
      </c>
      <c r="DG47" s="128">
        <v>0</v>
      </c>
      <c r="DH47" s="128">
        <v>0</v>
      </c>
      <c r="DI47" s="128">
        <v>0</v>
      </c>
      <c r="DJ47" s="128">
        <v>0</v>
      </c>
      <c r="DK47" s="128">
        <v>0</v>
      </c>
      <c r="DL47" s="128">
        <v>0</v>
      </c>
      <c r="DM47" s="128">
        <v>0</v>
      </c>
      <c r="DN47" s="128">
        <v>0</v>
      </c>
      <c r="DO47" s="128">
        <v>0</v>
      </c>
      <c r="DP47" s="128">
        <v>0</v>
      </c>
      <c r="DQ47" s="128">
        <v>0</v>
      </c>
      <c r="DR47" s="128">
        <v>0</v>
      </c>
      <c r="DS47" s="128">
        <v>0</v>
      </c>
      <c r="DT47" s="128">
        <v>0</v>
      </c>
      <c r="DU47" s="128">
        <v>0</v>
      </c>
      <c r="DV47" s="128">
        <v>0</v>
      </c>
      <c r="DW47" s="128">
        <v>0</v>
      </c>
      <c r="DX47" s="128">
        <v>0</v>
      </c>
      <c r="DY47" s="128">
        <v>0</v>
      </c>
      <c r="DZ47" s="128">
        <v>0</v>
      </c>
      <c r="EA47" s="128">
        <v>0</v>
      </c>
      <c r="EB47" s="128">
        <v>0</v>
      </c>
      <c r="EC47" s="128">
        <v>0</v>
      </c>
      <c r="ED47" s="118">
        <v>0</v>
      </c>
      <c r="EE47" s="118">
        <v>0</v>
      </c>
      <c r="EF47" s="118">
        <v>0</v>
      </c>
      <c r="EG47" s="118">
        <f t="shared" si="4"/>
        <v>0</v>
      </c>
      <c r="EH47" s="118">
        <f t="shared" si="1"/>
        <v>0</v>
      </c>
      <c r="EI47" s="118">
        <f t="shared" si="2"/>
        <v>0</v>
      </c>
      <c r="EJ47" s="118">
        <f t="shared" si="3"/>
        <v>0</v>
      </c>
    </row>
    <row r="48" spans="1:140">
      <c r="A48" s="127" t="s">
        <v>158</v>
      </c>
      <c r="B48" s="128">
        <v>9769286.04</v>
      </c>
      <c r="C48" s="128">
        <v>0</v>
      </c>
      <c r="D48" s="128">
        <v>2269629.12</v>
      </c>
      <c r="E48" s="128">
        <v>0</v>
      </c>
      <c r="F48" s="128">
        <v>41615.99</v>
      </c>
      <c r="G48" s="128">
        <v>0</v>
      </c>
      <c r="H48" s="128">
        <v>0</v>
      </c>
      <c r="I48" s="128">
        <v>0</v>
      </c>
      <c r="J48" s="128">
        <v>0</v>
      </c>
      <c r="K48" s="128">
        <v>0</v>
      </c>
      <c r="L48" s="128">
        <v>0</v>
      </c>
      <c r="M48" s="128">
        <v>0</v>
      </c>
      <c r="N48" s="128">
        <v>0</v>
      </c>
      <c r="O48" s="128">
        <v>0</v>
      </c>
      <c r="P48" s="128">
        <v>0</v>
      </c>
      <c r="Q48" s="128">
        <v>18210.2</v>
      </c>
      <c r="R48" s="128">
        <v>10908.76</v>
      </c>
      <c r="S48" s="128">
        <v>0</v>
      </c>
      <c r="T48" s="128">
        <v>0</v>
      </c>
      <c r="U48" s="128">
        <v>0</v>
      </c>
      <c r="V48" s="128">
        <v>0</v>
      </c>
      <c r="W48" s="128">
        <v>0</v>
      </c>
      <c r="X48" s="128">
        <v>0</v>
      </c>
      <c r="Y48" s="128">
        <v>0</v>
      </c>
      <c r="Z48" s="136">
        <v>1789696.79</v>
      </c>
      <c r="AA48" s="136">
        <v>43697.8</v>
      </c>
      <c r="AB48" s="136">
        <v>268066.45</v>
      </c>
      <c r="AC48" s="136">
        <v>1834.56</v>
      </c>
      <c r="AD48" s="136">
        <v>98374.77</v>
      </c>
      <c r="AE48" s="128">
        <v>0</v>
      </c>
      <c r="AF48" s="136">
        <v>5227251.6</v>
      </c>
      <c r="AG48" s="128">
        <v>1019289.91</v>
      </c>
      <c r="AH48" s="128">
        <v>137588.83</v>
      </c>
      <c r="AI48" s="128">
        <v>138821.68</v>
      </c>
      <c r="AJ48" s="128">
        <v>163206.82</v>
      </c>
      <c r="AK48" s="128">
        <v>114001.04</v>
      </c>
      <c r="AL48" s="128">
        <v>114001.04</v>
      </c>
      <c r="AM48" s="128">
        <v>102787.47</v>
      </c>
      <c r="AN48" s="128">
        <v>3254.24</v>
      </c>
      <c r="AO48" s="128">
        <v>7635.4</v>
      </c>
      <c r="AP48" s="128">
        <v>17005.24</v>
      </c>
      <c r="AQ48" s="128">
        <v>0</v>
      </c>
      <c r="AR48" s="128">
        <v>0</v>
      </c>
      <c r="AS48" s="128">
        <v>8396.76</v>
      </c>
      <c r="AT48" s="128">
        <v>7406.16</v>
      </c>
      <c r="AU48" s="128">
        <v>0</v>
      </c>
      <c r="AV48" s="128">
        <v>126201.74</v>
      </c>
      <c r="AW48" s="128">
        <v>12334.2</v>
      </c>
      <c r="AX48" s="128">
        <v>0</v>
      </c>
      <c r="AY48" s="128">
        <v>129530.51</v>
      </c>
      <c r="AZ48" s="128">
        <v>1834.56</v>
      </c>
      <c r="BA48" s="128">
        <v>0</v>
      </c>
      <c r="BB48" s="128">
        <v>95638.92</v>
      </c>
      <c r="BC48" s="128">
        <v>0</v>
      </c>
      <c r="BD48" s="128">
        <v>0</v>
      </c>
      <c r="BE48" s="128">
        <v>0</v>
      </c>
      <c r="BF48" s="128">
        <v>0</v>
      </c>
      <c r="BG48" s="143">
        <v>40014.48</v>
      </c>
      <c r="BH48" s="144">
        <v>5091598.2</v>
      </c>
      <c r="BI48" s="128">
        <v>43630.8</v>
      </c>
      <c r="BJ48" s="128">
        <v>0</v>
      </c>
      <c r="BK48" s="128">
        <v>0</v>
      </c>
      <c r="BL48" s="128">
        <v>6391.6</v>
      </c>
      <c r="BM48" s="128">
        <v>51994.8</v>
      </c>
      <c r="BN48" s="128">
        <v>574949.64</v>
      </c>
      <c r="BO48" s="128">
        <v>159405</v>
      </c>
      <c r="BP48" s="128">
        <v>539815.99</v>
      </c>
      <c r="BQ48" s="128">
        <v>152224.32</v>
      </c>
      <c r="BR48" s="128">
        <v>158256</v>
      </c>
      <c r="BS48" s="128">
        <v>0</v>
      </c>
      <c r="BT48" s="128">
        <v>0</v>
      </c>
      <c r="BU48" s="128">
        <v>607104.16</v>
      </c>
      <c r="BV48" s="128">
        <v>291043.65</v>
      </c>
      <c r="BW48" s="128">
        <v>109700.39</v>
      </c>
      <c r="BX48" s="128">
        <v>146629.68</v>
      </c>
      <c r="BY48" s="128">
        <v>14512.02</v>
      </c>
      <c r="BZ48" s="128">
        <v>86457.48</v>
      </c>
      <c r="CA48" s="128">
        <v>0</v>
      </c>
      <c r="CB48" s="128">
        <v>59262.72</v>
      </c>
      <c r="CC48" s="128">
        <v>131598.32</v>
      </c>
      <c r="CD48" s="128">
        <v>20718.32</v>
      </c>
      <c r="CE48" s="128">
        <v>41428.66</v>
      </c>
      <c r="CF48" s="128">
        <v>74823.2</v>
      </c>
      <c r="CG48" s="128">
        <v>0</v>
      </c>
      <c r="CH48" s="128">
        <v>90144.62</v>
      </c>
      <c r="CI48" s="128">
        <v>11247.48</v>
      </c>
      <c r="CJ48" s="128">
        <v>92330</v>
      </c>
      <c r="CK48" s="128">
        <v>5939.46</v>
      </c>
      <c r="CL48" s="128">
        <v>115317.48</v>
      </c>
      <c r="CM48" s="128">
        <v>31911.38</v>
      </c>
      <c r="CN48" s="128">
        <v>119329.44</v>
      </c>
      <c r="CO48" s="128">
        <v>48558.12</v>
      </c>
      <c r="CP48" s="128">
        <v>19505.42</v>
      </c>
      <c r="CQ48" s="128">
        <v>31753.94</v>
      </c>
      <c r="CR48" s="128">
        <v>814.29</v>
      </c>
      <c r="CS48" s="128">
        <v>1732.68</v>
      </c>
      <c r="CT48" s="128">
        <v>59951.85</v>
      </c>
      <c r="CU48" s="128">
        <v>28568.64</v>
      </c>
      <c r="CV48" s="128">
        <v>0</v>
      </c>
      <c r="CW48" s="128">
        <v>39526.92</v>
      </c>
      <c r="CX48" s="128">
        <v>10400.16</v>
      </c>
      <c r="CY48" s="128">
        <v>17233.44</v>
      </c>
      <c r="CZ48" s="128">
        <v>71734.73</v>
      </c>
      <c r="DA48" s="128">
        <v>50393.07</v>
      </c>
      <c r="DB48" s="128">
        <v>16276.49</v>
      </c>
      <c r="DC48" s="128">
        <v>0</v>
      </c>
      <c r="DD48" s="128">
        <v>77392.05</v>
      </c>
      <c r="DE48" s="128">
        <v>17979.48</v>
      </c>
      <c r="DF48" s="128">
        <v>0</v>
      </c>
      <c r="DG48" s="128">
        <v>65367.48</v>
      </c>
      <c r="DH48" s="128">
        <v>0</v>
      </c>
      <c r="DI48" s="128">
        <v>33271.56</v>
      </c>
      <c r="DJ48" s="128">
        <v>8744.61</v>
      </c>
      <c r="DK48" s="128">
        <v>0</v>
      </c>
      <c r="DL48" s="128">
        <v>29485.32</v>
      </c>
      <c r="DM48" s="128">
        <v>55898.04</v>
      </c>
      <c r="DN48" s="128">
        <v>0</v>
      </c>
      <c r="DO48" s="128">
        <v>20486.28</v>
      </c>
      <c r="DP48" s="128">
        <v>90803.82</v>
      </c>
      <c r="DQ48" s="128">
        <v>48692.55</v>
      </c>
      <c r="DR48" s="128">
        <v>78114.87</v>
      </c>
      <c r="DS48" s="128">
        <v>235084.29</v>
      </c>
      <c r="DT48" s="128">
        <v>23245.2</v>
      </c>
      <c r="DU48" s="128">
        <v>13666.8</v>
      </c>
      <c r="DV48" s="128">
        <v>53435.64</v>
      </c>
      <c r="DW48" s="128">
        <v>37614.4</v>
      </c>
      <c r="DX48" s="128">
        <v>32650.5</v>
      </c>
      <c r="DY48" s="128">
        <v>14462.77</v>
      </c>
      <c r="DZ48" s="128">
        <v>22302.48</v>
      </c>
      <c r="EA48" s="128">
        <v>0</v>
      </c>
      <c r="EB48" s="128">
        <v>0</v>
      </c>
      <c r="EC48" s="128">
        <v>283.7</v>
      </c>
      <c r="ED48" s="118">
        <v>0</v>
      </c>
      <c r="EE48" s="118">
        <v>0</v>
      </c>
      <c r="EF48" s="118">
        <v>0</v>
      </c>
      <c r="EG48" s="118">
        <f t="shared" si="4"/>
        <v>0</v>
      </c>
      <c r="EH48" s="118">
        <f t="shared" si="1"/>
        <v>0</v>
      </c>
      <c r="EI48" s="118">
        <f t="shared" si="2"/>
        <v>0</v>
      </c>
      <c r="EJ48" s="118">
        <f t="shared" si="3"/>
        <v>0</v>
      </c>
    </row>
    <row r="49" spans="1:140">
      <c r="A49" s="127" t="s">
        <v>159</v>
      </c>
      <c r="B49" s="128">
        <v>844073.28</v>
      </c>
      <c r="C49" s="128">
        <v>0</v>
      </c>
      <c r="D49" s="128">
        <v>0</v>
      </c>
      <c r="E49" s="128">
        <v>0</v>
      </c>
      <c r="F49" s="128">
        <v>0</v>
      </c>
      <c r="G49" s="128">
        <v>0</v>
      </c>
      <c r="H49" s="128">
        <v>0</v>
      </c>
      <c r="I49" s="128">
        <v>0</v>
      </c>
      <c r="J49" s="128">
        <v>0</v>
      </c>
      <c r="K49" s="128">
        <v>0</v>
      </c>
      <c r="L49" s="128">
        <v>0</v>
      </c>
      <c r="M49" s="128">
        <v>0</v>
      </c>
      <c r="N49" s="128">
        <v>0</v>
      </c>
      <c r="O49" s="128">
        <v>0</v>
      </c>
      <c r="P49" s="128">
        <v>0</v>
      </c>
      <c r="Q49" s="128">
        <v>129716.99</v>
      </c>
      <c r="R49" s="128">
        <v>0</v>
      </c>
      <c r="S49" s="128">
        <v>0</v>
      </c>
      <c r="T49" s="128">
        <v>0</v>
      </c>
      <c r="U49" s="128">
        <v>0</v>
      </c>
      <c r="V49" s="128">
        <v>0</v>
      </c>
      <c r="W49" s="128">
        <v>0</v>
      </c>
      <c r="X49" s="128">
        <v>0</v>
      </c>
      <c r="Y49" s="128">
        <v>0</v>
      </c>
      <c r="Z49" s="136">
        <v>293962.06</v>
      </c>
      <c r="AA49" s="136">
        <v>0</v>
      </c>
      <c r="AB49" s="136">
        <v>377.36</v>
      </c>
      <c r="AC49" s="136">
        <v>9849.06</v>
      </c>
      <c r="AD49" s="136">
        <v>0</v>
      </c>
      <c r="AE49" s="128">
        <v>0</v>
      </c>
      <c r="AF49" s="136">
        <v>410167.81</v>
      </c>
      <c r="AG49" s="128">
        <v>0</v>
      </c>
      <c r="AH49" s="128">
        <v>0</v>
      </c>
      <c r="AI49" s="128">
        <v>0</v>
      </c>
      <c r="AJ49" s="128">
        <v>0</v>
      </c>
      <c r="AK49" s="128">
        <v>293962.06</v>
      </c>
      <c r="AL49" s="128">
        <v>0</v>
      </c>
      <c r="AM49" s="128">
        <v>0</v>
      </c>
      <c r="AN49" s="128">
        <v>0</v>
      </c>
      <c r="AO49" s="128">
        <v>0</v>
      </c>
      <c r="AP49" s="128">
        <v>0</v>
      </c>
      <c r="AQ49" s="128">
        <v>0</v>
      </c>
      <c r="AR49" s="128">
        <v>0</v>
      </c>
      <c r="AS49" s="128">
        <v>0</v>
      </c>
      <c r="AT49" s="128">
        <v>0</v>
      </c>
      <c r="AU49" s="128">
        <v>0</v>
      </c>
      <c r="AV49" s="128">
        <v>0</v>
      </c>
      <c r="AW49" s="128">
        <v>0</v>
      </c>
      <c r="AX49" s="128">
        <v>0</v>
      </c>
      <c r="AY49" s="128">
        <v>377.36</v>
      </c>
      <c r="AZ49" s="128">
        <v>9849.06</v>
      </c>
      <c r="BA49" s="128">
        <v>0</v>
      </c>
      <c r="BB49" s="128">
        <v>0</v>
      </c>
      <c r="BC49" s="128">
        <v>0</v>
      </c>
      <c r="BD49" s="128">
        <v>0</v>
      </c>
      <c r="BE49" s="128">
        <v>0</v>
      </c>
      <c r="BF49" s="128">
        <v>0</v>
      </c>
      <c r="BG49" s="143">
        <v>35566.04</v>
      </c>
      <c r="BH49" s="144">
        <v>374601.77</v>
      </c>
      <c r="BI49" s="128">
        <v>0</v>
      </c>
      <c r="BJ49" s="128">
        <v>0</v>
      </c>
      <c r="BK49" s="128">
        <v>0</v>
      </c>
      <c r="BL49" s="128">
        <v>0</v>
      </c>
      <c r="BM49" s="128">
        <v>0</v>
      </c>
      <c r="BN49" s="128">
        <v>0</v>
      </c>
      <c r="BO49" s="128">
        <v>0</v>
      </c>
      <c r="BP49" s="128">
        <v>0</v>
      </c>
      <c r="BQ49" s="128">
        <v>0</v>
      </c>
      <c r="BR49" s="128">
        <v>0</v>
      </c>
      <c r="BS49" s="128">
        <v>0</v>
      </c>
      <c r="BT49" s="128">
        <v>0</v>
      </c>
      <c r="BU49" s="128">
        <v>0</v>
      </c>
      <c r="BV49" s="128">
        <v>0</v>
      </c>
      <c r="BW49" s="128">
        <v>0</v>
      </c>
      <c r="BX49" s="128">
        <v>0</v>
      </c>
      <c r="BY49" s="128">
        <v>0</v>
      </c>
      <c r="BZ49" s="128">
        <v>0</v>
      </c>
      <c r="CA49" s="128">
        <v>0</v>
      </c>
      <c r="CB49" s="128">
        <v>0</v>
      </c>
      <c r="CC49" s="128">
        <v>0</v>
      </c>
      <c r="CD49" s="128">
        <v>0</v>
      </c>
      <c r="CE49" s="128">
        <v>0</v>
      </c>
      <c r="CF49" s="128">
        <v>0</v>
      </c>
      <c r="CG49" s="128">
        <v>0</v>
      </c>
      <c r="CH49" s="128">
        <v>0</v>
      </c>
      <c r="CI49" s="128">
        <v>3773.58</v>
      </c>
      <c r="CJ49" s="128">
        <v>24000</v>
      </c>
      <c r="CK49" s="128">
        <v>0</v>
      </c>
      <c r="CL49" s="128">
        <v>0</v>
      </c>
      <c r="CM49" s="128">
        <v>0</v>
      </c>
      <c r="CN49" s="128">
        <v>0</v>
      </c>
      <c r="CO49" s="128">
        <v>0</v>
      </c>
      <c r="CP49" s="128">
        <v>0</v>
      </c>
      <c r="CQ49" s="128">
        <v>0</v>
      </c>
      <c r="CR49" s="128">
        <v>0</v>
      </c>
      <c r="CS49" s="128">
        <v>9301.88</v>
      </c>
      <c r="CT49" s="128">
        <v>0</v>
      </c>
      <c r="CU49" s="128">
        <v>0</v>
      </c>
      <c r="CV49" s="128">
        <v>0</v>
      </c>
      <c r="CW49" s="128">
        <v>0</v>
      </c>
      <c r="CX49" s="128">
        <v>0</v>
      </c>
      <c r="CY49" s="128">
        <v>0</v>
      </c>
      <c r="CZ49" s="128">
        <v>27806</v>
      </c>
      <c r="DA49" s="128">
        <v>0</v>
      </c>
      <c r="DB49" s="128">
        <v>0</v>
      </c>
      <c r="DC49" s="128">
        <v>0</v>
      </c>
      <c r="DD49" s="128">
        <v>15843.03</v>
      </c>
      <c r="DE49" s="128">
        <v>0</v>
      </c>
      <c r="DF49" s="128">
        <v>0</v>
      </c>
      <c r="DG49" s="128">
        <v>0</v>
      </c>
      <c r="DH49" s="128">
        <v>0</v>
      </c>
      <c r="DI49" s="128">
        <v>0</v>
      </c>
      <c r="DJ49" s="128">
        <v>0</v>
      </c>
      <c r="DK49" s="128">
        <v>0</v>
      </c>
      <c r="DL49" s="128">
        <v>0</v>
      </c>
      <c r="DM49" s="128">
        <v>0</v>
      </c>
      <c r="DN49" s="128">
        <v>0</v>
      </c>
      <c r="DO49" s="128">
        <v>0</v>
      </c>
      <c r="DP49" s="128">
        <v>0</v>
      </c>
      <c r="DQ49" s="128">
        <v>0</v>
      </c>
      <c r="DR49" s="128">
        <v>0</v>
      </c>
      <c r="DS49" s="128">
        <v>0</v>
      </c>
      <c r="DT49" s="128">
        <v>0</v>
      </c>
      <c r="DU49" s="128">
        <v>7395.81</v>
      </c>
      <c r="DV49" s="128">
        <v>42000</v>
      </c>
      <c r="DW49" s="128">
        <v>39934.93</v>
      </c>
      <c r="DX49" s="128">
        <v>29533.68</v>
      </c>
      <c r="DY49" s="128">
        <v>38573.48</v>
      </c>
      <c r="DZ49" s="128">
        <v>109341.24</v>
      </c>
      <c r="EA49" s="128">
        <v>1205</v>
      </c>
      <c r="EB49" s="128">
        <v>0</v>
      </c>
      <c r="EC49" s="128">
        <v>16145.28</v>
      </c>
      <c r="ED49" s="118">
        <v>6964.46</v>
      </c>
      <c r="EE49" s="118">
        <v>2783.4</v>
      </c>
      <c r="EF49" s="118">
        <v>0</v>
      </c>
      <c r="EG49" s="118">
        <f t="shared" si="4"/>
        <v>0</v>
      </c>
      <c r="EH49" s="118">
        <f t="shared" si="1"/>
        <v>0</v>
      </c>
      <c r="EI49" s="118">
        <f t="shared" si="2"/>
        <v>0</v>
      </c>
      <c r="EJ49" s="118">
        <f t="shared" si="3"/>
        <v>0</v>
      </c>
    </row>
    <row r="50" s="112" customFormat="1" spans="1:140">
      <c r="A50" s="129" t="s">
        <v>122</v>
      </c>
      <c r="B50" s="128">
        <v>126753101.34</v>
      </c>
      <c r="C50" s="128">
        <v>39628.34</v>
      </c>
      <c r="D50" s="128">
        <v>25843572.36</v>
      </c>
      <c r="E50" s="128">
        <v>321743.39</v>
      </c>
      <c r="F50" s="128">
        <v>4579428.74</v>
      </c>
      <c r="G50" s="128">
        <v>1056796.85</v>
      </c>
      <c r="H50" s="128">
        <v>13818.6</v>
      </c>
      <c r="I50" s="128">
        <v>79522.83</v>
      </c>
      <c r="J50" s="128">
        <v>0</v>
      </c>
      <c r="K50" s="128">
        <v>11489.05</v>
      </c>
      <c r="L50" s="128">
        <v>339585.45</v>
      </c>
      <c r="M50" s="128">
        <v>37289.08</v>
      </c>
      <c r="N50" s="128">
        <v>350776.54</v>
      </c>
      <c r="O50" s="128">
        <v>49220.32</v>
      </c>
      <c r="P50" s="128">
        <v>3470.96</v>
      </c>
      <c r="Q50" s="128">
        <v>9438867.1</v>
      </c>
      <c r="R50" s="128">
        <v>432198.72</v>
      </c>
      <c r="S50" s="128">
        <v>9493.14</v>
      </c>
      <c r="T50" s="128">
        <v>0</v>
      </c>
      <c r="U50" s="128">
        <v>0</v>
      </c>
      <c r="V50" s="128">
        <v>2443.69</v>
      </c>
      <c r="W50" s="128">
        <v>1601.34</v>
      </c>
      <c r="X50" s="128">
        <v>8282.41</v>
      </c>
      <c r="Y50" s="128">
        <v>0</v>
      </c>
      <c r="Z50" s="136">
        <v>17200094.05</v>
      </c>
      <c r="AA50" s="136">
        <v>2980281.94</v>
      </c>
      <c r="AB50" s="136">
        <v>2306591.94</v>
      </c>
      <c r="AC50" s="136">
        <v>387883.94</v>
      </c>
      <c r="AD50" s="136">
        <v>1108467.36</v>
      </c>
      <c r="AE50" s="128">
        <v>0</v>
      </c>
      <c r="AF50" s="136">
        <v>60150553.2</v>
      </c>
      <c r="AG50" s="128">
        <v>10122584.98</v>
      </c>
      <c r="AH50" s="128">
        <v>1225791.07</v>
      </c>
      <c r="AI50" s="128">
        <v>1850772.5</v>
      </c>
      <c r="AJ50" s="128">
        <v>1338949.69</v>
      </c>
      <c r="AK50" s="128">
        <v>1157128.8</v>
      </c>
      <c r="AL50" s="128">
        <v>833733.73</v>
      </c>
      <c r="AM50" s="128">
        <v>671133.28</v>
      </c>
      <c r="AN50" s="128">
        <v>245744.52</v>
      </c>
      <c r="AO50" s="128">
        <v>1243253.25</v>
      </c>
      <c r="AP50" s="128">
        <v>362659.65</v>
      </c>
      <c r="AQ50" s="128">
        <v>52738.02</v>
      </c>
      <c r="AR50" s="128">
        <v>18017.43</v>
      </c>
      <c r="AS50" s="128">
        <v>655226.08</v>
      </c>
      <c r="AT50" s="128">
        <v>402642.99</v>
      </c>
      <c r="AU50" s="128">
        <v>0</v>
      </c>
      <c r="AV50" s="128">
        <v>1131619.4</v>
      </c>
      <c r="AW50" s="128">
        <v>134729.43</v>
      </c>
      <c r="AX50" s="128">
        <v>102631.85</v>
      </c>
      <c r="AY50" s="128">
        <v>937611.26</v>
      </c>
      <c r="AZ50" s="128">
        <v>385962.58</v>
      </c>
      <c r="BA50" s="128">
        <v>1921.36</v>
      </c>
      <c r="BB50" s="128">
        <v>1097419.66</v>
      </c>
      <c r="BC50" s="128">
        <v>15162.86</v>
      </c>
      <c r="BD50" s="128">
        <v>147783.64</v>
      </c>
      <c r="BE50" s="128">
        <v>355116.98</v>
      </c>
      <c r="BF50" s="128">
        <v>724936.56</v>
      </c>
      <c r="BG50" s="143">
        <v>4104662.44</v>
      </c>
      <c r="BH50" s="144">
        <v>53705471.06</v>
      </c>
      <c r="BI50" s="128">
        <v>1560617.97</v>
      </c>
      <c r="BJ50" s="128">
        <v>1799662.35</v>
      </c>
      <c r="BK50" s="128">
        <v>1650316.7</v>
      </c>
      <c r="BL50" s="128">
        <v>1335694.29</v>
      </c>
      <c r="BM50" s="128">
        <v>2152530.51</v>
      </c>
      <c r="BN50" s="128">
        <v>2094119.37</v>
      </c>
      <c r="BO50" s="128">
        <v>763181.39</v>
      </c>
      <c r="BP50" s="128">
        <v>2282903.88</v>
      </c>
      <c r="BQ50" s="128">
        <v>1770329.69</v>
      </c>
      <c r="BR50" s="128">
        <v>1877560.84</v>
      </c>
      <c r="BS50" s="128">
        <v>3019446.02</v>
      </c>
      <c r="BT50" s="128">
        <v>1644987.32</v>
      </c>
      <c r="BU50" s="128">
        <v>2963491.04</v>
      </c>
      <c r="BV50" s="128">
        <v>2865100.36</v>
      </c>
      <c r="BW50" s="128">
        <v>867460.25</v>
      </c>
      <c r="BX50" s="128">
        <v>590667.5</v>
      </c>
      <c r="BY50" s="128">
        <v>678525.47</v>
      </c>
      <c r="BZ50" s="128">
        <v>1053755.55</v>
      </c>
      <c r="CA50" s="128">
        <v>620689.66</v>
      </c>
      <c r="CB50" s="128">
        <v>602169.77</v>
      </c>
      <c r="CC50" s="128">
        <v>687899.53</v>
      </c>
      <c r="CD50" s="128">
        <v>1027972.34</v>
      </c>
      <c r="CE50" s="128">
        <v>499517.6</v>
      </c>
      <c r="CF50" s="128">
        <v>374641.75</v>
      </c>
      <c r="CG50" s="128">
        <v>305362.01</v>
      </c>
      <c r="CH50" s="128">
        <v>465672.5</v>
      </c>
      <c r="CI50" s="128">
        <v>235990.07</v>
      </c>
      <c r="CJ50" s="128">
        <v>511926.75</v>
      </c>
      <c r="CK50" s="128">
        <v>306517.61</v>
      </c>
      <c r="CL50" s="128">
        <v>633234.87</v>
      </c>
      <c r="CM50" s="128">
        <v>171103.51</v>
      </c>
      <c r="CN50" s="128">
        <v>504929.12</v>
      </c>
      <c r="CO50" s="128">
        <v>133465.22</v>
      </c>
      <c r="CP50" s="128">
        <v>178010.51</v>
      </c>
      <c r="CQ50" s="128">
        <v>274582.04</v>
      </c>
      <c r="CR50" s="128">
        <v>1512888.96</v>
      </c>
      <c r="CS50" s="128">
        <v>461740.15</v>
      </c>
      <c r="CT50" s="128">
        <v>466010.73</v>
      </c>
      <c r="CU50" s="128">
        <v>312640.49</v>
      </c>
      <c r="CV50" s="128">
        <v>354317.8</v>
      </c>
      <c r="CW50" s="128">
        <v>394306.48</v>
      </c>
      <c r="CX50" s="128">
        <v>191476.48</v>
      </c>
      <c r="CY50" s="128">
        <v>270413.46</v>
      </c>
      <c r="CZ50" s="128">
        <v>408911.92</v>
      </c>
      <c r="DA50" s="128">
        <v>399754.23</v>
      </c>
      <c r="DB50" s="128">
        <v>214798.45</v>
      </c>
      <c r="DC50" s="128">
        <v>298122.85</v>
      </c>
      <c r="DD50" s="128">
        <v>344749.87</v>
      </c>
      <c r="DE50" s="128">
        <v>271457.85</v>
      </c>
      <c r="DF50" s="128">
        <v>195061.44</v>
      </c>
      <c r="DG50" s="128">
        <v>242064.13</v>
      </c>
      <c r="DH50" s="128">
        <v>212971.45</v>
      </c>
      <c r="DI50" s="128">
        <v>198269.26</v>
      </c>
      <c r="DJ50" s="128">
        <v>220468.79</v>
      </c>
      <c r="DK50" s="128">
        <v>205183.8</v>
      </c>
      <c r="DL50" s="128">
        <v>293331.04</v>
      </c>
      <c r="DM50" s="128">
        <v>202255.07</v>
      </c>
      <c r="DN50" s="128">
        <v>215553.3</v>
      </c>
      <c r="DO50" s="128">
        <v>251694.85</v>
      </c>
      <c r="DP50" s="128">
        <v>546104.38</v>
      </c>
      <c r="DQ50" s="128">
        <v>2147424.23</v>
      </c>
      <c r="DR50" s="128">
        <v>474215.86</v>
      </c>
      <c r="DS50" s="128">
        <v>842062.14</v>
      </c>
      <c r="DT50" s="128">
        <v>190589.09</v>
      </c>
      <c r="DU50" s="128">
        <v>872716.13</v>
      </c>
      <c r="DV50" s="128">
        <v>326217</v>
      </c>
      <c r="DW50" s="128">
        <v>280369.93</v>
      </c>
      <c r="DX50" s="128">
        <v>168737.11</v>
      </c>
      <c r="DY50" s="128">
        <v>506640.23</v>
      </c>
      <c r="DZ50" s="128">
        <v>412854.54</v>
      </c>
      <c r="EA50" s="150">
        <v>27806.16</v>
      </c>
      <c r="EB50" s="150">
        <v>0</v>
      </c>
      <c r="EC50" s="150">
        <v>129240.98</v>
      </c>
      <c r="ED50" s="118">
        <v>43890.92</v>
      </c>
      <c r="EE50" s="118">
        <v>66788.63</v>
      </c>
      <c r="EF50" s="118">
        <v>27335.52</v>
      </c>
      <c r="EG50" s="118">
        <f t="shared" si="4"/>
        <v>0</v>
      </c>
      <c r="EH50" s="118">
        <f t="shared" si="1"/>
        <v>4.4110493035987e-11</v>
      </c>
      <c r="EI50" s="118">
        <f t="shared" si="2"/>
        <v>0</v>
      </c>
      <c r="EJ50" s="118">
        <f t="shared" si="3"/>
        <v>0</v>
      </c>
    </row>
    <row r="51" s="113" customFormat="1" ht="12.75" spans="1:140">
      <c r="A51" s="130" t="s">
        <v>927</v>
      </c>
      <c r="B51" s="128">
        <v>0</v>
      </c>
      <c r="C51" s="128">
        <v>0</v>
      </c>
      <c r="D51" s="128">
        <v>0</v>
      </c>
      <c r="E51" s="128">
        <v>0</v>
      </c>
      <c r="F51" s="128">
        <v>0</v>
      </c>
      <c r="G51" s="128">
        <v>0</v>
      </c>
      <c r="H51" s="128">
        <v>0</v>
      </c>
      <c r="I51" s="128">
        <v>0</v>
      </c>
      <c r="J51" s="128">
        <v>0</v>
      </c>
      <c r="K51" s="128">
        <v>0</v>
      </c>
      <c r="L51" s="128">
        <v>0</v>
      </c>
      <c r="M51" s="128">
        <v>0</v>
      </c>
      <c r="N51" s="128">
        <v>0</v>
      </c>
      <c r="O51" s="128">
        <v>0</v>
      </c>
      <c r="P51" s="128">
        <v>0</v>
      </c>
      <c r="Q51" s="128">
        <v>0</v>
      </c>
      <c r="R51" s="128">
        <v>0</v>
      </c>
      <c r="S51" s="128">
        <v>0</v>
      </c>
      <c r="T51" s="128">
        <v>0</v>
      </c>
      <c r="U51" s="128">
        <v>0</v>
      </c>
      <c r="V51" s="128">
        <v>0</v>
      </c>
      <c r="W51" s="128">
        <v>0</v>
      </c>
      <c r="X51" s="128">
        <v>0</v>
      </c>
      <c r="Y51" s="128">
        <v>0</v>
      </c>
      <c r="Z51" s="136">
        <v>0</v>
      </c>
      <c r="AA51" s="136">
        <v>0</v>
      </c>
      <c r="AB51" s="136">
        <v>0</v>
      </c>
      <c r="AC51" s="136">
        <v>0</v>
      </c>
      <c r="AD51" s="136">
        <v>0</v>
      </c>
      <c r="AE51" s="128">
        <v>0</v>
      </c>
      <c r="AF51" s="136">
        <v>0</v>
      </c>
      <c r="AG51" s="128">
        <v>0</v>
      </c>
      <c r="AH51" s="128">
        <v>0</v>
      </c>
      <c r="AI51" s="128">
        <v>0</v>
      </c>
      <c r="AJ51" s="128">
        <v>0</v>
      </c>
      <c r="AK51" s="128">
        <v>0</v>
      </c>
      <c r="AL51" s="128">
        <v>0</v>
      </c>
      <c r="AM51" s="128">
        <v>0</v>
      </c>
      <c r="AN51" s="128">
        <v>0</v>
      </c>
      <c r="AO51" s="128">
        <v>0</v>
      </c>
      <c r="AP51" s="128">
        <v>0</v>
      </c>
      <c r="AQ51" s="128">
        <v>0</v>
      </c>
      <c r="AR51" s="128">
        <v>0</v>
      </c>
      <c r="AS51" s="128">
        <v>0</v>
      </c>
      <c r="AT51" s="128">
        <v>0</v>
      </c>
      <c r="AU51" s="128">
        <v>0</v>
      </c>
      <c r="AV51" s="128">
        <v>0</v>
      </c>
      <c r="AW51" s="128">
        <v>0</v>
      </c>
      <c r="AX51" s="128">
        <v>0</v>
      </c>
      <c r="AY51" s="128">
        <v>0</v>
      </c>
      <c r="AZ51" s="128">
        <v>0</v>
      </c>
      <c r="BA51" s="128">
        <v>0</v>
      </c>
      <c r="BB51" s="128">
        <v>0</v>
      </c>
      <c r="BC51" s="128">
        <v>0</v>
      </c>
      <c r="BD51" s="128">
        <v>0</v>
      </c>
      <c r="BE51" s="128">
        <v>0</v>
      </c>
      <c r="BF51" s="128">
        <v>0</v>
      </c>
      <c r="BG51" s="143"/>
      <c r="BH51" s="144">
        <v>0</v>
      </c>
      <c r="BI51" s="128">
        <v>0</v>
      </c>
      <c r="BJ51" s="128">
        <v>0</v>
      </c>
      <c r="BK51" s="128">
        <v>0</v>
      </c>
      <c r="BL51" s="128">
        <v>0</v>
      </c>
      <c r="BM51" s="128">
        <v>0</v>
      </c>
      <c r="BN51" s="128">
        <v>0</v>
      </c>
      <c r="BO51" s="128">
        <v>0</v>
      </c>
      <c r="BP51" s="128">
        <v>0</v>
      </c>
      <c r="BQ51" s="128">
        <v>0</v>
      </c>
      <c r="BR51" s="128">
        <v>0</v>
      </c>
      <c r="BS51" s="128">
        <v>0</v>
      </c>
      <c r="BT51" s="128">
        <v>0</v>
      </c>
      <c r="BU51" s="128">
        <v>0</v>
      </c>
      <c r="BV51" s="128">
        <v>0</v>
      </c>
      <c r="BW51" s="128">
        <v>0</v>
      </c>
      <c r="BX51" s="128">
        <v>0</v>
      </c>
      <c r="BY51" s="128">
        <v>0</v>
      </c>
      <c r="BZ51" s="128">
        <v>0</v>
      </c>
      <c r="CA51" s="128">
        <v>0</v>
      </c>
      <c r="CB51" s="128">
        <v>0</v>
      </c>
      <c r="CC51" s="128">
        <v>0</v>
      </c>
      <c r="CD51" s="128">
        <v>0</v>
      </c>
      <c r="CE51" s="128">
        <v>0</v>
      </c>
      <c r="CF51" s="128">
        <v>0</v>
      </c>
      <c r="CG51" s="128">
        <v>0</v>
      </c>
      <c r="CH51" s="128">
        <v>0</v>
      </c>
      <c r="CI51" s="128">
        <v>0</v>
      </c>
      <c r="CJ51" s="128">
        <v>0</v>
      </c>
      <c r="CK51" s="128">
        <v>0</v>
      </c>
      <c r="CL51" s="128">
        <v>0</v>
      </c>
      <c r="CM51" s="128">
        <v>0</v>
      </c>
      <c r="CN51" s="128">
        <v>0</v>
      </c>
      <c r="CO51" s="128">
        <v>0</v>
      </c>
      <c r="CP51" s="128">
        <v>0</v>
      </c>
      <c r="CQ51" s="128">
        <v>0</v>
      </c>
      <c r="CR51" s="128">
        <v>0</v>
      </c>
      <c r="CS51" s="128">
        <v>0</v>
      </c>
      <c r="CT51" s="128">
        <v>0</v>
      </c>
      <c r="CU51" s="128">
        <v>0</v>
      </c>
      <c r="CV51" s="128">
        <v>0</v>
      </c>
      <c r="CW51" s="128">
        <v>0</v>
      </c>
      <c r="CX51" s="128">
        <v>0</v>
      </c>
      <c r="CY51" s="128">
        <v>0</v>
      </c>
      <c r="CZ51" s="128">
        <v>0</v>
      </c>
      <c r="DA51" s="128">
        <v>0</v>
      </c>
      <c r="DB51" s="128">
        <v>0</v>
      </c>
      <c r="DC51" s="128">
        <v>0</v>
      </c>
      <c r="DD51" s="128">
        <v>0</v>
      </c>
      <c r="DE51" s="128">
        <v>0</v>
      </c>
      <c r="DF51" s="128">
        <v>0</v>
      </c>
      <c r="DG51" s="128">
        <v>0</v>
      </c>
      <c r="DH51" s="128">
        <v>0</v>
      </c>
      <c r="DI51" s="128">
        <v>0</v>
      </c>
      <c r="DJ51" s="128">
        <v>0</v>
      </c>
      <c r="DK51" s="128">
        <v>0</v>
      </c>
      <c r="DL51" s="128">
        <v>0</v>
      </c>
      <c r="DM51" s="128">
        <v>0</v>
      </c>
      <c r="DN51" s="128">
        <v>0</v>
      </c>
      <c r="DO51" s="128">
        <v>0</v>
      </c>
      <c r="DP51" s="128">
        <v>0</v>
      </c>
      <c r="DQ51" s="128">
        <v>0</v>
      </c>
      <c r="DR51" s="128">
        <v>0</v>
      </c>
      <c r="DS51" s="128">
        <v>0</v>
      </c>
      <c r="DT51" s="128">
        <v>0</v>
      </c>
      <c r="DU51" s="128">
        <v>0</v>
      </c>
      <c r="DV51" s="128">
        <v>0</v>
      </c>
      <c r="DW51" s="128">
        <v>0</v>
      </c>
      <c r="DX51" s="128">
        <v>0</v>
      </c>
      <c r="DY51" s="128">
        <v>0</v>
      </c>
      <c r="DZ51" s="128">
        <v>0</v>
      </c>
      <c r="EA51" s="128">
        <v>0</v>
      </c>
      <c r="EB51" s="151">
        <v>0</v>
      </c>
      <c r="EC51" s="151">
        <v>0</v>
      </c>
      <c r="ED51" s="118">
        <v>0</v>
      </c>
      <c r="EE51" s="118">
        <v>0</v>
      </c>
      <c r="EF51" s="118">
        <v>0</v>
      </c>
      <c r="EG51" s="118">
        <f t="shared" si="4"/>
        <v>0</v>
      </c>
      <c r="EH51" s="118">
        <f t="shared" si="1"/>
        <v>0</v>
      </c>
      <c r="EI51" s="118">
        <f t="shared" si="2"/>
        <v>0</v>
      </c>
      <c r="EJ51" s="118">
        <f t="shared" si="3"/>
        <v>0</v>
      </c>
    </row>
    <row r="52" s="114" customFormat="1" ht="12.75" spans="1:140">
      <c r="A52" s="131" t="s">
        <v>2</v>
      </c>
      <c r="B52" s="128">
        <v>716096182.77</v>
      </c>
      <c r="C52" s="128">
        <v>14505471.73</v>
      </c>
      <c r="D52" s="128">
        <v>124756530.51</v>
      </c>
      <c r="E52" s="128">
        <v>2707243.96</v>
      </c>
      <c r="F52" s="128">
        <v>12797581.86</v>
      </c>
      <c r="G52" s="128">
        <v>7376251.91</v>
      </c>
      <c r="H52" s="128">
        <v>1930412.37</v>
      </c>
      <c r="I52" s="128">
        <v>3743040.87</v>
      </c>
      <c r="J52" s="128">
        <v>0</v>
      </c>
      <c r="K52" s="128">
        <v>1158639.23</v>
      </c>
      <c r="L52" s="128">
        <v>3479174.22</v>
      </c>
      <c r="M52" s="128">
        <v>4018545.02</v>
      </c>
      <c r="N52" s="128">
        <v>3906073.13</v>
      </c>
      <c r="O52" s="128">
        <v>7485378.39</v>
      </c>
      <c r="P52" s="128">
        <v>4906004.74</v>
      </c>
      <c r="Q52" s="128">
        <v>21552560.26</v>
      </c>
      <c r="R52" s="128">
        <v>3844764.11</v>
      </c>
      <c r="S52" s="128">
        <v>1215610.6</v>
      </c>
      <c r="T52" s="128">
        <v>-300.77</v>
      </c>
      <c r="U52" s="128">
        <v>1435</v>
      </c>
      <c r="V52" s="128">
        <v>272058.86</v>
      </c>
      <c r="W52" s="128">
        <v>730783.17</v>
      </c>
      <c r="X52" s="128">
        <v>644318.93</v>
      </c>
      <c r="Y52" s="128">
        <v>47596.85</v>
      </c>
      <c r="Z52" s="136">
        <v>40046975.08</v>
      </c>
      <c r="AA52" s="136">
        <v>92818697.63</v>
      </c>
      <c r="AB52" s="136">
        <v>14585402.01</v>
      </c>
      <c r="AC52" s="136">
        <v>4745890.64</v>
      </c>
      <c r="AD52" s="136">
        <v>4908334.09</v>
      </c>
      <c r="AE52" s="128">
        <v>0</v>
      </c>
      <c r="AF52" s="136">
        <v>337911708.37</v>
      </c>
      <c r="AG52" s="128">
        <v>13381386.28</v>
      </c>
      <c r="AH52" s="128">
        <v>5331010.53</v>
      </c>
      <c r="AI52" s="128">
        <v>5713331.87</v>
      </c>
      <c r="AJ52" s="128">
        <v>6141906.9</v>
      </c>
      <c r="AK52" s="128">
        <v>4585812.81</v>
      </c>
      <c r="AL52" s="128">
        <v>2552437.19</v>
      </c>
      <c r="AM52" s="128">
        <v>2341089.5</v>
      </c>
      <c r="AN52" s="128">
        <v>7132456.77</v>
      </c>
      <c r="AO52" s="128">
        <v>43651925.17</v>
      </c>
      <c r="AP52" s="128">
        <v>14725990.56</v>
      </c>
      <c r="AQ52" s="128">
        <v>10549485.24</v>
      </c>
      <c r="AR52" s="128">
        <v>3077720.66</v>
      </c>
      <c r="AS52" s="128">
        <v>8837710.25</v>
      </c>
      <c r="AT52" s="128">
        <v>4843408.98</v>
      </c>
      <c r="AU52" s="128">
        <v>0</v>
      </c>
      <c r="AV52" s="128">
        <v>3993934.04</v>
      </c>
      <c r="AW52" s="128">
        <v>6607863.63</v>
      </c>
      <c r="AX52" s="128">
        <v>-1728108.34</v>
      </c>
      <c r="AY52" s="128">
        <v>5711712.68</v>
      </c>
      <c r="AZ52" s="128">
        <v>4265754.29</v>
      </c>
      <c r="BA52" s="128">
        <v>480136.35</v>
      </c>
      <c r="BB52" s="128">
        <v>63783414.66</v>
      </c>
      <c r="BC52" s="128">
        <v>2964476.68</v>
      </c>
      <c r="BD52" s="128">
        <v>11176746.3</v>
      </c>
      <c r="BE52" s="128">
        <v>4686690.38</v>
      </c>
      <c r="BF52" s="128">
        <v>11455459.15</v>
      </c>
      <c r="BG52" s="143">
        <v>16450641.47</v>
      </c>
      <c r="BH52" s="144">
        <v>227394279.73</v>
      </c>
      <c r="BI52" s="128">
        <v>8603976.91</v>
      </c>
      <c r="BJ52" s="128">
        <v>8766144.53</v>
      </c>
      <c r="BK52" s="128">
        <v>9833820.42</v>
      </c>
      <c r="BL52" s="128">
        <v>9019507.14</v>
      </c>
      <c r="BM52" s="128">
        <v>8804567.59</v>
      </c>
      <c r="BN52" s="128">
        <v>8875261.01</v>
      </c>
      <c r="BO52" s="128">
        <v>3547919.6</v>
      </c>
      <c r="BP52" s="128">
        <v>9622280.35</v>
      </c>
      <c r="BQ52" s="128">
        <v>5451590.54</v>
      </c>
      <c r="BR52" s="128">
        <v>4842474.47</v>
      </c>
      <c r="BS52" s="128">
        <v>11151692.47</v>
      </c>
      <c r="BT52" s="128">
        <v>7996174.55</v>
      </c>
      <c r="BU52" s="128">
        <v>8307893.45</v>
      </c>
      <c r="BV52" s="128">
        <v>5597209.35</v>
      </c>
      <c r="BW52" s="128">
        <v>3525913.99</v>
      </c>
      <c r="BX52" s="128">
        <v>3809585.9</v>
      </c>
      <c r="BY52" s="128">
        <v>3655368.79</v>
      </c>
      <c r="BZ52" s="128">
        <v>4435621.12</v>
      </c>
      <c r="CA52" s="128">
        <v>2719501.93</v>
      </c>
      <c r="CB52" s="128">
        <v>2731783.05</v>
      </c>
      <c r="CC52" s="128">
        <v>3587281.28</v>
      </c>
      <c r="CD52" s="128">
        <v>4700290.2</v>
      </c>
      <c r="CE52" s="128">
        <v>2090325.72</v>
      </c>
      <c r="CF52" s="128">
        <v>1988048.87</v>
      </c>
      <c r="CG52" s="128">
        <v>1931027.1</v>
      </c>
      <c r="CH52" s="128">
        <v>2401823.72</v>
      </c>
      <c r="CI52" s="128">
        <v>1913151.15</v>
      </c>
      <c r="CJ52" s="128">
        <v>2824700</v>
      </c>
      <c r="CK52" s="128">
        <v>1847992.12</v>
      </c>
      <c r="CL52" s="128">
        <v>3793757.88</v>
      </c>
      <c r="CM52" s="128">
        <v>1248321.74</v>
      </c>
      <c r="CN52" s="128">
        <v>1919660.3</v>
      </c>
      <c r="CO52" s="128">
        <v>894723.03</v>
      </c>
      <c r="CP52" s="128">
        <v>1231259.86</v>
      </c>
      <c r="CQ52" s="128">
        <v>1343332.85</v>
      </c>
      <c r="CR52" s="128">
        <v>4082904.33</v>
      </c>
      <c r="CS52" s="128">
        <v>8755651.94</v>
      </c>
      <c r="CT52" s="128">
        <v>1200632.14</v>
      </c>
      <c r="CU52" s="128">
        <v>1125774.01</v>
      </c>
      <c r="CV52" s="128">
        <v>925633.75</v>
      </c>
      <c r="CW52" s="128">
        <v>1551364.58</v>
      </c>
      <c r="CX52" s="128">
        <v>1194507.52</v>
      </c>
      <c r="CY52" s="128">
        <v>1383861.32</v>
      </c>
      <c r="CZ52" s="128">
        <v>1705628.04</v>
      </c>
      <c r="DA52" s="128">
        <v>1759195.7</v>
      </c>
      <c r="DB52" s="128">
        <v>1280954.97</v>
      </c>
      <c r="DC52" s="128">
        <v>1561709.41</v>
      </c>
      <c r="DD52" s="128">
        <v>1580000.1</v>
      </c>
      <c r="DE52" s="128">
        <v>1502885.26</v>
      </c>
      <c r="DF52" s="128">
        <v>1030859.69</v>
      </c>
      <c r="DG52" s="128">
        <v>1590525.69</v>
      </c>
      <c r="DH52" s="128">
        <v>1579498.39</v>
      </c>
      <c r="DI52" s="128">
        <v>1141131.77</v>
      </c>
      <c r="DJ52" s="128">
        <v>1199188.4</v>
      </c>
      <c r="DK52" s="128">
        <v>965728.67</v>
      </c>
      <c r="DL52" s="128">
        <v>890386.65</v>
      </c>
      <c r="DM52" s="128">
        <v>1713001.47</v>
      </c>
      <c r="DN52" s="128">
        <v>901559.63</v>
      </c>
      <c r="DO52" s="128">
        <v>1485746.3</v>
      </c>
      <c r="DP52" s="128">
        <v>1687801.42</v>
      </c>
      <c r="DQ52" s="128">
        <v>4320804.96</v>
      </c>
      <c r="DR52" s="128">
        <v>2054103.69</v>
      </c>
      <c r="DS52" s="128">
        <v>1833399.6</v>
      </c>
      <c r="DT52" s="128">
        <v>1048678.21</v>
      </c>
      <c r="DU52" s="128">
        <v>4576634.88</v>
      </c>
      <c r="DV52" s="128">
        <v>1452062.48</v>
      </c>
      <c r="DW52" s="128">
        <v>808150.06</v>
      </c>
      <c r="DX52" s="128">
        <v>542549.52</v>
      </c>
      <c r="DY52" s="128">
        <v>794092.2</v>
      </c>
      <c r="DZ52" s="128">
        <v>822009.68</v>
      </c>
      <c r="EA52" s="150">
        <v>40517.05</v>
      </c>
      <c r="EB52" s="116">
        <v>5615</v>
      </c>
      <c r="EC52" s="116">
        <v>127542.1</v>
      </c>
      <c r="ED52" s="118">
        <v>53639.8</v>
      </c>
      <c r="EE52" s="118">
        <v>77030.85</v>
      </c>
      <c r="EF52" s="118">
        <v>27335.52</v>
      </c>
      <c r="EG52" s="118">
        <f t="shared" si="4"/>
        <v>0</v>
      </c>
      <c r="EH52" s="118">
        <f t="shared" si="1"/>
        <v>0</v>
      </c>
      <c r="EI52" s="118">
        <f t="shared" si="2"/>
        <v>0</v>
      </c>
      <c r="EJ52" s="118">
        <f t="shared" si="3"/>
        <v>0</v>
      </c>
    </row>
    <row r="53" ht="11.25" customHeight="1" spans="32:140">
      <c r="AF53" s="137"/>
      <c r="AG53" s="139"/>
      <c r="AH53" s="139"/>
      <c r="AI53" s="139"/>
      <c r="AJ53" s="139"/>
      <c r="AK53" s="139"/>
      <c r="AL53" s="140"/>
      <c r="ED53" s="118">
        <f t="shared" ref="ED53:ED66" si="5">SUM(C53:AF53)-B53</f>
        <v>0</v>
      </c>
      <c r="EE53" s="118">
        <f t="shared" ref="EE53:EE67" si="6">SUM(BB53:BH53)-AF53</f>
        <v>0</v>
      </c>
      <c r="EF53" s="118">
        <f t="shared" ref="EF53:EF67" si="7">SUM(BI53:DZ53)-BH53</f>
        <v>0</v>
      </c>
      <c r="EG53" s="118">
        <f t="shared" si="4"/>
        <v>0</v>
      </c>
      <c r="EH53" s="118">
        <f t="shared" si="1"/>
        <v>0</v>
      </c>
      <c r="EI53" s="118">
        <f t="shared" si="2"/>
        <v>0</v>
      </c>
      <c r="EJ53" s="118">
        <f t="shared" si="3"/>
        <v>0</v>
      </c>
    </row>
    <row r="54" spans="32:140">
      <c r="AF54" s="136"/>
      <c r="AG54" s="128"/>
      <c r="AH54" s="128"/>
      <c r="AI54" s="128"/>
      <c r="AJ54" s="128"/>
      <c r="AK54" s="128"/>
      <c r="AL54" s="140"/>
      <c r="ED54" s="118">
        <f t="shared" si="5"/>
        <v>0</v>
      </c>
      <c r="EE54" s="118">
        <f t="shared" si="6"/>
        <v>0</v>
      </c>
      <c r="EF54" s="118">
        <f t="shared" si="7"/>
        <v>0</v>
      </c>
      <c r="EG54" s="118">
        <f t="shared" si="4"/>
        <v>0</v>
      </c>
      <c r="EH54" s="118">
        <f t="shared" si="1"/>
        <v>0</v>
      </c>
      <c r="EI54" s="118">
        <f t="shared" si="2"/>
        <v>0</v>
      </c>
      <c r="EJ54" s="118">
        <f t="shared" si="3"/>
        <v>0</v>
      </c>
    </row>
    <row r="55" ht="10.5" customHeight="1" spans="2:140">
      <c r="B55" s="117" t="s">
        <v>928</v>
      </c>
      <c r="AF55" s="119" t="s">
        <v>5</v>
      </c>
      <c r="ED55" s="118" t="e">
        <f t="shared" si="5"/>
        <v>#VALUE!</v>
      </c>
      <c r="EE55" s="118" t="e">
        <f t="shared" si="6"/>
        <v>#VALUE!</v>
      </c>
      <c r="EF55" s="118">
        <f t="shared" si="7"/>
        <v>0</v>
      </c>
      <c r="EG55" s="118">
        <f t="shared" si="4"/>
        <v>0</v>
      </c>
      <c r="EH55" s="118">
        <f t="shared" si="1"/>
        <v>0</v>
      </c>
      <c r="EI55" s="118">
        <f t="shared" si="2"/>
        <v>0</v>
      </c>
      <c r="EJ55" s="118">
        <f t="shared" si="3"/>
        <v>0</v>
      </c>
    </row>
    <row r="56" spans="1:140">
      <c r="A56" s="123"/>
      <c r="B56" s="124" t="s">
        <v>841</v>
      </c>
      <c r="C56" s="125" t="s">
        <v>707</v>
      </c>
      <c r="D56" s="125" t="s">
        <v>842</v>
      </c>
      <c r="E56" s="126" t="s">
        <v>709</v>
      </c>
      <c r="F56" s="126" t="s">
        <v>710</v>
      </c>
      <c r="G56" s="126" t="s">
        <v>722</v>
      </c>
      <c r="H56" s="126" t="s">
        <v>724</v>
      </c>
      <c r="I56" s="126" t="s">
        <v>717</v>
      </c>
      <c r="J56" s="126" t="s">
        <v>711</v>
      </c>
      <c r="K56" s="126" t="s">
        <v>712</v>
      </c>
      <c r="L56" s="126" t="s">
        <v>843</v>
      </c>
      <c r="M56" s="126" t="s">
        <v>727</v>
      </c>
      <c r="N56" s="126" t="s">
        <v>715</v>
      </c>
      <c r="O56" s="126" t="s">
        <v>730</v>
      </c>
      <c r="P56" s="126" t="s">
        <v>731</v>
      </c>
      <c r="Q56" s="126" t="s">
        <v>736</v>
      </c>
      <c r="R56" s="126" t="s">
        <v>732</v>
      </c>
      <c r="S56" s="126" t="s">
        <v>719</v>
      </c>
      <c r="T56" s="126" t="s">
        <v>844</v>
      </c>
      <c r="U56" s="126" t="s">
        <v>845</v>
      </c>
      <c r="V56" s="134" t="s">
        <v>713</v>
      </c>
      <c r="W56" s="134" t="s">
        <v>733</v>
      </c>
      <c r="X56" s="134" t="s">
        <v>746</v>
      </c>
      <c r="Y56" s="134" t="s">
        <v>162</v>
      </c>
      <c r="Z56" s="138" t="s">
        <v>164</v>
      </c>
      <c r="AA56" s="135" t="s">
        <v>165</v>
      </c>
      <c r="AB56" s="138" t="s">
        <v>166</v>
      </c>
      <c r="AC56" s="138" t="s">
        <v>167</v>
      </c>
      <c r="AD56" s="138" t="s">
        <v>168</v>
      </c>
      <c r="AE56" s="126" t="s">
        <v>169</v>
      </c>
      <c r="AF56" s="135" t="s">
        <v>5</v>
      </c>
      <c r="AG56" s="126" t="s">
        <v>19</v>
      </c>
      <c r="AH56" s="126" t="s">
        <v>12</v>
      </c>
      <c r="AI56" s="126" t="s">
        <v>13</v>
      </c>
      <c r="AJ56" s="126" t="s">
        <v>10</v>
      </c>
      <c r="AK56" s="126" t="s">
        <v>18</v>
      </c>
      <c r="AL56" s="126" t="s">
        <v>17</v>
      </c>
      <c r="AM56" s="126" t="s">
        <v>15</v>
      </c>
      <c r="AN56" s="126" t="s">
        <v>27</v>
      </c>
      <c r="AO56" s="126" t="s">
        <v>21</v>
      </c>
      <c r="AP56" s="126" t="s">
        <v>22</v>
      </c>
      <c r="AQ56" s="126" t="s">
        <v>23</v>
      </c>
      <c r="AR56" s="126" t="s">
        <v>24</v>
      </c>
      <c r="AS56" s="126" t="s">
        <v>25</v>
      </c>
      <c r="AT56" s="126" t="s">
        <v>26</v>
      </c>
      <c r="AU56" s="126" t="s">
        <v>170</v>
      </c>
      <c r="AV56" s="126" t="s">
        <v>9</v>
      </c>
      <c r="AW56" s="126" t="s">
        <v>6</v>
      </c>
      <c r="AX56" s="126" t="s">
        <v>8</v>
      </c>
      <c r="AY56" s="126" t="s">
        <v>14</v>
      </c>
      <c r="AZ56" s="126" t="s">
        <v>846</v>
      </c>
      <c r="BA56" s="126" t="s">
        <v>847</v>
      </c>
      <c r="BB56" s="126" t="s">
        <v>737</v>
      </c>
      <c r="BC56" s="126" t="s">
        <v>848</v>
      </c>
      <c r="BD56" s="126" t="s">
        <v>929</v>
      </c>
      <c r="BE56" s="126" t="s">
        <v>745</v>
      </c>
      <c r="BF56" s="134" t="s">
        <v>28</v>
      </c>
      <c r="BG56" s="145" t="s">
        <v>734</v>
      </c>
      <c r="BH56" s="142" t="s">
        <v>849</v>
      </c>
      <c r="BI56" s="126" t="s">
        <v>850</v>
      </c>
      <c r="BJ56" s="126" t="s">
        <v>851</v>
      </c>
      <c r="BK56" s="126" t="s">
        <v>852</v>
      </c>
      <c r="BL56" s="126" t="s">
        <v>853</v>
      </c>
      <c r="BM56" s="126" t="s">
        <v>854</v>
      </c>
      <c r="BN56" s="126" t="s">
        <v>855</v>
      </c>
      <c r="BO56" s="126" t="s">
        <v>856</v>
      </c>
      <c r="BP56" s="126" t="s">
        <v>857</v>
      </c>
      <c r="BQ56" s="126" t="s">
        <v>858</v>
      </c>
      <c r="BR56" s="126" t="s">
        <v>859</v>
      </c>
      <c r="BS56" s="126" t="s">
        <v>930</v>
      </c>
      <c r="BT56" s="126" t="s">
        <v>860</v>
      </c>
      <c r="BU56" s="126" t="s">
        <v>861</v>
      </c>
      <c r="BV56" s="126" t="s">
        <v>862</v>
      </c>
      <c r="BW56" s="126" t="s">
        <v>863</v>
      </c>
      <c r="BX56" s="126" t="s">
        <v>864</v>
      </c>
      <c r="BY56" s="126" t="s">
        <v>865</v>
      </c>
      <c r="BZ56" s="126" t="s">
        <v>866</v>
      </c>
      <c r="CA56" s="126" t="s">
        <v>867</v>
      </c>
      <c r="CB56" s="126" t="s">
        <v>868</v>
      </c>
      <c r="CC56" s="126" t="s">
        <v>869</v>
      </c>
      <c r="CD56" s="126" t="s">
        <v>870</v>
      </c>
      <c r="CE56" s="126" t="s">
        <v>871</v>
      </c>
      <c r="CF56" s="126" t="s">
        <v>872</v>
      </c>
      <c r="CG56" s="126" t="s">
        <v>873</v>
      </c>
      <c r="CH56" s="126" t="s">
        <v>874</v>
      </c>
      <c r="CI56" s="126" t="s">
        <v>875</v>
      </c>
      <c r="CJ56" s="126" t="s">
        <v>876</v>
      </c>
      <c r="CK56" s="126" t="s">
        <v>877</v>
      </c>
      <c r="CL56" s="126" t="s">
        <v>878</v>
      </c>
      <c r="CM56" s="126" t="s">
        <v>879</v>
      </c>
      <c r="CN56" s="126" t="s">
        <v>880</v>
      </c>
      <c r="CO56" s="126" t="s">
        <v>881</v>
      </c>
      <c r="CP56" s="126" t="s">
        <v>882</v>
      </c>
      <c r="CQ56" s="126" t="s">
        <v>883</v>
      </c>
      <c r="CR56" s="126" t="s">
        <v>884</v>
      </c>
      <c r="CS56" s="126" t="s">
        <v>885</v>
      </c>
      <c r="CT56" s="126" t="s">
        <v>886</v>
      </c>
      <c r="CU56" s="126" t="s">
        <v>887</v>
      </c>
      <c r="CV56" s="126" t="s">
        <v>888</v>
      </c>
      <c r="CW56" s="126" t="s">
        <v>889</v>
      </c>
      <c r="CX56" s="126" t="s">
        <v>890</v>
      </c>
      <c r="CY56" s="126" t="s">
        <v>891</v>
      </c>
      <c r="CZ56" s="126" t="s">
        <v>892</v>
      </c>
      <c r="DA56" s="126" t="s">
        <v>893</v>
      </c>
      <c r="DB56" s="126" t="s">
        <v>894</v>
      </c>
      <c r="DC56" s="126" t="s">
        <v>895</v>
      </c>
      <c r="DD56" s="126" t="s">
        <v>896</v>
      </c>
      <c r="DE56" s="126" t="s">
        <v>897</v>
      </c>
      <c r="DF56" s="126" t="s">
        <v>898</v>
      </c>
      <c r="DG56" s="126" t="s">
        <v>899</v>
      </c>
      <c r="DH56" s="126" t="s">
        <v>900</v>
      </c>
      <c r="DI56" s="126" t="s">
        <v>901</v>
      </c>
      <c r="DJ56" s="126" t="s">
        <v>902</v>
      </c>
      <c r="DK56" s="126" t="s">
        <v>903</v>
      </c>
      <c r="DL56" s="126" t="s">
        <v>904</v>
      </c>
      <c r="DM56" s="126" t="s">
        <v>905</v>
      </c>
      <c r="DN56" s="126" t="s">
        <v>906</v>
      </c>
      <c r="DO56" s="126" t="s">
        <v>907</v>
      </c>
      <c r="DP56" s="126" t="s">
        <v>908</v>
      </c>
      <c r="DQ56" s="126" t="s">
        <v>931</v>
      </c>
      <c r="DR56" s="146" t="s">
        <v>910</v>
      </c>
      <c r="DS56" s="146" t="s">
        <v>911</v>
      </c>
      <c r="DT56" s="146" t="s">
        <v>912</v>
      </c>
      <c r="DU56" s="146" t="s">
        <v>932</v>
      </c>
      <c r="DV56" s="146" t="s">
        <v>914</v>
      </c>
      <c r="DW56" s="146" t="s">
        <v>915</v>
      </c>
      <c r="DX56" s="146" t="s">
        <v>916</v>
      </c>
      <c r="DY56" s="146" t="s">
        <v>917</v>
      </c>
      <c r="DZ56" s="146" t="s">
        <v>918</v>
      </c>
      <c r="EA56" s="118" t="s">
        <v>919</v>
      </c>
      <c r="ED56" s="118" t="e">
        <f t="shared" si="5"/>
        <v>#VALUE!</v>
      </c>
      <c r="EE56" s="118" t="e">
        <f t="shared" si="6"/>
        <v>#VALUE!</v>
      </c>
      <c r="EF56" s="118" t="e">
        <f t="shared" si="7"/>
        <v>#VALUE!</v>
      </c>
      <c r="EG56" s="118" t="e">
        <f t="shared" si="4"/>
        <v>#VALUE!</v>
      </c>
      <c r="EH56" s="118" t="e">
        <f t="shared" si="1"/>
        <v>#VALUE!</v>
      </c>
      <c r="EI56" s="118" t="e">
        <f t="shared" si="2"/>
        <v>#VALUE!</v>
      </c>
      <c r="EJ56" s="118" t="e">
        <f t="shared" si="3"/>
        <v>#VALUE!</v>
      </c>
    </row>
    <row r="57" spans="1:140">
      <c r="A57" s="127" t="s">
        <v>112</v>
      </c>
      <c r="B57" s="128">
        <v>18402517.99</v>
      </c>
      <c r="C57" s="128">
        <v>688791.03</v>
      </c>
      <c r="D57" s="128">
        <v>2538779.59</v>
      </c>
      <c r="E57" s="128">
        <v>89779</v>
      </c>
      <c r="F57" s="128">
        <v>275178.66</v>
      </c>
      <c r="G57" s="128">
        <v>318536</v>
      </c>
      <c r="H57" s="128">
        <v>89047</v>
      </c>
      <c r="I57" s="128">
        <v>194294</v>
      </c>
      <c r="J57" s="128">
        <v>0</v>
      </c>
      <c r="K57" s="128">
        <v>57307</v>
      </c>
      <c r="L57" s="128">
        <v>144489</v>
      </c>
      <c r="M57" s="128">
        <v>209032.17</v>
      </c>
      <c r="N57" s="128">
        <v>161835</v>
      </c>
      <c r="O57" s="128">
        <v>332544.67</v>
      </c>
      <c r="P57" s="128">
        <v>1551956.49</v>
      </c>
      <c r="Q57" s="128">
        <v>-509803.49</v>
      </c>
      <c r="R57" s="128">
        <v>191454.56</v>
      </c>
      <c r="S57" s="128">
        <v>64974.33</v>
      </c>
      <c r="T57" s="128">
        <v>0</v>
      </c>
      <c r="U57" s="128">
        <v>0</v>
      </c>
      <c r="V57" s="128">
        <v>16400</v>
      </c>
      <c r="W57" s="128">
        <v>152233.33</v>
      </c>
      <c r="X57" s="128">
        <v>96580</v>
      </c>
      <c r="Y57" s="128">
        <v>0</v>
      </c>
      <c r="Z57" s="136">
        <v>1088013.04</v>
      </c>
      <c r="AA57" s="136">
        <v>2109226.98</v>
      </c>
      <c r="AB57" s="136">
        <v>618033.31</v>
      </c>
      <c r="AC57" s="136">
        <v>207317.89</v>
      </c>
      <c r="AD57" s="136">
        <v>190434</v>
      </c>
      <c r="AE57" s="128">
        <v>0</v>
      </c>
      <c r="AF57" s="136">
        <v>7526084.43</v>
      </c>
      <c r="AG57" s="128">
        <v>132147.79</v>
      </c>
      <c r="AH57" s="128">
        <v>105960</v>
      </c>
      <c r="AI57" s="128">
        <v>128853.33</v>
      </c>
      <c r="AJ57" s="128">
        <v>317444</v>
      </c>
      <c r="AK57" s="128">
        <v>166693.92</v>
      </c>
      <c r="AL57" s="128">
        <v>156910</v>
      </c>
      <c r="AM57" s="128">
        <v>80004</v>
      </c>
      <c r="AN57" s="128">
        <v>226373.32</v>
      </c>
      <c r="AO57" s="128">
        <v>540585</v>
      </c>
      <c r="AP57" s="128">
        <v>751497.25</v>
      </c>
      <c r="AQ57" s="128">
        <v>216312</v>
      </c>
      <c r="AR57" s="128">
        <v>108799.41</v>
      </c>
      <c r="AS57" s="128">
        <v>165360</v>
      </c>
      <c r="AT57" s="128">
        <v>100300</v>
      </c>
      <c r="AU57" s="128">
        <v>0</v>
      </c>
      <c r="AV57" s="128">
        <v>145703.19</v>
      </c>
      <c r="AW57" s="128">
        <v>197682</v>
      </c>
      <c r="AX57" s="128">
        <v>134422</v>
      </c>
      <c r="AY57" s="128">
        <v>140226.12</v>
      </c>
      <c r="AZ57" s="128">
        <v>207317.89</v>
      </c>
      <c r="BA57" s="128">
        <v>0</v>
      </c>
      <c r="BB57" s="128">
        <v>341858.99</v>
      </c>
      <c r="BC57" s="128">
        <v>0</v>
      </c>
      <c r="BD57" s="128">
        <v>288106.92</v>
      </c>
      <c r="BE57" s="128">
        <v>192298.94</v>
      </c>
      <c r="BF57" s="128">
        <v>474410.8</v>
      </c>
      <c r="BG57" s="143">
        <v>440758.9</v>
      </c>
      <c r="BH57" s="144">
        <v>5788649.88</v>
      </c>
      <c r="BI57" s="128">
        <v>214248.4</v>
      </c>
      <c r="BJ57" s="128">
        <v>236548.2</v>
      </c>
      <c r="BK57" s="128">
        <v>255382.02</v>
      </c>
      <c r="BL57" s="128">
        <v>210645.78</v>
      </c>
      <c r="BM57" s="128">
        <v>227863.16</v>
      </c>
      <c r="BN57" s="128">
        <v>258829.9</v>
      </c>
      <c r="BO57" s="128">
        <v>84943.9</v>
      </c>
      <c r="BP57" s="128">
        <v>246847.54</v>
      </c>
      <c r="BQ57" s="128">
        <v>151155.8</v>
      </c>
      <c r="BR57" s="128">
        <v>129552.4</v>
      </c>
      <c r="BS57" s="128">
        <v>237330.7</v>
      </c>
      <c r="BT57" s="128">
        <v>130676.5</v>
      </c>
      <c r="BU57" s="128">
        <v>186025.23</v>
      </c>
      <c r="BV57" s="128">
        <v>98877.6</v>
      </c>
      <c r="BW57" s="128">
        <v>98480.4</v>
      </c>
      <c r="BX57" s="128">
        <v>105083.8</v>
      </c>
      <c r="BY57" s="128">
        <v>116589.6</v>
      </c>
      <c r="BZ57" s="128">
        <v>109917.59</v>
      </c>
      <c r="CA57" s="128">
        <v>76923.8</v>
      </c>
      <c r="CB57" s="128">
        <v>79711.4</v>
      </c>
      <c r="CC57" s="128">
        <v>93086.8</v>
      </c>
      <c r="CD57" s="128">
        <v>139752.3</v>
      </c>
      <c r="CE57" s="128">
        <v>41317.1</v>
      </c>
      <c r="CF57" s="128">
        <v>63946.94</v>
      </c>
      <c r="CG57" s="128">
        <v>60822</v>
      </c>
      <c r="CH57" s="128">
        <v>62797.1</v>
      </c>
      <c r="CI57" s="128">
        <v>61738.5</v>
      </c>
      <c r="CJ57" s="128">
        <v>69781.51</v>
      </c>
      <c r="CK57" s="128">
        <v>55968.9</v>
      </c>
      <c r="CL57" s="128">
        <v>120127.41</v>
      </c>
      <c r="CM57" s="128">
        <v>46078.94</v>
      </c>
      <c r="CN57" s="128">
        <v>57138.1</v>
      </c>
      <c r="CO57" s="128">
        <v>21685.4</v>
      </c>
      <c r="CP57" s="128">
        <v>37017.7</v>
      </c>
      <c r="CQ57" s="128">
        <v>45784.7</v>
      </c>
      <c r="CR57" s="128">
        <v>67658.18</v>
      </c>
      <c r="CS57" s="128">
        <v>101821.54</v>
      </c>
      <c r="CT57" s="128">
        <v>32150.63</v>
      </c>
      <c r="CU57" s="128">
        <v>35400.14</v>
      </c>
      <c r="CV57" s="128">
        <v>27565</v>
      </c>
      <c r="CW57" s="128">
        <v>41536.8</v>
      </c>
      <c r="CX57" s="128">
        <v>23159.21</v>
      </c>
      <c r="CY57" s="128">
        <v>60142.84</v>
      </c>
      <c r="CZ57" s="128">
        <v>42637.8</v>
      </c>
      <c r="DA57" s="128">
        <v>53215.25</v>
      </c>
      <c r="DB57" s="128">
        <v>40341.4</v>
      </c>
      <c r="DC57" s="128">
        <v>46716.77</v>
      </c>
      <c r="DD57" s="128">
        <v>53609.7</v>
      </c>
      <c r="DE57" s="128">
        <v>28233</v>
      </c>
      <c r="DF57" s="128">
        <v>36170.2</v>
      </c>
      <c r="DG57" s="128">
        <v>47648.44</v>
      </c>
      <c r="DH57" s="128">
        <v>33085.5</v>
      </c>
      <c r="DI57" s="128">
        <v>34535</v>
      </c>
      <c r="DJ57" s="128">
        <v>31105</v>
      </c>
      <c r="DK57" s="128">
        <v>36257.84</v>
      </c>
      <c r="DL57" s="128">
        <v>23538</v>
      </c>
      <c r="DM57" s="128">
        <v>42186</v>
      </c>
      <c r="DN57" s="128">
        <v>38300</v>
      </c>
      <c r="DO57" s="128">
        <v>48976.83</v>
      </c>
      <c r="DP57" s="128">
        <v>25393.5</v>
      </c>
      <c r="DQ57" s="128">
        <v>87072.6</v>
      </c>
      <c r="DR57" s="128">
        <v>68845.5</v>
      </c>
      <c r="DS57" s="128">
        <v>35747</v>
      </c>
      <c r="DT57" s="128">
        <v>32247.17</v>
      </c>
      <c r="DU57" s="128">
        <v>75364.1</v>
      </c>
      <c r="DV57" s="128">
        <v>46951.4</v>
      </c>
      <c r="DW57" s="128">
        <v>43129</v>
      </c>
      <c r="DX57" s="128">
        <v>26927.45</v>
      </c>
      <c r="DY57" s="128">
        <v>23248</v>
      </c>
      <c r="DZ57" s="128">
        <v>40850</v>
      </c>
      <c r="EA57" s="118">
        <v>0</v>
      </c>
      <c r="ED57" s="118">
        <f t="shared" si="5"/>
        <v>0</v>
      </c>
      <c r="EE57" s="118">
        <f t="shared" si="6"/>
        <v>0</v>
      </c>
      <c r="EF57" s="118">
        <f t="shared" si="7"/>
        <v>-24205.9700000016</v>
      </c>
      <c r="EG57" s="118">
        <f t="shared" si="4"/>
        <v>0</v>
      </c>
      <c r="EH57" s="118">
        <f t="shared" si="1"/>
        <v>0</v>
      </c>
      <c r="EI57" s="118">
        <f t="shared" si="2"/>
        <v>0</v>
      </c>
      <c r="EJ57" s="118">
        <f t="shared" si="3"/>
        <v>0</v>
      </c>
    </row>
    <row r="58" s="113" customFormat="1" spans="1:140">
      <c r="A58" s="132" t="s">
        <v>113</v>
      </c>
      <c r="B58" s="133">
        <v>717172.84</v>
      </c>
      <c r="C58" s="133">
        <v>6825</v>
      </c>
      <c r="D58" s="133">
        <v>302927</v>
      </c>
      <c r="E58" s="133">
        <v>2363.23</v>
      </c>
      <c r="F58" s="133">
        <v>35225.93</v>
      </c>
      <c r="G58" s="133">
        <v>13823.3</v>
      </c>
      <c r="H58" s="133">
        <v>175</v>
      </c>
      <c r="I58" s="133">
        <v>5189</v>
      </c>
      <c r="J58" s="133">
        <v>0</v>
      </c>
      <c r="K58" s="133">
        <v>1015</v>
      </c>
      <c r="L58" s="133">
        <v>8342</v>
      </c>
      <c r="M58" s="133">
        <v>5696.86</v>
      </c>
      <c r="N58" s="133">
        <v>2077</v>
      </c>
      <c r="O58" s="133">
        <v>6125</v>
      </c>
      <c r="P58" s="133">
        <v>5839.66</v>
      </c>
      <c r="Q58" s="133">
        <v>26225.6</v>
      </c>
      <c r="R58" s="133">
        <v>3960</v>
      </c>
      <c r="S58" s="133">
        <v>3525.5</v>
      </c>
      <c r="T58" s="133">
        <v>0</v>
      </c>
      <c r="U58" s="133">
        <v>0</v>
      </c>
      <c r="V58" s="133">
        <v>385</v>
      </c>
      <c r="W58" s="133">
        <v>0</v>
      </c>
      <c r="X58" s="133">
        <v>1750</v>
      </c>
      <c r="Y58" s="133">
        <v>0</v>
      </c>
      <c r="Z58" s="136">
        <v>1785</v>
      </c>
      <c r="AA58" s="136">
        <v>44219.08</v>
      </c>
      <c r="AB58" s="136">
        <v>17222.2</v>
      </c>
      <c r="AC58" s="136">
        <v>0</v>
      </c>
      <c r="AD58" s="136">
        <v>0</v>
      </c>
      <c r="AE58" s="133">
        <v>0</v>
      </c>
      <c r="AF58" s="136">
        <v>222476.48</v>
      </c>
      <c r="AG58" s="133">
        <v>0</v>
      </c>
      <c r="AH58" s="133">
        <v>0</v>
      </c>
      <c r="AI58" s="133">
        <v>0</v>
      </c>
      <c r="AJ58" s="133">
        <v>1330</v>
      </c>
      <c r="AK58" s="133">
        <v>0</v>
      </c>
      <c r="AL58" s="133">
        <v>455</v>
      </c>
      <c r="AM58" s="133">
        <v>0</v>
      </c>
      <c r="AN58" s="133">
        <v>18137.23</v>
      </c>
      <c r="AO58" s="133">
        <v>17142.86</v>
      </c>
      <c r="AP58" s="133">
        <v>3723</v>
      </c>
      <c r="AQ58" s="133">
        <v>2975</v>
      </c>
      <c r="AR58" s="133">
        <v>2080.19</v>
      </c>
      <c r="AS58" s="133">
        <v>0</v>
      </c>
      <c r="AT58" s="133">
        <v>160.8</v>
      </c>
      <c r="AU58" s="133">
        <v>0</v>
      </c>
      <c r="AV58" s="133">
        <v>1855</v>
      </c>
      <c r="AW58" s="133">
        <v>12672.2</v>
      </c>
      <c r="AX58" s="133">
        <v>2695</v>
      </c>
      <c r="AY58" s="133">
        <v>0</v>
      </c>
      <c r="AZ58" s="133">
        <v>0</v>
      </c>
      <c r="BA58" s="133">
        <v>0</v>
      </c>
      <c r="BB58" s="133">
        <v>7290</v>
      </c>
      <c r="BC58" s="133">
        <v>0</v>
      </c>
      <c r="BD58" s="133">
        <v>7746</v>
      </c>
      <c r="BE58" s="133">
        <v>3080</v>
      </c>
      <c r="BF58" s="133">
        <v>22247.81</v>
      </c>
      <c r="BG58" s="143">
        <v>3410.2</v>
      </c>
      <c r="BH58" s="144">
        <v>178702.47</v>
      </c>
      <c r="BI58" s="133">
        <v>20060.26</v>
      </c>
      <c r="BJ58" s="133">
        <v>0</v>
      </c>
      <c r="BK58" s="133">
        <v>4841</v>
      </c>
      <c r="BL58" s="133">
        <v>0</v>
      </c>
      <c r="BM58" s="133">
        <v>11159.42</v>
      </c>
      <c r="BN58" s="133">
        <v>326</v>
      </c>
      <c r="BO58" s="133">
        <v>11400</v>
      </c>
      <c r="BP58" s="133">
        <v>286</v>
      </c>
      <c r="BQ58" s="133">
        <v>13971.23</v>
      </c>
      <c r="BR58" s="133">
        <v>10400</v>
      </c>
      <c r="BS58" s="133">
        <v>25216.5</v>
      </c>
      <c r="BT58" s="133">
        <v>0</v>
      </c>
      <c r="BU58" s="133">
        <v>-211.74</v>
      </c>
      <c r="BV58" s="133">
        <v>0</v>
      </c>
      <c r="BW58" s="133">
        <v>10828.62</v>
      </c>
      <c r="BX58" s="133">
        <v>0</v>
      </c>
      <c r="BY58" s="133">
        <v>0</v>
      </c>
      <c r="BZ58" s="133">
        <v>0</v>
      </c>
      <c r="CA58" s="133">
        <v>0</v>
      </c>
      <c r="CB58" s="133">
        <v>0</v>
      </c>
      <c r="CC58" s="133">
        <v>600</v>
      </c>
      <c r="CD58" s="133">
        <v>436</v>
      </c>
      <c r="CE58" s="133">
        <v>0</v>
      </c>
      <c r="CF58" s="133">
        <v>4800</v>
      </c>
      <c r="CG58" s="133">
        <v>-332.72</v>
      </c>
      <c r="CH58" s="133">
        <v>385.23</v>
      </c>
      <c r="CI58" s="133">
        <v>320.35</v>
      </c>
      <c r="CJ58" s="133">
        <v>0</v>
      </c>
      <c r="CK58" s="133">
        <v>6000</v>
      </c>
      <c r="CL58" s="133">
        <v>8730</v>
      </c>
      <c r="CM58" s="133">
        <v>-332.72</v>
      </c>
      <c r="CN58" s="133">
        <v>4792</v>
      </c>
      <c r="CO58" s="133">
        <v>0</v>
      </c>
      <c r="CP58" s="133">
        <v>279.23</v>
      </c>
      <c r="CQ58" s="133">
        <v>0</v>
      </c>
      <c r="CR58" s="133">
        <v>279.23</v>
      </c>
      <c r="CS58" s="133">
        <v>0</v>
      </c>
      <c r="CT58" s="133">
        <v>3433.8</v>
      </c>
      <c r="CU58" s="133">
        <v>0</v>
      </c>
      <c r="CV58" s="133">
        <v>0</v>
      </c>
      <c r="CW58" s="133">
        <v>-211.74</v>
      </c>
      <c r="CX58" s="133">
        <v>0</v>
      </c>
      <c r="CY58" s="133">
        <v>3510</v>
      </c>
      <c r="CZ58" s="133">
        <v>0</v>
      </c>
      <c r="DA58" s="133">
        <v>-42.62</v>
      </c>
      <c r="DB58" s="133">
        <v>1144.61</v>
      </c>
      <c r="DC58" s="133">
        <v>7200</v>
      </c>
      <c r="DD58" s="133">
        <v>-183.09</v>
      </c>
      <c r="DE58" s="133">
        <v>0</v>
      </c>
      <c r="DF58" s="133">
        <v>1200</v>
      </c>
      <c r="DG58" s="133">
        <v>7983</v>
      </c>
      <c r="DH58" s="133">
        <v>0</v>
      </c>
      <c r="DI58" s="133">
        <v>0</v>
      </c>
      <c r="DJ58" s="133">
        <v>0</v>
      </c>
      <c r="DK58" s="133">
        <v>200</v>
      </c>
      <c r="DL58" s="133">
        <v>2400</v>
      </c>
      <c r="DM58" s="133">
        <v>3000</v>
      </c>
      <c r="DN58" s="133">
        <v>326.59</v>
      </c>
      <c r="DO58" s="133">
        <v>0</v>
      </c>
      <c r="DP58" s="133">
        <v>160.8</v>
      </c>
      <c r="DQ58" s="133">
        <v>0</v>
      </c>
      <c r="DR58" s="147">
        <v>160.8</v>
      </c>
      <c r="DS58" s="147">
        <v>2080</v>
      </c>
      <c r="DT58" s="147">
        <v>0</v>
      </c>
      <c r="DU58" s="147">
        <v>7188</v>
      </c>
      <c r="DV58" s="147">
        <v>3000</v>
      </c>
      <c r="DW58" s="147">
        <v>1800</v>
      </c>
      <c r="DX58" s="147">
        <v>0</v>
      </c>
      <c r="DY58" s="147">
        <v>0</v>
      </c>
      <c r="DZ58" s="147">
        <v>0</v>
      </c>
      <c r="EA58" s="113">
        <v>0</v>
      </c>
      <c r="EB58" s="118"/>
      <c r="ED58" s="118">
        <f t="shared" si="5"/>
        <v>0</v>
      </c>
      <c r="EE58" s="118">
        <f t="shared" si="6"/>
        <v>0</v>
      </c>
      <c r="EF58" s="118">
        <f t="shared" si="7"/>
        <v>-118.430000000022</v>
      </c>
      <c r="EG58" s="118">
        <f t="shared" si="4"/>
        <v>0</v>
      </c>
      <c r="EH58" s="118">
        <f t="shared" si="1"/>
        <v>0</v>
      </c>
      <c r="EI58" s="118">
        <f t="shared" si="2"/>
        <v>0</v>
      </c>
      <c r="EJ58" s="118">
        <f t="shared" si="3"/>
        <v>0</v>
      </c>
    </row>
    <row r="59" spans="1:140">
      <c r="A59" s="127" t="s">
        <v>114</v>
      </c>
      <c r="B59" s="128">
        <v>2483629.34</v>
      </c>
      <c r="C59" s="128">
        <v>14777.37</v>
      </c>
      <c r="D59" s="128">
        <v>1774400.49</v>
      </c>
      <c r="E59" s="128">
        <v>1795.58</v>
      </c>
      <c r="F59" s="128">
        <v>5623.77</v>
      </c>
      <c r="G59" s="128">
        <v>6370.72</v>
      </c>
      <c r="H59" s="128">
        <v>1780.94</v>
      </c>
      <c r="I59" s="128">
        <v>3885.88</v>
      </c>
      <c r="J59" s="128">
        <v>0</v>
      </c>
      <c r="K59" s="128">
        <v>1146.14</v>
      </c>
      <c r="L59" s="128">
        <v>2889.78</v>
      </c>
      <c r="M59" s="128">
        <v>4180.64</v>
      </c>
      <c r="N59" s="128">
        <v>3236.7</v>
      </c>
      <c r="O59" s="128">
        <v>6692.89</v>
      </c>
      <c r="P59" s="128">
        <v>5134.64</v>
      </c>
      <c r="Q59" s="128">
        <v>11977.86</v>
      </c>
      <c r="R59" s="128">
        <v>3854.29</v>
      </c>
      <c r="S59" s="128">
        <v>1299.49</v>
      </c>
      <c r="T59" s="128">
        <v>0</v>
      </c>
      <c r="U59" s="128">
        <v>0</v>
      </c>
      <c r="V59" s="128">
        <v>328</v>
      </c>
      <c r="W59" s="128">
        <v>3078.27</v>
      </c>
      <c r="X59" s="128">
        <v>1940</v>
      </c>
      <c r="Y59" s="128">
        <v>0</v>
      </c>
      <c r="Z59" s="136">
        <v>21744.49</v>
      </c>
      <c r="AA59" s="136">
        <v>329453.61</v>
      </c>
      <c r="AB59" s="136">
        <v>48218.03</v>
      </c>
      <c r="AC59" s="136">
        <v>4230.36</v>
      </c>
      <c r="AD59" s="136">
        <v>3875.88</v>
      </c>
      <c r="AE59" s="128">
        <v>0</v>
      </c>
      <c r="AF59" s="136">
        <v>221713.52</v>
      </c>
      <c r="AG59" s="128">
        <v>2642.96</v>
      </c>
      <c r="AH59" s="128">
        <v>2119.2</v>
      </c>
      <c r="AI59" s="128">
        <v>2577.07</v>
      </c>
      <c r="AJ59" s="128">
        <v>6348.88</v>
      </c>
      <c r="AK59" s="128">
        <v>3318.1</v>
      </c>
      <c r="AL59" s="128">
        <v>3138.2</v>
      </c>
      <c r="AM59" s="128">
        <v>1600.08</v>
      </c>
      <c r="AN59" s="128">
        <v>4527.47</v>
      </c>
      <c r="AO59" s="128">
        <v>202721.3</v>
      </c>
      <c r="AP59" s="128">
        <v>48969.11</v>
      </c>
      <c r="AQ59" s="128">
        <v>44063.14</v>
      </c>
      <c r="AR59" s="128">
        <v>4063.97</v>
      </c>
      <c r="AS59" s="128">
        <v>23102.62</v>
      </c>
      <c r="AT59" s="128">
        <v>2006</v>
      </c>
      <c r="AU59" s="128">
        <v>0</v>
      </c>
      <c r="AV59" s="128">
        <v>6160.37</v>
      </c>
      <c r="AW59" s="128">
        <v>14356.34</v>
      </c>
      <c r="AX59" s="128">
        <v>19381.04</v>
      </c>
      <c r="AY59" s="128">
        <v>8320.28</v>
      </c>
      <c r="AZ59" s="128">
        <v>4230.36</v>
      </c>
      <c r="BA59" s="128">
        <v>0</v>
      </c>
      <c r="BB59" s="128">
        <v>6887.18</v>
      </c>
      <c r="BC59" s="128">
        <v>0</v>
      </c>
      <c r="BD59" s="128">
        <v>22150.78</v>
      </c>
      <c r="BE59" s="128">
        <v>3854.38</v>
      </c>
      <c r="BF59" s="128">
        <v>9773.82</v>
      </c>
      <c r="BG59" s="143">
        <v>10392.67</v>
      </c>
      <c r="BH59" s="144">
        <v>168654.69</v>
      </c>
      <c r="BI59" s="128">
        <v>6227.07</v>
      </c>
      <c r="BJ59" s="128">
        <v>8023.11</v>
      </c>
      <c r="BK59" s="128">
        <v>12984.41</v>
      </c>
      <c r="BL59" s="128">
        <v>5731.91</v>
      </c>
      <c r="BM59" s="128">
        <v>7025.11</v>
      </c>
      <c r="BN59" s="128">
        <v>7468.81</v>
      </c>
      <c r="BO59" s="128">
        <v>2701.82</v>
      </c>
      <c r="BP59" s="128">
        <v>7490.66</v>
      </c>
      <c r="BQ59" s="128">
        <v>3760.7</v>
      </c>
      <c r="BR59" s="128">
        <v>3136.01</v>
      </c>
      <c r="BS59" s="128">
        <v>7422.68</v>
      </c>
      <c r="BT59" s="128">
        <v>3764.45</v>
      </c>
      <c r="BU59" s="128">
        <v>5241.32</v>
      </c>
      <c r="BV59" s="128">
        <v>2294.86</v>
      </c>
      <c r="BW59" s="128">
        <v>2573.43</v>
      </c>
      <c r="BX59" s="128">
        <v>3441.99</v>
      </c>
      <c r="BY59" s="128">
        <v>3142.52</v>
      </c>
      <c r="BZ59" s="128">
        <v>3533.82</v>
      </c>
      <c r="CA59" s="128">
        <v>2034.67</v>
      </c>
      <c r="CB59" s="128">
        <v>2644.7</v>
      </c>
      <c r="CC59" s="128">
        <v>2729.3</v>
      </c>
      <c r="CD59" s="128">
        <v>3875.08</v>
      </c>
      <c r="CE59" s="128">
        <v>1135.7</v>
      </c>
      <c r="CF59" s="128">
        <v>1733.14</v>
      </c>
      <c r="CG59" s="128">
        <v>1448.79</v>
      </c>
      <c r="CH59" s="128">
        <v>2159.25</v>
      </c>
      <c r="CI59" s="128">
        <v>1784.55</v>
      </c>
      <c r="CJ59" s="128">
        <v>2394.8</v>
      </c>
      <c r="CK59" s="128">
        <v>1813.57</v>
      </c>
      <c r="CL59" s="128">
        <v>2561.34</v>
      </c>
      <c r="CM59" s="128">
        <v>1155.33</v>
      </c>
      <c r="CN59" s="128">
        <v>1635.49</v>
      </c>
      <c r="CO59" s="128">
        <v>637.36</v>
      </c>
      <c r="CP59" s="128">
        <v>1110.17</v>
      </c>
      <c r="CQ59" s="128">
        <v>1098.31</v>
      </c>
      <c r="CR59" s="128">
        <v>1871.92</v>
      </c>
      <c r="CS59" s="128">
        <v>3283.81</v>
      </c>
      <c r="CT59" s="128">
        <v>759.15</v>
      </c>
      <c r="CU59" s="128">
        <v>815.22</v>
      </c>
      <c r="CV59" s="128">
        <v>581.96</v>
      </c>
      <c r="CW59" s="128">
        <v>1041.66</v>
      </c>
      <c r="CX59" s="128">
        <v>518.29</v>
      </c>
      <c r="CY59" s="128">
        <v>1365.28</v>
      </c>
      <c r="CZ59" s="128">
        <v>1168.37</v>
      </c>
      <c r="DA59" s="128">
        <v>1198.49</v>
      </c>
      <c r="DB59" s="128">
        <v>1011.07</v>
      </c>
      <c r="DC59" s="128">
        <v>1080.24</v>
      </c>
      <c r="DD59" s="128">
        <v>1520.19</v>
      </c>
      <c r="DE59" s="128">
        <v>704.33</v>
      </c>
      <c r="DF59" s="128">
        <v>987.72</v>
      </c>
      <c r="DG59" s="128">
        <v>1254.91</v>
      </c>
      <c r="DH59" s="128">
        <v>727.35</v>
      </c>
      <c r="DI59" s="128">
        <v>819.11</v>
      </c>
      <c r="DJ59" s="128">
        <v>706.5</v>
      </c>
      <c r="DK59" s="128">
        <v>1048.11</v>
      </c>
      <c r="DL59" s="128">
        <v>560.89</v>
      </c>
      <c r="DM59" s="128">
        <v>910</v>
      </c>
      <c r="DN59" s="128">
        <v>850.62</v>
      </c>
      <c r="DO59" s="128">
        <v>1246.48</v>
      </c>
      <c r="DP59" s="128">
        <v>622.94</v>
      </c>
      <c r="DQ59" s="128">
        <v>1960.07</v>
      </c>
      <c r="DR59" s="148">
        <v>2063.23</v>
      </c>
      <c r="DS59" s="148">
        <v>946.54</v>
      </c>
      <c r="DT59" s="148">
        <v>788.03</v>
      </c>
      <c r="DU59" s="148">
        <v>2839.42</v>
      </c>
      <c r="DV59" s="148">
        <v>1344.62</v>
      </c>
      <c r="DW59" s="148">
        <v>1184.34</v>
      </c>
      <c r="DX59" s="148">
        <v>881.75</v>
      </c>
      <c r="DY59" s="148">
        <v>592.26</v>
      </c>
      <c r="DZ59" s="148">
        <v>981.47</v>
      </c>
      <c r="EA59" s="118">
        <v>0</v>
      </c>
      <c r="ED59" s="118">
        <f t="shared" si="5"/>
        <v>0</v>
      </c>
      <c r="EE59" s="118">
        <f t="shared" si="6"/>
        <v>0</v>
      </c>
      <c r="EF59" s="118">
        <f t="shared" si="7"/>
        <v>-502.119999999966</v>
      </c>
      <c r="EG59" s="118">
        <f t="shared" si="4"/>
        <v>0</v>
      </c>
      <c r="EH59" s="118">
        <f t="shared" si="1"/>
        <v>0</v>
      </c>
      <c r="EI59" s="118">
        <f t="shared" si="2"/>
        <v>0</v>
      </c>
      <c r="EJ59" s="118">
        <f t="shared" si="3"/>
        <v>0</v>
      </c>
    </row>
    <row r="60" spans="1:140">
      <c r="A60" s="127" t="s">
        <v>115</v>
      </c>
      <c r="B60" s="128">
        <v>4921333.62</v>
      </c>
      <c r="C60" s="128">
        <v>0</v>
      </c>
      <c r="D60" s="128">
        <v>2351266.36</v>
      </c>
      <c r="E60" s="128">
        <v>0</v>
      </c>
      <c r="F60" s="128">
        <v>0</v>
      </c>
      <c r="G60" s="128">
        <v>0</v>
      </c>
      <c r="H60" s="128">
        <v>0</v>
      </c>
      <c r="I60" s="128">
        <v>5622.64</v>
      </c>
      <c r="J60" s="128">
        <v>0</v>
      </c>
      <c r="K60" s="128">
        <v>0</v>
      </c>
      <c r="L60" s="128">
        <v>0</v>
      </c>
      <c r="M60" s="128">
        <v>0</v>
      </c>
      <c r="N60" s="128">
        <v>0</v>
      </c>
      <c r="O60" s="128">
        <v>0</v>
      </c>
      <c r="P60" s="128">
        <v>0</v>
      </c>
      <c r="Q60" s="128">
        <v>0</v>
      </c>
      <c r="R60" s="128">
        <v>0</v>
      </c>
      <c r="S60" s="128">
        <v>0</v>
      </c>
      <c r="T60" s="128">
        <v>0</v>
      </c>
      <c r="U60" s="128">
        <v>0</v>
      </c>
      <c r="V60" s="128">
        <v>0</v>
      </c>
      <c r="W60" s="128">
        <v>0</v>
      </c>
      <c r="X60" s="128">
        <v>0</v>
      </c>
      <c r="Y60" s="128">
        <v>0</v>
      </c>
      <c r="Z60" s="136">
        <v>175892.75</v>
      </c>
      <c r="AA60" s="136">
        <v>763618.42</v>
      </c>
      <c r="AB60" s="136">
        <v>157180.46</v>
      </c>
      <c r="AC60" s="136">
        <v>40929.76</v>
      </c>
      <c r="AD60" s="136">
        <v>30870.17</v>
      </c>
      <c r="AE60" s="128">
        <v>0</v>
      </c>
      <c r="AF60" s="136">
        <v>1395953.06</v>
      </c>
      <c r="AG60" s="128">
        <v>14833.23</v>
      </c>
      <c r="AH60" s="128">
        <v>23940.95</v>
      </c>
      <c r="AI60" s="128">
        <v>7545.3</v>
      </c>
      <c r="AJ60" s="128">
        <v>61484.61</v>
      </c>
      <c r="AK60" s="128">
        <v>38373.37</v>
      </c>
      <c r="AL60" s="128">
        <v>28630.79</v>
      </c>
      <c r="AM60" s="128">
        <v>1084.5</v>
      </c>
      <c r="AN60" s="128">
        <v>10583.33</v>
      </c>
      <c r="AO60" s="128">
        <v>396659.54</v>
      </c>
      <c r="AP60" s="128">
        <v>138742.85</v>
      </c>
      <c r="AQ60" s="128">
        <v>89452.19</v>
      </c>
      <c r="AR60" s="128">
        <v>9396.39</v>
      </c>
      <c r="AS60" s="128">
        <v>71664.21</v>
      </c>
      <c r="AT60" s="128">
        <v>47119.91</v>
      </c>
      <c r="AU60" s="128">
        <v>0</v>
      </c>
      <c r="AV60" s="128">
        <v>28463.61</v>
      </c>
      <c r="AW60" s="128">
        <v>36405.49</v>
      </c>
      <c r="AX60" s="128">
        <v>46412.77</v>
      </c>
      <c r="AY60" s="128">
        <v>45898.59</v>
      </c>
      <c r="AZ60" s="128">
        <v>40929.76</v>
      </c>
      <c r="BA60" s="128">
        <v>0</v>
      </c>
      <c r="BB60" s="128">
        <v>25474.09</v>
      </c>
      <c r="BC60" s="128">
        <v>29804.68</v>
      </c>
      <c r="BD60" s="128">
        <v>53682.88</v>
      </c>
      <c r="BE60" s="128">
        <v>34421.08</v>
      </c>
      <c r="BF60" s="128">
        <v>49990.01</v>
      </c>
      <c r="BG60" s="143">
        <v>95968.4</v>
      </c>
      <c r="BH60" s="144">
        <v>1106611.92</v>
      </c>
      <c r="BI60" s="128">
        <v>52284.05</v>
      </c>
      <c r="BJ60" s="128">
        <v>59550.59</v>
      </c>
      <c r="BK60" s="128">
        <v>75051.19</v>
      </c>
      <c r="BL60" s="128">
        <v>62149.7</v>
      </c>
      <c r="BM60" s="128">
        <v>33873.18</v>
      </c>
      <c r="BN60" s="128">
        <v>61603.38</v>
      </c>
      <c r="BO60" s="128">
        <v>18617.54</v>
      </c>
      <c r="BP60" s="128">
        <v>52200.85</v>
      </c>
      <c r="BQ60" s="128">
        <v>16823.89</v>
      </c>
      <c r="BR60" s="128">
        <v>17205.14</v>
      </c>
      <c r="BS60" s="128">
        <v>56829.52</v>
      </c>
      <c r="BT60" s="128">
        <v>23814.29</v>
      </c>
      <c r="BU60" s="128">
        <v>46258.72</v>
      </c>
      <c r="BV60" s="128">
        <v>7247.58</v>
      </c>
      <c r="BW60" s="128">
        <v>23496.96</v>
      </c>
      <c r="BX60" s="128">
        <v>11993.44</v>
      </c>
      <c r="BY60" s="128">
        <v>2160.31</v>
      </c>
      <c r="BZ60" s="128">
        <v>30208.85</v>
      </c>
      <c r="CA60" s="128">
        <v>19766.9</v>
      </c>
      <c r="CB60" s="128">
        <v>19293.93</v>
      </c>
      <c r="CC60" s="128">
        <v>26665.86</v>
      </c>
      <c r="CD60" s="128">
        <v>33124.53</v>
      </c>
      <c r="CE60" s="128">
        <v>13938.77</v>
      </c>
      <c r="CF60" s="128">
        <v>11617.78</v>
      </c>
      <c r="CG60" s="128">
        <v>1042</v>
      </c>
      <c r="CH60" s="128">
        <v>19813.07</v>
      </c>
      <c r="CI60" s="128">
        <v>15631.13</v>
      </c>
      <c r="CJ60" s="128">
        <v>17784.75</v>
      </c>
      <c r="CK60" s="128">
        <v>15266.06</v>
      </c>
      <c r="CL60" s="128">
        <v>34614.41</v>
      </c>
      <c r="CM60" s="128">
        <v>9559.14</v>
      </c>
      <c r="CN60" s="128">
        <v>14938.66</v>
      </c>
      <c r="CO60" s="128">
        <v>3822.71</v>
      </c>
      <c r="CP60" s="128">
        <v>7529.42</v>
      </c>
      <c r="CQ60" s="128">
        <v>7502.52</v>
      </c>
      <c r="CR60" s="128">
        <v>11904.54</v>
      </c>
      <c r="CS60" s="128">
        <v>22163.45</v>
      </c>
      <c r="CT60" s="128">
        <v>4880.16</v>
      </c>
      <c r="CU60" s="128">
        <v>677.8</v>
      </c>
      <c r="CV60" s="128">
        <v>777</v>
      </c>
      <c r="CW60" s="128">
        <v>1181</v>
      </c>
      <c r="CX60" s="128">
        <v>4526.37</v>
      </c>
      <c r="CY60" s="128">
        <v>2795.49</v>
      </c>
      <c r="CZ60" s="128">
        <v>430</v>
      </c>
      <c r="DA60" s="128">
        <v>5451.64</v>
      </c>
      <c r="DB60" s="128">
        <v>9255.43</v>
      </c>
      <c r="DC60" s="128">
        <v>2068</v>
      </c>
      <c r="DD60" s="128">
        <v>4863.86</v>
      </c>
      <c r="DE60" s="128">
        <v>3235.89</v>
      </c>
      <c r="DF60" s="128">
        <v>937.55</v>
      </c>
      <c r="DG60" s="128">
        <v>3380</v>
      </c>
      <c r="DH60" s="128">
        <v>7577.01</v>
      </c>
      <c r="DI60" s="128">
        <v>4850.03</v>
      </c>
      <c r="DJ60" s="128">
        <v>9413.02</v>
      </c>
      <c r="DK60" s="128">
        <v>4833.12</v>
      </c>
      <c r="DL60" s="128">
        <v>4957.72</v>
      </c>
      <c r="DM60" s="128">
        <v>10111.01</v>
      </c>
      <c r="DN60" s="128">
        <v>5614.77</v>
      </c>
      <c r="DO60" s="128">
        <v>7811.61</v>
      </c>
      <c r="DP60" s="128">
        <v>4509.42</v>
      </c>
      <c r="DQ60" s="128">
        <v>2710.25</v>
      </c>
      <c r="DR60" s="148">
        <v>12769.21</v>
      </c>
      <c r="DS60" s="148">
        <v>859</v>
      </c>
      <c r="DT60" s="148">
        <v>4371.82</v>
      </c>
      <c r="DU60" s="148">
        <v>7661.22</v>
      </c>
      <c r="DV60" s="148">
        <v>5489.25</v>
      </c>
      <c r="DW60" s="148">
        <v>1458.38</v>
      </c>
      <c r="DX60" s="148">
        <v>3680.76</v>
      </c>
      <c r="DY60" s="148">
        <v>1271.32</v>
      </c>
      <c r="DZ60" s="148">
        <v>4477.41</v>
      </c>
      <c r="EA60" s="118">
        <v>0</v>
      </c>
      <c r="ED60" s="118">
        <f t="shared" si="5"/>
        <v>0</v>
      </c>
      <c r="EE60" s="118">
        <f t="shared" si="6"/>
        <v>0</v>
      </c>
      <c r="EF60" s="118">
        <f t="shared" si="7"/>
        <v>-376.589999999618</v>
      </c>
      <c r="EG60" s="118">
        <f t="shared" si="4"/>
        <v>0</v>
      </c>
      <c r="EH60" s="118">
        <f t="shared" si="1"/>
        <v>0</v>
      </c>
      <c r="EI60" s="118">
        <f t="shared" si="2"/>
        <v>0</v>
      </c>
      <c r="EJ60" s="118">
        <f t="shared" si="3"/>
        <v>0</v>
      </c>
    </row>
    <row r="61" spans="1:140">
      <c r="A61" s="127" t="s">
        <v>116</v>
      </c>
      <c r="B61" s="128">
        <v>3887675.41</v>
      </c>
      <c r="C61" s="128">
        <v>-60838.9</v>
      </c>
      <c r="D61" s="128">
        <v>0</v>
      </c>
      <c r="E61" s="128">
        <v>18512.49</v>
      </c>
      <c r="F61" s="128">
        <v>67857.53</v>
      </c>
      <c r="G61" s="128">
        <v>53210.62</v>
      </c>
      <c r="H61" s="128">
        <v>6015.2</v>
      </c>
      <c r="I61" s="128">
        <v>27283.99</v>
      </c>
      <c r="J61" s="128">
        <v>0</v>
      </c>
      <c r="K61" s="128">
        <v>8208.5</v>
      </c>
      <c r="L61" s="128">
        <v>21796.52</v>
      </c>
      <c r="M61" s="128">
        <v>25842.58</v>
      </c>
      <c r="N61" s="128">
        <v>20051.65</v>
      </c>
      <c r="O61" s="128">
        <v>80054.27</v>
      </c>
      <c r="P61" s="128">
        <v>335344.88</v>
      </c>
      <c r="Q61" s="128">
        <v>-199618.64</v>
      </c>
      <c r="R61" s="128">
        <v>29932.27</v>
      </c>
      <c r="S61" s="128">
        <v>9936.99</v>
      </c>
      <c r="T61" s="128">
        <v>100</v>
      </c>
      <c r="U61" s="128">
        <v>0</v>
      </c>
      <c r="V61" s="128">
        <v>2392.81</v>
      </c>
      <c r="W61" s="128">
        <v>27415.71</v>
      </c>
      <c r="X61" s="128">
        <v>1645.45</v>
      </c>
      <c r="Y61" s="128">
        <v>0</v>
      </c>
      <c r="Z61" s="136">
        <v>290110.93</v>
      </c>
      <c r="AA61" s="136">
        <v>457046.22</v>
      </c>
      <c r="AB61" s="136">
        <v>128594.38</v>
      </c>
      <c r="AC61" s="136">
        <v>36545.64</v>
      </c>
      <c r="AD61" s="136">
        <v>46579.31</v>
      </c>
      <c r="AE61" s="128">
        <v>0</v>
      </c>
      <c r="AF61" s="136">
        <v>2453655.01</v>
      </c>
      <c r="AG61" s="128">
        <v>44722.58</v>
      </c>
      <c r="AH61" s="128">
        <v>28397.36</v>
      </c>
      <c r="AI61" s="128">
        <v>42521.1</v>
      </c>
      <c r="AJ61" s="128">
        <v>63566.96</v>
      </c>
      <c r="AK61" s="128">
        <v>45615.91</v>
      </c>
      <c r="AL61" s="128">
        <v>41532.59</v>
      </c>
      <c r="AM61" s="128">
        <v>23754.43</v>
      </c>
      <c r="AN61" s="128">
        <v>46533.21</v>
      </c>
      <c r="AO61" s="128">
        <v>115929.36</v>
      </c>
      <c r="AP61" s="128">
        <v>131422.33</v>
      </c>
      <c r="AQ61" s="128">
        <v>43531.27</v>
      </c>
      <c r="AR61" s="128">
        <v>12632.12</v>
      </c>
      <c r="AS61" s="128">
        <v>69060.02</v>
      </c>
      <c r="AT61" s="128">
        <v>37937.91</v>
      </c>
      <c r="AU61" s="128">
        <v>0</v>
      </c>
      <c r="AV61" s="128">
        <v>31102.78</v>
      </c>
      <c r="AW61" s="128">
        <v>29976.02</v>
      </c>
      <c r="AX61" s="128">
        <v>27304.29</v>
      </c>
      <c r="AY61" s="128">
        <v>40211.29</v>
      </c>
      <c r="AZ61" s="128">
        <v>36545.64</v>
      </c>
      <c r="BA61" s="128">
        <v>0</v>
      </c>
      <c r="BB61" s="128">
        <v>58885.43</v>
      </c>
      <c r="BC61" s="128">
        <v>0</v>
      </c>
      <c r="BD61" s="128">
        <v>55474.19</v>
      </c>
      <c r="BE61" s="128">
        <v>42420.8</v>
      </c>
      <c r="BF61" s="128">
        <v>60704.65</v>
      </c>
      <c r="BG61" s="143">
        <v>151727.83</v>
      </c>
      <c r="BH61" s="144">
        <v>2084442.11</v>
      </c>
      <c r="BI61" s="128">
        <v>24942.89</v>
      </c>
      <c r="BJ61" s="128">
        <v>49378.07</v>
      </c>
      <c r="BK61" s="128">
        <v>53369.61</v>
      </c>
      <c r="BL61" s="128">
        <v>34462.32</v>
      </c>
      <c r="BM61" s="128">
        <v>91053.05</v>
      </c>
      <c r="BN61" s="128">
        <v>90318.26</v>
      </c>
      <c r="BO61" s="128">
        <v>107029.74</v>
      </c>
      <c r="BP61" s="128">
        <v>110063.34</v>
      </c>
      <c r="BQ61" s="128">
        <v>50475.59</v>
      </c>
      <c r="BR61" s="128">
        <v>46555.2</v>
      </c>
      <c r="BS61" s="128">
        <v>114126.6</v>
      </c>
      <c r="BT61" s="128">
        <v>46891.74</v>
      </c>
      <c r="BU61" s="128">
        <v>62286.12</v>
      </c>
      <c r="BV61" s="128">
        <v>32508.3</v>
      </c>
      <c r="BW61" s="128">
        <v>41268.37</v>
      </c>
      <c r="BX61" s="128">
        <v>57071.76</v>
      </c>
      <c r="BY61" s="128">
        <v>39332.28</v>
      </c>
      <c r="BZ61" s="128">
        <v>36894.33</v>
      </c>
      <c r="CA61" s="128">
        <v>22262.26</v>
      </c>
      <c r="CB61" s="128">
        <v>25992.01</v>
      </c>
      <c r="CC61" s="128">
        <v>41390.77</v>
      </c>
      <c r="CD61" s="128">
        <v>62243.45</v>
      </c>
      <c r="CE61" s="128">
        <v>4595.41</v>
      </c>
      <c r="CF61" s="128">
        <v>14477.05</v>
      </c>
      <c r="CG61" s="128">
        <v>21314.61</v>
      </c>
      <c r="CH61" s="128">
        <v>11391.27</v>
      </c>
      <c r="CI61" s="128">
        <v>22207.81</v>
      </c>
      <c r="CJ61" s="128">
        <v>30732.84</v>
      </c>
      <c r="CK61" s="128">
        <v>21315.21</v>
      </c>
      <c r="CL61" s="128">
        <v>14863.98</v>
      </c>
      <c r="CM61" s="128">
        <v>6255.69</v>
      </c>
      <c r="CN61" s="128">
        <v>13292.64</v>
      </c>
      <c r="CO61" s="128">
        <v>8827.4</v>
      </c>
      <c r="CP61" s="128">
        <v>15694.22</v>
      </c>
      <c r="CQ61" s="128">
        <v>7223.12</v>
      </c>
      <c r="CR61" s="128">
        <v>51488.31</v>
      </c>
      <c r="CS61" s="128">
        <v>33568.1</v>
      </c>
      <c r="CT61" s="128">
        <v>9548.61</v>
      </c>
      <c r="CU61" s="128">
        <v>10477.38</v>
      </c>
      <c r="CV61" s="128">
        <v>8482.09</v>
      </c>
      <c r="CW61" s="128">
        <v>21966.35</v>
      </c>
      <c r="CX61" s="128">
        <v>8311.15</v>
      </c>
      <c r="CY61" s="128">
        <v>22480.47</v>
      </c>
      <c r="CZ61" s="128">
        <v>14745.63</v>
      </c>
      <c r="DA61" s="128">
        <v>20720.64</v>
      </c>
      <c r="DB61" s="128">
        <v>16033.67</v>
      </c>
      <c r="DC61" s="128">
        <v>25168.66</v>
      </c>
      <c r="DD61" s="128">
        <v>5944.74</v>
      </c>
      <c r="DE61" s="128">
        <v>23134.74</v>
      </c>
      <c r="DF61" s="128">
        <v>12744.1</v>
      </c>
      <c r="DG61" s="128">
        <v>26147.61</v>
      </c>
      <c r="DH61" s="128">
        <v>10558.24</v>
      </c>
      <c r="DI61" s="128">
        <v>14918.81</v>
      </c>
      <c r="DJ61" s="128">
        <v>31718.03</v>
      </c>
      <c r="DK61" s="128">
        <v>10327.98</v>
      </c>
      <c r="DL61" s="128">
        <v>10099.92</v>
      </c>
      <c r="DM61" s="128">
        <v>23852.46</v>
      </c>
      <c r="DN61" s="128">
        <v>10619.04</v>
      </c>
      <c r="DO61" s="128">
        <v>43002.31</v>
      </c>
      <c r="DP61" s="128">
        <v>13280.49</v>
      </c>
      <c r="DQ61" s="128">
        <v>33722.54</v>
      </c>
      <c r="DR61" s="148">
        <v>22465.89</v>
      </c>
      <c r="DS61" s="148">
        <v>10058.5</v>
      </c>
      <c r="DT61" s="148">
        <v>9419.54</v>
      </c>
      <c r="DU61" s="148">
        <v>33873.83</v>
      </c>
      <c r="DV61" s="148">
        <v>15837</v>
      </c>
      <c r="DW61" s="148">
        <v>13367.78</v>
      </c>
      <c r="DX61" s="148">
        <v>11119.14</v>
      </c>
      <c r="DY61" s="148">
        <v>7245.57</v>
      </c>
      <c r="DZ61" s="148">
        <v>15800.24</v>
      </c>
      <c r="EA61" s="118">
        <v>0</v>
      </c>
      <c r="ED61" s="118">
        <f t="shared" si="5"/>
        <v>0</v>
      </c>
      <c r="EE61" s="118">
        <f t="shared" si="6"/>
        <v>0</v>
      </c>
      <c r="EF61" s="118">
        <f t="shared" si="7"/>
        <v>-85.2399999999907</v>
      </c>
      <c r="EG61" s="118">
        <f t="shared" si="4"/>
        <v>0</v>
      </c>
      <c r="EH61" s="118">
        <f t="shared" si="1"/>
        <v>0</v>
      </c>
      <c r="EI61" s="118">
        <f t="shared" si="2"/>
        <v>0</v>
      </c>
      <c r="EJ61" s="118">
        <f t="shared" si="3"/>
        <v>0</v>
      </c>
    </row>
    <row r="62" spans="1:140">
      <c r="A62" s="127" t="s">
        <v>117</v>
      </c>
      <c r="B62" s="128">
        <v>0</v>
      </c>
      <c r="C62" s="128">
        <v>0</v>
      </c>
      <c r="D62" s="128">
        <v>0</v>
      </c>
      <c r="E62" s="128">
        <v>0</v>
      </c>
      <c r="F62" s="128">
        <v>0</v>
      </c>
      <c r="G62" s="128">
        <v>0</v>
      </c>
      <c r="H62" s="128">
        <v>0</v>
      </c>
      <c r="I62" s="128">
        <v>0</v>
      </c>
      <c r="J62" s="128">
        <v>0</v>
      </c>
      <c r="K62" s="128">
        <v>0</v>
      </c>
      <c r="L62" s="128">
        <v>0</v>
      </c>
      <c r="M62" s="128">
        <v>0</v>
      </c>
      <c r="N62" s="128">
        <v>0</v>
      </c>
      <c r="O62" s="128">
        <v>0</v>
      </c>
      <c r="P62" s="128">
        <v>0</v>
      </c>
      <c r="Q62" s="128">
        <v>0</v>
      </c>
      <c r="R62" s="128">
        <v>0</v>
      </c>
      <c r="S62" s="128">
        <v>0</v>
      </c>
      <c r="T62" s="128">
        <v>0</v>
      </c>
      <c r="U62" s="128">
        <v>0</v>
      </c>
      <c r="V62" s="128">
        <v>0</v>
      </c>
      <c r="W62" s="128">
        <v>0</v>
      </c>
      <c r="X62" s="128">
        <v>0</v>
      </c>
      <c r="Y62" s="128">
        <v>0</v>
      </c>
      <c r="Z62" s="136">
        <v>0</v>
      </c>
      <c r="AA62" s="136">
        <v>0</v>
      </c>
      <c r="AB62" s="136">
        <v>0</v>
      </c>
      <c r="AC62" s="136">
        <v>0</v>
      </c>
      <c r="AD62" s="136">
        <v>0</v>
      </c>
      <c r="AE62" s="128">
        <v>0</v>
      </c>
      <c r="AF62" s="136">
        <v>0</v>
      </c>
      <c r="AG62" s="128">
        <v>0</v>
      </c>
      <c r="AH62" s="128">
        <v>0</v>
      </c>
      <c r="AI62" s="128">
        <v>0</v>
      </c>
      <c r="AJ62" s="128">
        <v>0</v>
      </c>
      <c r="AK62" s="128">
        <v>0</v>
      </c>
      <c r="AL62" s="128">
        <v>0</v>
      </c>
      <c r="AM62" s="128">
        <v>0</v>
      </c>
      <c r="AN62" s="128">
        <v>0</v>
      </c>
      <c r="AO62" s="128">
        <v>0</v>
      </c>
      <c r="AP62" s="128">
        <v>0</v>
      </c>
      <c r="AQ62" s="128">
        <v>0</v>
      </c>
      <c r="AR62" s="128">
        <v>0</v>
      </c>
      <c r="AS62" s="128">
        <v>0</v>
      </c>
      <c r="AT62" s="128">
        <v>0</v>
      </c>
      <c r="AU62" s="128">
        <v>0</v>
      </c>
      <c r="AV62" s="128">
        <v>0</v>
      </c>
      <c r="AW62" s="128">
        <v>0</v>
      </c>
      <c r="AX62" s="128">
        <v>0</v>
      </c>
      <c r="AY62" s="128">
        <v>0</v>
      </c>
      <c r="AZ62" s="128">
        <v>0</v>
      </c>
      <c r="BA62" s="128">
        <v>0</v>
      </c>
      <c r="BB62" s="128">
        <v>0</v>
      </c>
      <c r="BC62" s="128">
        <v>0</v>
      </c>
      <c r="BD62" s="128">
        <v>0</v>
      </c>
      <c r="BE62" s="128">
        <v>0</v>
      </c>
      <c r="BF62" s="128">
        <v>0</v>
      </c>
      <c r="BG62" s="143">
        <v>0</v>
      </c>
      <c r="BH62" s="144">
        <v>0</v>
      </c>
      <c r="BI62" s="128">
        <v>0</v>
      </c>
      <c r="BJ62" s="128">
        <v>0</v>
      </c>
      <c r="BK62" s="128">
        <v>0</v>
      </c>
      <c r="BL62" s="128">
        <v>0</v>
      </c>
      <c r="BM62" s="128">
        <v>0</v>
      </c>
      <c r="BN62" s="128">
        <v>0</v>
      </c>
      <c r="BO62" s="128">
        <v>0</v>
      </c>
      <c r="BP62" s="128">
        <v>0</v>
      </c>
      <c r="BQ62" s="128">
        <v>0</v>
      </c>
      <c r="BR62" s="128">
        <v>0</v>
      </c>
      <c r="BS62" s="128">
        <v>0</v>
      </c>
      <c r="BT62" s="128">
        <v>0</v>
      </c>
      <c r="BU62" s="128">
        <v>0</v>
      </c>
      <c r="BV62" s="128">
        <v>0</v>
      </c>
      <c r="BW62" s="128">
        <v>0</v>
      </c>
      <c r="BX62" s="128">
        <v>0</v>
      </c>
      <c r="BY62" s="128">
        <v>0</v>
      </c>
      <c r="BZ62" s="128">
        <v>0</v>
      </c>
      <c r="CA62" s="128">
        <v>0</v>
      </c>
      <c r="CB62" s="128">
        <v>0</v>
      </c>
      <c r="CC62" s="128">
        <v>0</v>
      </c>
      <c r="CD62" s="128">
        <v>0</v>
      </c>
      <c r="CE62" s="128">
        <v>0</v>
      </c>
      <c r="CF62" s="128">
        <v>0</v>
      </c>
      <c r="CG62" s="128">
        <v>0</v>
      </c>
      <c r="CH62" s="128">
        <v>0</v>
      </c>
      <c r="CI62" s="128">
        <v>0</v>
      </c>
      <c r="CJ62" s="128">
        <v>0</v>
      </c>
      <c r="CK62" s="128">
        <v>0</v>
      </c>
      <c r="CL62" s="128">
        <v>0</v>
      </c>
      <c r="CM62" s="128">
        <v>0</v>
      </c>
      <c r="CN62" s="128">
        <v>0</v>
      </c>
      <c r="CO62" s="128">
        <v>0</v>
      </c>
      <c r="CP62" s="128">
        <v>0</v>
      </c>
      <c r="CQ62" s="128">
        <v>0</v>
      </c>
      <c r="CR62" s="128">
        <v>0</v>
      </c>
      <c r="CS62" s="128">
        <v>0</v>
      </c>
      <c r="CT62" s="128">
        <v>0</v>
      </c>
      <c r="CU62" s="128">
        <v>0</v>
      </c>
      <c r="CV62" s="128">
        <v>0</v>
      </c>
      <c r="CW62" s="128">
        <v>0</v>
      </c>
      <c r="CX62" s="128">
        <v>0</v>
      </c>
      <c r="CY62" s="128">
        <v>0</v>
      </c>
      <c r="CZ62" s="128">
        <v>0</v>
      </c>
      <c r="DA62" s="128">
        <v>0</v>
      </c>
      <c r="DB62" s="128">
        <v>0</v>
      </c>
      <c r="DC62" s="128">
        <v>0</v>
      </c>
      <c r="DD62" s="128">
        <v>0</v>
      </c>
      <c r="DE62" s="128">
        <v>0</v>
      </c>
      <c r="DF62" s="128">
        <v>0</v>
      </c>
      <c r="DG62" s="128">
        <v>0</v>
      </c>
      <c r="DH62" s="128">
        <v>0</v>
      </c>
      <c r="DI62" s="128">
        <v>0</v>
      </c>
      <c r="DJ62" s="128">
        <v>0</v>
      </c>
      <c r="DK62" s="128">
        <v>0</v>
      </c>
      <c r="DL62" s="128">
        <v>0</v>
      </c>
      <c r="DM62" s="128">
        <v>0</v>
      </c>
      <c r="DN62" s="128">
        <v>0</v>
      </c>
      <c r="DO62" s="128">
        <v>0</v>
      </c>
      <c r="DP62" s="128">
        <v>0</v>
      </c>
      <c r="DQ62" s="128">
        <v>0</v>
      </c>
      <c r="DR62" s="148">
        <v>0</v>
      </c>
      <c r="DS62" s="148">
        <v>0</v>
      </c>
      <c r="DT62" s="148">
        <v>0</v>
      </c>
      <c r="DU62" s="148">
        <v>0</v>
      </c>
      <c r="DV62" s="148">
        <v>0</v>
      </c>
      <c r="DW62" s="148">
        <v>0</v>
      </c>
      <c r="DX62" s="148">
        <v>0</v>
      </c>
      <c r="DY62" s="148">
        <v>0</v>
      </c>
      <c r="DZ62" s="148">
        <v>0</v>
      </c>
      <c r="EA62" s="118">
        <v>0</v>
      </c>
      <c r="ED62" s="118">
        <f t="shared" si="5"/>
        <v>0</v>
      </c>
      <c r="EE62" s="118">
        <f t="shared" si="6"/>
        <v>0</v>
      </c>
      <c r="EF62" s="118">
        <f t="shared" si="7"/>
        <v>0</v>
      </c>
      <c r="EG62" s="118">
        <f t="shared" si="4"/>
        <v>0</v>
      </c>
      <c r="EH62" s="118">
        <f t="shared" si="1"/>
        <v>0</v>
      </c>
      <c r="EI62" s="118">
        <f t="shared" si="2"/>
        <v>0</v>
      </c>
      <c r="EJ62" s="118">
        <f t="shared" si="3"/>
        <v>0</v>
      </c>
    </row>
    <row r="63" spans="1:140">
      <c r="A63" s="127" t="s">
        <v>118</v>
      </c>
      <c r="B63" s="128">
        <v>64662.12</v>
      </c>
      <c r="C63" s="128">
        <v>0</v>
      </c>
      <c r="D63" s="128">
        <v>0</v>
      </c>
      <c r="E63" s="128">
        <v>0</v>
      </c>
      <c r="F63" s="128">
        <v>0</v>
      </c>
      <c r="G63" s="128">
        <v>0</v>
      </c>
      <c r="H63" s="128">
        <v>0</v>
      </c>
      <c r="I63" s="128">
        <v>0</v>
      </c>
      <c r="J63" s="128">
        <v>0</v>
      </c>
      <c r="K63" s="128">
        <v>0</v>
      </c>
      <c r="L63" s="128">
        <v>0</v>
      </c>
      <c r="M63" s="128">
        <v>0</v>
      </c>
      <c r="N63" s="128">
        <v>0</v>
      </c>
      <c r="O63" s="128">
        <v>0</v>
      </c>
      <c r="P63" s="128">
        <v>0</v>
      </c>
      <c r="Q63" s="128">
        <v>0</v>
      </c>
      <c r="R63" s="128">
        <v>0</v>
      </c>
      <c r="S63" s="128">
        <v>0</v>
      </c>
      <c r="T63" s="128">
        <v>0</v>
      </c>
      <c r="U63" s="128">
        <v>0</v>
      </c>
      <c r="V63" s="128">
        <v>0</v>
      </c>
      <c r="W63" s="128">
        <v>0</v>
      </c>
      <c r="X63" s="128">
        <v>0</v>
      </c>
      <c r="Y63" s="128">
        <v>0</v>
      </c>
      <c r="Z63" s="136">
        <v>0</v>
      </c>
      <c r="AA63" s="136">
        <v>0</v>
      </c>
      <c r="AB63" s="136">
        <v>0</v>
      </c>
      <c r="AC63" s="136">
        <v>0</v>
      </c>
      <c r="AD63" s="136">
        <v>0</v>
      </c>
      <c r="AE63" s="128">
        <v>0</v>
      </c>
      <c r="AF63" s="136">
        <v>64662.12</v>
      </c>
      <c r="AG63" s="128">
        <v>0</v>
      </c>
      <c r="AH63" s="128">
        <v>0</v>
      </c>
      <c r="AI63" s="128">
        <v>0</v>
      </c>
      <c r="AJ63" s="128">
        <v>0</v>
      </c>
      <c r="AK63" s="128">
        <v>0</v>
      </c>
      <c r="AL63" s="128">
        <v>0</v>
      </c>
      <c r="AM63" s="128">
        <v>0</v>
      </c>
      <c r="AN63" s="128">
        <v>0</v>
      </c>
      <c r="AO63" s="128">
        <v>0</v>
      </c>
      <c r="AP63" s="128">
        <v>0</v>
      </c>
      <c r="AQ63" s="128">
        <v>0</v>
      </c>
      <c r="AR63" s="128">
        <v>0</v>
      </c>
      <c r="AS63" s="128">
        <v>0</v>
      </c>
      <c r="AT63" s="128">
        <v>0</v>
      </c>
      <c r="AU63" s="128">
        <v>0</v>
      </c>
      <c r="AV63" s="128">
        <v>0</v>
      </c>
      <c r="AW63" s="128">
        <v>0</v>
      </c>
      <c r="AX63" s="128">
        <v>0</v>
      </c>
      <c r="AY63" s="128">
        <v>0</v>
      </c>
      <c r="AZ63" s="128">
        <v>0</v>
      </c>
      <c r="BA63" s="128">
        <v>0</v>
      </c>
      <c r="BB63" s="128">
        <v>-3151</v>
      </c>
      <c r="BC63" s="128">
        <v>0</v>
      </c>
      <c r="BD63" s="128">
        <v>0</v>
      </c>
      <c r="BE63" s="128">
        <v>0</v>
      </c>
      <c r="BF63" s="128">
        <v>0</v>
      </c>
      <c r="BG63" s="143">
        <v>0</v>
      </c>
      <c r="BH63" s="144">
        <v>67813.12</v>
      </c>
      <c r="BI63" s="128">
        <v>0</v>
      </c>
      <c r="BJ63" s="128">
        <v>0</v>
      </c>
      <c r="BK63" s="128">
        <v>0</v>
      </c>
      <c r="BL63" s="128">
        <v>0</v>
      </c>
      <c r="BM63" s="128">
        <v>0</v>
      </c>
      <c r="BN63" s="128">
        <v>0</v>
      </c>
      <c r="BO63" s="128">
        <v>0</v>
      </c>
      <c r="BP63" s="128">
        <v>0</v>
      </c>
      <c r="BQ63" s="128">
        <v>0</v>
      </c>
      <c r="BR63" s="128">
        <v>0</v>
      </c>
      <c r="BS63" s="128">
        <v>48863.1</v>
      </c>
      <c r="BT63" s="128">
        <v>0</v>
      </c>
      <c r="BU63" s="128">
        <v>0</v>
      </c>
      <c r="BV63" s="128">
        <v>0</v>
      </c>
      <c r="BW63" s="128">
        <v>0</v>
      </c>
      <c r="BX63" s="128">
        <v>0</v>
      </c>
      <c r="BY63" s="128">
        <v>0</v>
      </c>
      <c r="BZ63" s="128">
        <v>0</v>
      </c>
      <c r="CA63" s="128">
        <v>0</v>
      </c>
      <c r="CB63" s="128">
        <v>0</v>
      </c>
      <c r="CC63" s="128">
        <v>0</v>
      </c>
      <c r="CD63" s="128">
        <v>0</v>
      </c>
      <c r="CE63" s="128">
        <v>0</v>
      </c>
      <c r="CF63" s="128">
        <v>0</v>
      </c>
      <c r="CG63" s="128">
        <v>0</v>
      </c>
      <c r="CH63" s="128">
        <v>0</v>
      </c>
      <c r="CI63" s="128">
        <v>0</v>
      </c>
      <c r="CJ63" s="128">
        <v>0</v>
      </c>
      <c r="CK63" s="128">
        <v>0</v>
      </c>
      <c r="CL63" s="128">
        <v>0</v>
      </c>
      <c r="CM63" s="128">
        <v>0</v>
      </c>
      <c r="CN63" s="128">
        <v>0</v>
      </c>
      <c r="CO63" s="128">
        <v>0</v>
      </c>
      <c r="CP63" s="128">
        <v>0</v>
      </c>
      <c r="CQ63" s="128">
        <v>0</v>
      </c>
      <c r="CR63" s="128">
        <v>0</v>
      </c>
      <c r="CS63" s="128">
        <v>0</v>
      </c>
      <c r="CT63" s="128">
        <v>0</v>
      </c>
      <c r="CU63" s="128">
        <v>0</v>
      </c>
      <c r="CV63" s="128">
        <v>0</v>
      </c>
      <c r="CW63" s="128">
        <v>0</v>
      </c>
      <c r="CX63" s="128">
        <v>0</v>
      </c>
      <c r="CY63" s="128">
        <v>0</v>
      </c>
      <c r="CZ63" s="128">
        <v>0</v>
      </c>
      <c r="DA63" s="128">
        <v>9795.1</v>
      </c>
      <c r="DB63" s="128">
        <v>0</v>
      </c>
      <c r="DC63" s="128">
        <v>0</v>
      </c>
      <c r="DD63" s="128">
        <v>0</v>
      </c>
      <c r="DE63" s="128">
        <v>0</v>
      </c>
      <c r="DF63" s="128">
        <v>0</v>
      </c>
      <c r="DG63" s="128">
        <v>0</v>
      </c>
      <c r="DH63" s="128">
        <v>0</v>
      </c>
      <c r="DI63" s="128">
        <v>0</v>
      </c>
      <c r="DJ63" s="128">
        <v>0</v>
      </c>
      <c r="DK63" s="128">
        <v>0</v>
      </c>
      <c r="DL63" s="128">
        <v>0</v>
      </c>
      <c r="DM63" s="128">
        <v>0</v>
      </c>
      <c r="DN63" s="128">
        <v>0</v>
      </c>
      <c r="DO63" s="128">
        <v>0</v>
      </c>
      <c r="DP63" s="128">
        <v>0</v>
      </c>
      <c r="DQ63" s="128">
        <v>0</v>
      </c>
      <c r="DR63" s="148">
        <v>0</v>
      </c>
      <c r="DS63" s="148">
        <v>0</v>
      </c>
      <c r="DT63" s="148">
        <v>0</v>
      </c>
      <c r="DU63" s="148">
        <v>0</v>
      </c>
      <c r="DV63" s="148">
        <v>0</v>
      </c>
      <c r="DW63" s="148">
        <v>0</v>
      </c>
      <c r="DX63" s="148">
        <v>2641.28</v>
      </c>
      <c r="DY63" s="148">
        <v>0</v>
      </c>
      <c r="DZ63" s="148">
        <v>0</v>
      </c>
      <c r="EA63" s="118">
        <v>0</v>
      </c>
      <c r="ED63" s="118">
        <f t="shared" si="5"/>
        <v>0</v>
      </c>
      <c r="EE63" s="118">
        <f t="shared" si="6"/>
        <v>0</v>
      </c>
      <c r="EF63" s="118">
        <f t="shared" si="7"/>
        <v>-6513.64</v>
      </c>
      <c r="EG63" s="118">
        <f t="shared" si="4"/>
        <v>0</v>
      </c>
      <c r="EH63" s="118">
        <f t="shared" si="1"/>
        <v>0</v>
      </c>
      <c r="EI63" s="118">
        <f t="shared" si="2"/>
        <v>0</v>
      </c>
      <c r="EJ63" s="118">
        <f t="shared" si="3"/>
        <v>0</v>
      </c>
    </row>
    <row r="64" spans="1:140">
      <c r="A64" s="127" t="s">
        <v>119</v>
      </c>
      <c r="B64" s="128">
        <v>66356.3</v>
      </c>
      <c r="C64" s="128">
        <v>50077.4</v>
      </c>
      <c r="D64" s="128">
        <v>0</v>
      </c>
      <c r="E64" s="128">
        <v>0</v>
      </c>
      <c r="F64" s="128">
        <v>3360</v>
      </c>
      <c r="G64" s="128">
        <v>0</v>
      </c>
      <c r="H64" s="128">
        <v>0</v>
      </c>
      <c r="I64" s="128">
        <v>0</v>
      </c>
      <c r="J64" s="128">
        <v>0</v>
      </c>
      <c r="K64" s="128">
        <v>0</v>
      </c>
      <c r="L64" s="128">
        <v>0</v>
      </c>
      <c r="M64" s="128">
        <v>0</v>
      </c>
      <c r="N64" s="128">
        <v>0</v>
      </c>
      <c r="O64" s="128">
        <v>2100</v>
      </c>
      <c r="P64" s="128">
        <v>0</v>
      </c>
      <c r="Q64" s="128">
        <v>-186528</v>
      </c>
      <c r="R64" s="128">
        <v>1260</v>
      </c>
      <c r="S64" s="128">
        <v>0</v>
      </c>
      <c r="T64" s="128">
        <v>0</v>
      </c>
      <c r="U64" s="128">
        <v>0</v>
      </c>
      <c r="V64" s="128">
        <v>0</v>
      </c>
      <c r="W64" s="128">
        <v>1680</v>
      </c>
      <c r="X64" s="128">
        <v>420</v>
      </c>
      <c r="Y64" s="128">
        <v>0</v>
      </c>
      <c r="Z64" s="136">
        <v>0</v>
      </c>
      <c r="AA64" s="136">
        <v>4828.97</v>
      </c>
      <c r="AB64" s="136">
        <v>6092.41</v>
      </c>
      <c r="AC64" s="136">
        <v>4200</v>
      </c>
      <c r="AD64" s="136">
        <v>3360</v>
      </c>
      <c r="AE64" s="128">
        <v>0</v>
      </c>
      <c r="AF64" s="136">
        <v>175505.52</v>
      </c>
      <c r="AG64" s="128">
        <v>0</v>
      </c>
      <c r="AH64" s="128">
        <v>0</v>
      </c>
      <c r="AI64" s="128">
        <v>0</v>
      </c>
      <c r="AJ64" s="128">
        <v>0</v>
      </c>
      <c r="AK64" s="128">
        <v>0</v>
      </c>
      <c r="AL64" s="128">
        <v>0</v>
      </c>
      <c r="AM64" s="128">
        <v>0</v>
      </c>
      <c r="AN64" s="128">
        <v>0</v>
      </c>
      <c r="AO64" s="128">
        <v>1680</v>
      </c>
      <c r="AP64" s="128">
        <v>2840</v>
      </c>
      <c r="AQ64" s="128">
        <v>0</v>
      </c>
      <c r="AR64" s="128">
        <v>308.97</v>
      </c>
      <c r="AS64" s="128">
        <v>0</v>
      </c>
      <c r="AT64" s="128">
        <v>0</v>
      </c>
      <c r="AU64" s="128">
        <v>0</v>
      </c>
      <c r="AV64" s="128">
        <v>2312.41</v>
      </c>
      <c r="AW64" s="128">
        <v>0</v>
      </c>
      <c r="AX64" s="128">
        <v>0</v>
      </c>
      <c r="AY64" s="128">
        <v>3780</v>
      </c>
      <c r="AZ64" s="128">
        <v>4200</v>
      </c>
      <c r="BA64" s="128">
        <v>0</v>
      </c>
      <c r="BB64" s="128">
        <v>2500</v>
      </c>
      <c r="BC64" s="128">
        <v>0</v>
      </c>
      <c r="BD64" s="128">
        <v>420</v>
      </c>
      <c r="BE64" s="128">
        <v>420</v>
      </c>
      <c r="BF64" s="128">
        <v>14280</v>
      </c>
      <c r="BG64" s="143">
        <v>14265.52</v>
      </c>
      <c r="BH64" s="144">
        <v>143620</v>
      </c>
      <c r="BI64" s="128">
        <v>3780</v>
      </c>
      <c r="BJ64" s="128">
        <v>2940</v>
      </c>
      <c r="BK64" s="128">
        <v>3780</v>
      </c>
      <c r="BL64" s="128">
        <v>3780</v>
      </c>
      <c r="BM64" s="128">
        <v>2940</v>
      </c>
      <c r="BN64" s="128">
        <v>4200</v>
      </c>
      <c r="BO64" s="128">
        <v>2100</v>
      </c>
      <c r="BP64" s="128">
        <v>3780</v>
      </c>
      <c r="BQ64" s="128">
        <v>3360</v>
      </c>
      <c r="BR64" s="128">
        <v>2940</v>
      </c>
      <c r="BS64" s="128">
        <v>2940</v>
      </c>
      <c r="BT64" s="128">
        <v>3780</v>
      </c>
      <c r="BU64" s="128">
        <v>3360</v>
      </c>
      <c r="BV64" s="128">
        <v>2520</v>
      </c>
      <c r="BW64" s="128">
        <v>2520</v>
      </c>
      <c r="BX64" s="128">
        <v>2940</v>
      </c>
      <c r="BY64" s="128">
        <v>2940</v>
      </c>
      <c r="BZ64" s="128">
        <v>2520</v>
      </c>
      <c r="CA64" s="128">
        <v>2100</v>
      </c>
      <c r="CB64" s="128">
        <v>2100</v>
      </c>
      <c r="CC64" s="128">
        <v>2520</v>
      </c>
      <c r="CD64" s="128">
        <v>3360</v>
      </c>
      <c r="CE64" s="128">
        <v>2100</v>
      </c>
      <c r="CF64" s="128">
        <v>1680</v>
      </c>
      <c r="CG64" s="128">
        <v>1680</v>
      </c>
      <c r="CH64" s="128">
        <v>1680</v>
      </c>
      <c r="CI64" s="128">
        <v>1680</v>
      </c>
      <c r="CJ64" s="128">
        <v>1680</v>
      </c>
      <c r="CK64" s="128">
        <v>1260</v>
      </c>
      <c r="CL64" s="128">
        <v>420</v>
      </c>
      <c r="CM64" s="128">
        <v>1680</v>
      </c>
      <c r="CN64" s="128">
        <v>1680</v>
      </c>
      <c r="CO64" s="128">
        <v>840</v>
      </c>
      <c r="CP64" s="128">
        <v>1260</v>
      </c>
      <c r="CQ64" s="128">
        <v>1680</v>
      </c>
      <c r="CR64" s="128">
        <v>2520</v>
      </c>
      <c r="CS64" s="128">
        <v>2520</v>
      </c>
      <c r="CT64" s="128">
        <v>1680</v>
      </c>
      <c r="CU64" s="128">
        <v>1680</v>
      </c>
      <c r="CV64" s="128">
        <v>1260</v>
      </c>
      <c r="CW64" s="128">
        <v>1260</v>
      </c>
      <c r="CX64" s="128">
        <v>1260</v>
      </c>
      <c r="CY64" s="128">
        <v>2020</v>
      </c>
      <c r="CZ64" s="128">
        <v>1680</v>
      </c>
      <c r="DA64" s="128">
        <v>2100</v>
      </c>
      <c r="DB64" s="128">
        <v>1260</v>
      </c>
      <c r="DC64" s="128">
        <v>1260</v>
      </c>
      <c r="DD64" s="128">
        <v>1680</v>
      </c>
      <c r="DE64" s="128">
        <v>1680</v>
      </c>
      <c r="DF64" s="128">
        <v>1260</v>
      </c>
      <c r="DG64" s="128">
        <v>1680</v>
      </c>
      <c r="DH64" s="128">
        <v>1680</v>
      </c>
      <c r="DI64" s="128">
        <v>1680</v>
      </c>
      <c r="DJ64" s="128">
        <v>1260</v>
      </c>
      <c r="DK64" s="128">
        <v>840</v>
      </c>
      <c r="DL64" s="128">
        <v>1260</v>
      </c>
      <c r="DM64" s="128">
        <v>1680</v>
      </c>
      <c r="DN64" s="128">
        <v>1680</v>
      </c>
      <c r="DO64" s="128">
        <v>1680</v>
      </c>
      <c r="DP64" s="128">
        <v>1260</v>
      </c>
      <c r="DQ64" s="128">
        <v>2940</v>
      </c>
      <c r="DR64" s="148">
        <v>2100</v>
      </c>
      <c r="DS64" s="148">
        <v>1260</v>
      </c>
      <c r="DT64" s="148">
        <v>1260</v>
      </c>
      <c r="DU64" s="148">
        <v>1680</v>
      </c>
      <c r="DV64" s="148">
        <v>1680</v>
      </c>
      <c r="DW64" s="148">
        <v>1680</v>
      </c>
      <c r="DX64" s="148">
        <v>1260</v>
      </c>
      <c r="DY64" s="148">
        <v>1260</v>
      </c>
      <c r="DZ64" s="148">
        <v>1260</v>
      </c>
      <c r="EA64" s="118">
        <v>0</v>
      </c>
      <c r="ED64" s="118">
        <f t="shared" si="5"/>
        <v>0</v>
      </c>
      <c r="EE64" s="118">
        <f t="shared" si="6"/>
        <v>0</v>
      </c>
      <c r="EF64" s="118">
        <f t="shared" si="7"/>
        <v>-900</v>
      </c>
      <c r="EG64" s="118">
        <f t="shared" si="4"/>
        <v>0</v>
      </c>
      <c r="EH64" s="118">
        <f t="shared" si="1"/>
        <v>0</v>
      </c>
      <c r="EI64" s="118">
        <f t="shared" si="2"/>
        <v>0</v>
      </c>
      <c r="EJ64" s="118">
        <f t="shared" si="3"/>
        <v>0</v>
      </c>
    </row>
    <row r="65" spans="1:140">
      <c r="A65" s="127" t="s">
        <v>120</v>
      </c>
      <c r="B65" s="128">
        <v>349022.07</v>
      </c>
      <c r="C65" s="128">
        <v>0</v>
      </c>
      <c r="D65" s="128">
        <v>0</v>
      </c>
      <c r="E65" s="128">
        <v>0</v>
      </c>
      <c r="F65" s="128">
        <v>28664.92</v>
      </c>
      <c r="G65" s="128">
        <v>0</v>
      </c>
      <c r="H65" s="128">
        <v>0</v>
      </c>
      <c r="I65" s="128">
        <v>7155.71</v>
      </c>
      <c r="J65" s="128">
        <v>0</v>
      </c>
      <c r="K65" s="128">
        <v>3144</v>
      </c>
      <c r="L65" s="128">
        <v>0</v>
      </c>
      <c r="M65" s="128">
        <v>0</v>
      </c>
      <c r="N65" s="128">
        <v>0</v>
      </c>
      <c r="O65" s="128">
        <v>969.72</v>
      </c>
      <c r="P65" s="128">
        <v>0</v>
      </c>
      <c r="Q65" s="128">
        <v>68618.56</v>
      </c>
      <c r="R65" s="128">
        <v>0</v>
      </c>
      <c r="S65" s="128">
        <v>0</v>
      </c>
      <c r="T65" s="128">
        <v>0</v>
      </c>
      <c r="U65" s="128">
        <v>0</v>
      </c>
      <c r="V65" s="128">
        <v>0</v>
      </c>
      <c r="W65" s="128">
        <v>0</v>
      </c>
      <c r="X65" s="128">
        <v>0</v>
      </c>
      <c r="Y65" s="128">
        <v>0</v>
      </c>
      <c r="Z65" s="136">
        <v>52771.68</v>
      </c>
      <c r="AA65" s="136">
        <v>11682.73</v>
      </c>
      <c r="AB65" s="136">
        <v>0</v>
      </c>
      <c r="AC65" s="136">
        <v>0</v>
      </c>
      <c r="AD65" s="136">
        <v>0</v>
      </c>
      <c r="AE65" s="128">
        <v>0</v>
      </c>
      <c r="AF65" s="136">
        <v>176014.75</v>
      </c>
      <c r="AG65" s="128">
        <v>52771.68</v>
      </c>
      <c r="AH65" s="128">
        <v>0</v>
      </c>
      <c r="AI65" s="128">
        <v>0</v>
      </c>
      <c r="AJ65" s="128">
        <v>0</v>
      </c>
      <c r="AK65" s="128">
        <v>0</v>
      </c>
      <c r="AL65" s="128">
        <v>0</v>
      </c>
      <c r="AM65" s="128">
        <v>0</v>
      </c>
      <c r="AN65" s="128">
        <v>5137.13</v>
      </c>
      <c r="AO65" s="128">
        <v>727.29</v>
      </c>
      <c r="AP65" s="128">
        <v>1454.58</v>
      </c>
      <c r="AQ65" s="128">
        <v>0</v>
      </c>
      <c r="AR65" s="128">
        <v>0</v>
      </c>
      <c r="AS65" s="128">
        <v>3151.58</v>
      </c>
      <c r="AT65" s="128">
        <v>1212.15</v>
      </c>
      <c r="AU65" s="128">
        <v>0</v>
      </c>
      <c r="AV65" s="128">
        <v>0</v>
      </c>
      <c r="AW65" s="128">
        <v>0</v>
      </c>
      <c r="AX65" s="128">
        <v>0</v>
      </c>
      <c r="AY65" s="128">
        <v>0</v>
      </c>
      <c r="AZ65" s="128">
        <v>0</v>
      </c>
      <c r="BA65" s="128">
        <v>0</v>
      </c>
      <c r="BB65" s="128">
        <v>7881.08</v>
      </c>
      <c r="BC65" s="128">
        <v>0</v>
      </c>
      <c r="BD65" s="128">
        <v>0</v>
      </c>
      <c r="BE65" s="128">
        <v>0</v>
      </c>
      <c r="BF65" s="128">
        <v>167891.24</v>
      </c>
      <c r="BG65" s="143">
        <v>242.43</v>
      </c>
      <c r="BH65" s="144">
        <v>0</v>
      </c>
      <c r="BI65" s="128">
        <v>0</v>
      </c>
      <c r="BJ65" s="128">
        <v>0</v>
      </c>
      <c r="BK65" s="128">
        <v>0</v>
      </c>
      <c r="BL65" s="128">
        <v>0</v>
      </c>
      <c r="BM65" s="128">
        <v>0</v>
      </c>
      <c r="BN65" s="128">
        <v>0</v>
      </c>
      <c r="BO65" s="128">
        <v>0</v>
      </c>
      <c r="BP65" s="128">
        <v>0</v>
      </c>
      <c r="BQ65" s="128">
        <v>0</v>
      </c>
      <c r="BR65" s="128">
        <v>0</v>
      </c>
      <c r="BS65" s="128">
        <v>0</v>
      </c>
      <c r="BT65" s="128">
        <v>0</v>
      </c>
      <c r="BU65" s="128">
        <v>0</v>
      </c>
      <c r="BV65" s="128">
        <v>0</v>
      </c>
      <c r="BW65" s="128">
        <v>0</v>
      </c>
      <c r="BX65" s="128">
        <v>0</v>
      </c>
      <c r="BY65" s="128">
        <v>0</v>
      </c>
      <c r="BZ65" s="128">
        <v>0</v>
      </c>
      <c r="CA65" s="128">
        <v>0</v>
      </c>
      <c r="CB65" s="128">
        <v>0</v>
      </c>
      <c r="CC65" s="128">
        <v>0</v>
      </c>
      <c r="CD65" s="128">
        <v>0</v>
      </c>
      <c r="CE65" s="128">
        <v>0</v>
      </c>
      <c r="CF65" s="128">
        <v>0</v>
      </c>
      <c r="CG65" s="128">
        <v>0</v>
      </c>
      <c r="CH65" s="128">
        <v>0</v>
      </c>
      <c r="CI65" s="128">
        <v>0</v>
      </c>
      <c r="CJ65" s="128">
        <v>0</v>
      </c>
      <c r="CK65" s="128">
        <v>0</v>
      </c>
      <c r="CL65" s="128">
        <v>0</v>
      </c>
      <c r="CM65" s="128">
        <v>0</v>
      </c>
      <c r="CN65" s="128">
        <v>0</v>
      </c>
      <c r="CO65" s="128">
        <v>0</v>
      </c>
      <c r="CP65" s="128">
        <v>0</v>
      </c>
      <c r="CQ65" s="128">
        <v>0</v>
      </c>
      <c r="CR65" s="128">
        <v>0</v>
      </c>
      <c r="CS65" s="128">
        <v>0</v>
      </c>
      <c r="CT65" s="128">
        <v>0</v>
      </c>
      <c r="CU65" s="128">
        <v>0</v>
      </c>
      <c r="CV65" s="128">
        <v>0</v>
      </c>
      <c r="CW65" s="128">
        <v>0</v>
      </c>
      <c r="CX65" s="128">
        <v>0</v>
      </c>
      <c r="CY65" s="128">
        <v>0</v>
      </c>
      <c r="CZ65" s="128">
        <v>0</v>
      </c>
      <c r="DA65" s="128">
        <v>0</v>
      </c>
      <c r="DB65" s="128">
        <v>0</v>
      </c>
      <c r="DC65" s="128">
        <v>0</v>
      </c>
      <c r="DD65" s="128">
        <v>0</v>
      </c>
      <c r="DE65" s="128">
        <v>0</v>
      </c>
      <c r="DF65" s="128">
        <v>0</v>
      </c>
      <c r="DG65" s="128">
        <v>0</v>
      </c>
      <c r="DH65" s="128">
        <v>0</v>
      </c>
      <c r="DI65" s="128">
        <v>0</v>
      </c>
      <c r="DJ65" s="128">
        <v>0</v>
      </c>
      <c r="DK65" s="128">
        <v>0</v>
      </c>
      <c r="DL65" s="128">
        <v>0</v>
      </c>
      <c r="DM65" s="128">
        <v>0</v>
      </c>
      <c r="DN65" s="128">
        <v>0</v>
      </c>
      <c r="DO65" s="128">
        <v>0</v>
      </c>
      <c r="DP65" s="128">
        <v>0</v>
      </c>
      <c r="DQ65" s="128">
        <v>0</v>
      </c>
      <c r="DR65" s="148">
        <v>0</v>
      </c>
      <c r="DS65" s="148">
        <v>0</v>
      </c>
      <c r="DT65" s="148">
        <v>0</v>
      </c>
      <c r="DU65" s="148">
        <v>0</v>
      </c>
      <c r="DV65" s="148">
        <v>0</v>
      </c>
      <c r="DW65" s="148">
        <v>0</v>
      </c>
      <c r="DX65" s="148">
        <v>0</v>
      </c>
      <c r="DY65" s="148">
        <v>0</v>
      </c>
      <c r="DZ65" s="148">
        <v>0</v>
      </c>
      <c r="EA65" s="118">
        <v>0</v>
      </c>
      <c r="ED65" s="118">
        <f t="shared" si="5"/>
        <v>0</v>
      </c>
      <c r="EE65" s="118">
        <f t="shared" si="6"/>
        <v>0</v>
      </c>
      <c r="EF65" s="118">
        <f t="shared" si="7"/>
        <v>0</v>
      </c>
      <c r="EG65" s="118">
        <f t="shared" si="4"/>
        <v>0</v>
      </c>
      <c r="EH65" s="118">
        <f t="shared" si="1"/>
        <v>0</v>
      </c>
      <c r="EI65" s="118">
        <f t="shared" si="2"/>
        <v>0</v>
      </c>
      <c r="EJ65" s="118">
        <f t="shared" si="3"/>
        <v>0</v>
      </c>
    </row>
    <row r="66" spans="1:140">
      <c r="A66" s="127" t="s">
        <v>121</v>
      </c>
      <c r="B66" s="128">
        <v>76852792.35</v>
      </c>
      <c r="C66" s="128">
        <v>0</v>
      </c>
      <c r="D66" s="128">
        <v>75800000</v>
      </c>
      <c r="E66" s="128">
        <v>0</v>
      </c>
      <c r="F66" s="128">
        <v>0</v>
      </c>
      <c r="G66" s="128">
        <v>0</v>
      </c>
      <c r="H66" s="128">
        <v>0</v>
      </c>
      <c r="I66" s="128">
        <v>0</v>
      </c>
      <c r="J66" s="128">
        <v>0</v>
      </c>
      <c r="K66" s="128">
        <v>0</v>
      </c>
      <c r="L66" s="128">
        <v>0</v>
      </c>
      <c r="M66" s="128">
        <v>0</v>
      </c>
      <c r="N66" s="128">
        <v>0</v>
      </c>
      <c r="O66" s="128">
        <v>681472.35</v>
      </c>
      <c r="P66" s="128">
        <v>0</v>
      </c>
      <c r="Q66" s="128">
        <v>0</v>
      </c>
      <c r="R66" s="128">
        <v>0</v>
      </c>
      <c r="S66" s="128">
        <v>0</v>
      </c>
      <c r="T66" s="128">
        <v>0</v>
      </c>
      <c r="U66" s="128">
        <v>0</v>
      </c>
      <c r="V66" s="128">
        <v>0</v>
      </c>
      <c r="W66" s="128">
        <v>0</v>
      </c>
      <c r="X66" s="128">
        <v>0</v>
      </c>
      <c r="Y66" s="128">
        <v>0</v>
      </c>
      <c r="Z66" s="136">
        <v>0</v>
      </c>
      <c r="AA66" s="136">
        <v>371320</v>
      </c>
      <c r="AB66" s="136">
        <v>0</v>
      </c>
      <c r="AC66" s="136">
        <v>0</v>
      </c>
      <c r="AD66" s="136">
        <v>0</v>
      </c>
      <c r="AE66" s="128">
        <v>0</v>
      </c>
      <c r="AF66" s="136">
        <v>0</v>
      </c>
      <c r="AG66" s="128">
        <v>0</v>
      </c>
      <c r="AH66" s="128">
        <v>0</v>
      </c>
      <c r="AI66" s="128">
        <v>0</v>
      </c>
      <c r="AJ66" s="128">
        <v>0</v>
      </c>
      <c r="AK66" s="128">
        <v>0</v>
      </c>
      <c r="AL66" s="128">
        <v>0</v>
      </c>
      <c r="AM66" s="128">
        <v>0</v>
      </c>
      <c r="AN66" s="128">
        <v>0</v>
      </c>
      <c r="AO66" s="128">
        <v>0</v>
      </c>
      <c r="AP66" s="128">
        <v>371320</v>
      </c>
      <c r="AQ66" s="128">
        <v>0</v>
      </c>
      <c r="AR66" s="128">
        <v>0</v>
      </c>
      <c r="AS66" s="128">
        <v>0</v>
      </c>
      <c r="AT66" s="128">
        <v>0</v>
      </c>
      <c r="AU66" s="128">
        <v>0</v>
      </c>
      <c r="AV66" s="128">
        <v>0</v>
      </c>
      <c r="AW66" s="128">
        <v>0</v>
      </c>
      <c r="AX66" s="128">
        <v>0</v>
      </c>
      <c r="AY66" s="128">
        <v>0</v>
      </c>
      <c r="AZ66" s="128">
        <v>0</v>
      </c>
      <c r="BA66" s="128">
        <v>0</v>
      </c>
      <c r="BB66" s="128">
        <v>0</v>
      </c>
      <c r="BC66" s="128">
        <v>0</v>
      </c>
      <c r="BD66" s="128">
        <v>0</v>
      </c>
      <c r="BE66" s="128">
        <v>0</v>
      </c>
      <c r="BF66" s="128">
        <v>0</v>
      </c>
      <c r="BG66" s="143">
        <v>0</v>
      </c>
      <c r="BH66" s="144">
        <v>0</v>
      </c>
      <c r="BI66" s="128">
        <v>0</v>
      </c>
      <c r="BJ66" s="128">
        <v>0</v>
      </c>
      <c r="BK66" s="128">
        <v>0</v>
      </c>
      <c r="BL66" s="128">
        <v>0</v>
      </c>
      <c r="BM66" s="128">
        <v>0</v>
      </c>
      <c r="BN66" s="128">
        <v>0</v>
      </c>
      <c r="BO66" s="128">
        <v>0</v>
      </c>
      <c r="BP66" s="128">
        <v>0</v>
      </c>
      <c r="BQ66" s="128">
        <v>0</v>
      </c>
      <c r="BR66" s="128">
        <v>0</v>
      </c>
      <c r="BS66" s="128">
        <v>0</v>
      </c>
      <c r="BT66" s="128">
        <v>0</v>
      </c>
      <c r="BU66" s="128">
        <v>0</v>
      </c>
      <c r="BV66" s="128">
        <v>0</v>
      </c>
      <c r="BW66" s="128">
        <v>0</v>
      </c>
      <c r="BX66" s="128">
        <v>0</v>
      </c>
      <c r="BY66" s="128">
        <v>0</v>
      </c>
      <c r="BZ66" s="128">
        <v>0</v>
      </c>
      <c r="CA66" s="128">
        <v>0</v>
      </c>
      <c r="CB66" s="128">
        <v>0</v>
      </c>
      <c r="CC66" s="128">
        <v>0</v>
      </c>
      <c r="CD66" s="128">
        <v>0</v>
      </c>
      <c r="CE66" s="128">
        <v>0</v>
      </c>
      <c r="CF66" s="128">
        <v>0</v>
      </c>
      <c r="CG66" s="128">
        <v>0</v>
      </c>
      <c r="CH66" s="128">
        <v>0</v>
      </c>
      <c r="CI66" s="128">
        <v>0</v>
      </c>
      <c r="CJ66" s="128">
        <v>0</v>
      </c>
      <c r="CK66" s="128">
        <v>0</v>
      </c>
      <c r="CL66" s="128">
        <v>0</v>
      </c>
      <c r="CM66" s="128">
        <v>0</v>
      </c>
      <c r="CN66" s="128">
        <v>0</v>
      </c>
      <c r="CO66" s="128">
        <v>0</v>
      </c>
      <c r="CP66" s="128">
        <v>0</v>
      </c>
      <c r="CQ66" s="128">
        <v>0</v>
      </c>
      <c r="CR66" s="128">
        <v>0</v>
      </c>
      <c r="CS66" s="128">
        <v>0</v>
      </c>
      <c r="CT66" s="128">
        <v>0</v>
      </c>
      <c r="CU66" s="128">
        <v>0</v>
      </c>
      <c r="CV66" s="128">
        <v>0</v>
      </c>
      <c r="CW66" s="128">
        <v>0</v>
      </c>
      <c r="CX66" s="128">
        <v>0</v>
      </c>
      <c r="CY66" s="128">
        <v>0</v>
      </c>
      <c r="CZ66" s="128">
        <v>0</v>
      </c>
      <c r="DA66" s="128">
        <v>0</v>
      </c>
      <c r="DB66" s="128">
        <v>0</v>
      </c>
      <c r="DC66" s="128">
        <v>0</v>
      </c>
      <c r="DD66" s="128">
        <v>0</v>
      </c>
      <c r="DE66" s="128">
        <v>0</v>
      </c>
      <c r="DF66" s="128">
        <v>0</v>
      </c>
      <c r="DG66" s="128">
        <v>0</v>
      </c>
      <c r="DH66" s="128">
        <v>0</v>
      </c>
      <c r="DI66" s="128">
        <v>0</v>
      </c>
      <c r="DJ66" s="128">
        <v>0</v>
      </c>
      <c r="DK66" s="128">
        <v>0</v>
      </c>
      <c r="DL66" s="128">
        <v>0</v>
      </c>
      <c r="DM66" s="128">
        <v>0</v>
      </c>
      <c r="DN66" s="128">
        <v>0</v>
      </c>
      <c r="DO66" s="128">
        <v>0</v>
      </c>
      <c r="DP66" s="128">
        <v>0</v>
      </c>
      <c r="DQ66" s="128">
        <v>0</v>
      </c>
      <c r="DR66" s="148">
        <v>0</v>
      </c>
      <c r="DS66" s="148">
        <v>0</v>
      </c>
      <c r="DT66" s="148">
        <v>0</v>
      </c>
      <c r="DU66" s="148">
        <v>0</v>
      </c>
      <c r="DV66" s="148">
        <v>0</v>
      </c>
      <c r="DW66" s="148">
        <v>0</v>
      </c>
      <c r="DX66" s="148">
        <v>0</v>
      </c>
      <c r="DY66" s="148">
        <v>0</v>
      </c>
      <c r="DZ66" s="148">
        <v>0</v>
      </c>
      <c r="EA66" s="118">
        <v>0</v>
      </c>
      <c r="ED66" s="118">
        <f t="shared" si="5"/>
        <v>0</v>
      </c>
      <c r="EE66" s="118">
        <f t="shared" si="6"/>
        <v>0</v>
      </c>
      <c r="EF66" s="118">
        <f t="shared" si="7"/>
        <v>0</v>
      </c>
      <c r="EG66" s="118">
        <f t="shared" si="4"/>
        <v>0</v>
      </c>
      <c r="EH66" s="118">
        <f t="shared" si="1"/>
        <v>0</v>
      </c>
      <c r="EI66" s="118">
        <f t="shared" si="2"/>
        <v>0</v>
      </c>
      <c r="EJ66" s="118">
        <f t="shared" si="3"/>
        <v>0</v>
      </c>
    </row>
    <row r="67" s="115" customFormat="1" spans="1:140">
      <c r="A67" s="152" t="s">
        <v>122</v>
      </c>
      <c r="B67" s="153">
        <v>107745162.04</v>
      </c>
      <c r="C67" s="153">
        <v>699631.9</v>
      </c>
      <c r="D67" s="153">
        <v>82767373.44</v>
      </c>
      <c r="E67" s="153">
        <v>112450.3</v>
      </c>
      <c r="F67" s="153">
        <v>415910.81</v>
      </c>
      <c r="G67" s="153">
        <v>391940.64</v>
      </c>
      <c r="H67" s="153">
        <v>97018.14</v>
      </c>
      <c r="I67" s="153">
        <v>243431.22</v>
      </c>
      <c r="J67" s="153">
        <v>0</v>
      </c>
      <c r="K67" s="153">
        <v>70820.64</v>
      </c>
      <c r="L67" s="153">
        <v>177517.3</v>
      </c>
      <c r="M67" s="153">
        <v>244752.25</v>
      </c>
      <c r="N67" s="153">
        <v>187200.35</v>
      </c>
      <c r="O67" s="153">
        <v>1109958.9</v>
      </c>
      <c r="P67" s="153">
        <v>1898275.67</v>
      </c>
      <c r="Q67" s="153">
        <v>-789128.11</v>
      </c>
      <c r="R67" s="153">
        <v>230461.12</v>
      </c>
      <c r="S67" s="153">
        <v>79736.31</v>
      </c>
      <c r="T67" s="153">
        <v>100</v>
      </c>
      <c r="U67" s="153">
        <v>0</v>
      </c>
      <c r="V67" s="153">
        <v>19505.81</v>
      </c>
      <c r="W67" s="153">
        <v>184407.31</v>
      </c>
      <c r="X67" s="153">
        <v>102335.45</v>
      </c>
      <c r="Y67" s="153">
        <v>0</v>
      </c>
      <c r="Z67" s="136">
        <v>1630317.89</v>
      </c>
      <c r="AA67" s="136">
        <v>4091396.01</v>
      </c>
      <c r="AB67" s="136">
        <v>975340.79</v>
      </c>
      <c r="AC67" s="136">
        <v>293223.65</v>
      </c>
      <c r="AD67" s="136">
        <v>275119.36</v>
      </c>
      <c r="AE67" s="153">
        <v>0</v>
      </c>
      <c r="AF67" s="136">
        <v>12236064.89</v>
      </c>
      <c r="AG67" s="153">
        <v>247118.24</v>
      </c>
      <c r="AH67" s="153">
        <v>160417.51</v>
      </c>
      <c r="AI67" s="153">
        <v>181496.8</v>
      </c>
      <c r="AJ67" s="153">
        <v>450174.45</v>
      </c>
      <c r="AK67" s="153">
        <v>254001.3</v>
      </c>
      <c r="AL67" s="153">
        <v>230666.58</v>
      </c>
      <c r="AM67" s="153">
        <v>106443.01</v>
      </c>
      <c r="AN67" s="153">
        <v>311291.69</v>
      </c>
      <c r="AO67" s="153">
        <v>1275445.35</v>
      </c>
      <c r="AP67" s="153">
        <v>1449969.12</v>
      </c>
      <c r="AQ67" s="153">
        <v>396333.6</v>
      </c>
      <c r="AR67" s="153">
        <v>137281.05</v>
      </c>
      <c r="AS67" s="153">
        <v>332338.43</v>
      </c>
      <c r="AT67" s="153">
        <v>188736.77</v>
      </c>
      <c r="AU67" s="153">
        <v>0</v>
      </c>
      <c r="AV67" s="153">
        <v>215597.36</v>
      </c>
      <c r="AW67" s="153">
        <v>291092.05</v>
      </c>
      <c r="AX67" s="153">
        <v>230215.1</v>
      </c>
      <c r="AY67" s="153">
        <v>238436.28</v>
      </c>
      <c r="AZ67" s="153">
        <v>293223.65</v>
      </c>
      <c r="BA67" s="153">
        <v>0</v>
      </c>
      <c r="BB67" s="153">
        <v>447625.77</v>
      </c>
      <c r="BC67" s="153">
        <v>29804.68</v>
      </c>
      <c r="BD67" s="153">
        <v>427580.77</v>
      </c>
      <c r="BE67" s="153">
        <v>276495.2</v>
      </c>
      <c r="BF67" s="153">
        <v>799298.33</v>
      </c>
      <c r="BG67" s="143">
        <v>716765.95</v>
      </c>
      <c r="BH67" s="144">
        <v>9538494.19</v>
      </c>
      <c r="BI67" s="153">
        <v>321542.67</v>
      </c>
      <c r="BJ67" s="153">
        <v>356439.97</v>
      </c>
      <c r="BK67" s="153">
        <v>405408.23</v>
      </c>
      <c r="BL67" s="153">
        <v>316769.71</v>
      </c>
      <c r="BM67" s="153">
        <v>373913.92</v>
      </c>
      <c r="BN67" s="153">
        <v>422746.35</v>
      </c>
      <c r="BO67" s="153">
        <v>226793</v>
      </c>
      <c r="BP67" s="153">
        <v>420668.39</v>
      </c>
      <c r="BQ67" s="153">
        <v>239547.21</v>
      </c>
      <c r="BR67" s="153">
        <v>209788.75</v>
      </c>
      <c r="BS67" s="153">
        <v>492729.1</v>
      </c>
      <c r="BT67" s="153">
        <v>208926.98</v>
      </c>
      <c r="BU67" s="153">
        <v>302959.65</v>
      </c>
      <c r="BV67" s="153">
        <v>143448.34</v>
      </c>
      <c r="BW67" s="153">
        <v>179167.78</v>
      </c>
      <c r="BX67" s="153">
        <v>180530.99</v>
      </c>
      <c r="BY67" s="153">
        <v>164164.71</v>
      </c>
      <c r="BZ67" s="153">
        <v>183074.59</v>
      </c>
      <c r="CA67" s="153">
        <v>123087.63</v>
      </c>
      <c r="CB67" s="153">
        <v>129742.04</v>
      </c>
      <c r="CC67" s="153">
        <v>166992.73</v>
      </c>
      <c r="CD67" s="153">
        <v>242791.36</v>
      </c>
      <c r="CE67" s="153">
        <v>63086.98</v>
      </c>
      <c r="CF67" s="153">
        <v>98254.91</v>
      </c>
      <c r="CG67" s="153">
        <v>85974.68</v>
      </c>
      <c r="CH67" s="153">
        <v>98225.92</v>
      </c>
      <c r="CI67" s="153">
        <v>103362.34</v>
      </c>
      <c r="CJ67" s="153">
        <v>122373.9</v>
      </c>
      <c r="CK67" s="153">
        <v>101623.74</v>
      </c>
      <c r="CL67" s="153">
        <v>181317.14</v>
      </c>
      <c r="CM67" s="153">
        <v>64396.38</v>
      </c>
      <c r="CN67" s="153">
        <v>93476.89</v>
      </c>
      <c r="CO67" s="153">
        <v>35812.87</v>
      </c>
      <c r="CP67" s="153">
        <v>62890.74</v>
      </c>
      <c r="CQ67" s="153">
        <v>63288.65</v>
      </c>
      <c r="CR67" s="153">
        <v>135722.18</v>
      </c>
      <c r="CS67" s="153">
        <v>163356.9</v>
      </c>
      <c r="CT67" s="153">
        <v>52452.35</v>
      </c>
      <c r="CU67" s="153">
        <v>49050.54</v>
      </c>
      <c r="CV67" s="153">
        <v>38666.05</v>
      </c>
      <c r="CW67" s="153">
        <v>66774.07</v>
      </c>
      <c r="CX67" s="153">
        <v>37775.02</v>
      </c>
      <c r="CY67" s="153">
        <v>92314.08</v>
      </c>
      <c r="CZ67" s="153">
        <v>60661.8</v>
      </c>
      <c r="DA67" s="153">
        <v>92438.5</v>
      </c>
      <c r="DB67" s="153">
        <v>69046.18</v>
      </c>
      <c r="DC67" s="153">
        <v>83493.67</v>
      </c>
      <c r="DD67" s="153">
        <v>67435.4</v>
      </c>
      <c r="DE67" s="153">
        <v>56987.96</v>
      </c>
      <c r="DF67" s="153">
        <v>53299.57</v>
      </c>
      <c r="DG67" s="153">
        <v>88093.96</v>
      </c>
      <c r="DH67" s="153">
        <v>53628.1</v>
      </c>
      <c r="DI67" s="153">
        <v>56802.95</v>
      </c>
      <c r="DJ67" s="153">
        <v>74202.55</v>
      </c>
      <c r="DK67" s="153">
        <v>53507.05</v>
      </c>
      <c r="DL67" s="153">
        <v>42816.53</v>
      </c>
      <c r="DM67" s="153">
        <v>81739.47</v>
      </c>
      <c r="DN67" s="153">
        <v>57391.02</v>
      </c>
      <c r="DO67" s="153">
        <v>102717.23</v>
      </c>
      <c r="DP67" s="153">
        <v>45227.15</v>
      </c>
      <c r="DQ67" s="153">
        <v>128405.46</v>
      </c>
      <c r="DR67" s="153">
        <v>108404.63</v>
      </c>
      <c r="DS67" s="153">
        <v>50951.04</v>
      </c>
      <c r="DT67" s="153">
        <v>48086.56</v>
      </c>
      <c r="DU67" s="153">
        <v>128606.57</v>
      </c>
      <c r="DV67" s="153">
        <v>74302.27</v>
      </c>
      <c r="DW67" s="153">
        <v>62619.5</v>
      </c>
      <c r="DX67" s="153">
        <v>46510.38</v>
      </c>
      <c r="DY67" s="153">
        <v>33617.15</v>
      </c>
      <c r="DZ67" s="153">
        <v>63369.12</v>
      </c>
      <c r="EA67" s="118">
        <v>0</v>
      </c>
      <c r="EB67" s="118"/>
      <c r="EC67" s="118"/>
      <c r="ED67" s="118">
        <f t="shared" ref="ED67:ED98" si="8">SUM(C67:AF67)-B67</f>
        <v>0</v>
      </c>
      <c r="EE67" s="118">
        <f t="shared" si="6"/>
        <v>0</v>
      </c>
      <c r="EF67" s="118">
        <f t="shared" si="7"/>
        <v>-32701.9899999965</v>
      </c>
      <c r="EG67" s="118">
        <f t="shared" si="4"/>
        <v>0</v>
      </c>
      <c r="EH67" s="118">
        <f t="shared" ref="EH67:EH106" si="9">AC67-AZ67-BA67</f>
        <v>0</v>
      </c>
      <c r="EI67" s="118">
        <f t="shared" ref="EI67:EI106" si="10">SUM(AN67:AU67)-AA67</f>
        <v>0</v>
      </c>
      <c r="EJ67" s="118">
        <f t="shared" ref="EJ67:EJ106" si="11">SUM(AV67:AY67)-AB67</f>
        <v>0</v>
      </c>
    </row>
    <row r="68" spans="1:140">
      <c r="A68" s="127" t="s">
        <v>124</v>
      </c>
      <c r="B68" s="128">
        <v>16644119.66</v>
      </c>
      <c r="C68" s="128">
        <v>0</v>
      </c>
      <c r="D68" s="128">
        <v>0</v>
      </c>
      <c r="E68" s="128">
        <v>0</v>
      </c>
      <c r="F68" s="128">
        <v>0</v>
      </c>
      <c r="G68" s="128">
        <v>0</v>
      </c>
      <c r="H68" s="128">
        <v>0</v>
      </c>
      <c r="I68" s="128">
        <v>0</v>
      </c>
      <c r="J68" s="128">
        <v>0</v>
      </c>
      <c r="K68" s="128">
        <v>0</v>
      </c>
      <c r="L68" s="128">
        <v>0</v>
      </c>
      <c r="M68" s="128">
        <v>0</v>
      </c>
      <c r="N68" s="128">
        <v>0</v>
      </c>
      <c r="O68" s="128">
        <v>0</v>
      </c>
      <c r="P68" s="128">
        <v>0</v>
      </c>
      <c r="Q68" s="128">
        <v>0</v>
      </c>
      <c r="R68" s="128">
        <v>0</v>
      </c>
      <c r="S68" s="128">
        <v>0</v>
      </c>
      <c r="T68" s="128">
        <v>0</v>
      </c>
      <c r="U68" s="128">
        <v>0</v>
      </c>
      <c r="V68" s="128">
        <v>0</v>
      </c>
      <c r="W68" s="128">
        <v>0</v>
      </c>
      <c r="X68" s="128">
        <v>0</v>
      </c>
      <c r="Y68" s="128">
        <v>0</v>
      </c>
      <c r="Z68" s="136">
        <v>0</v>
      </c>
      <c r="AA68" s="136">
        <v>12998314.81</v>
      </c>
      <c r="AB68" s="136">
        <v>1786776.12</v>
      </c>
      <c r="AC68" s="136">
        <v>0</v>
      </c>
      <c r="AD68" s="136">
        <v>0</v>
      </c>
      <c r="AE68" s="128">
        <v>0</v>
      </c>
      <c r="AF68" s="136">
        <v>1859028.73</v>
      </c>
      <c r="AG68" s="128">
        <v>0</v>
      </c>
      <c r="AH68" s="128">
        <v>0</v>
      </c>
      <c r="AI68" s="128">
        <v>0</v>
      </c>
      <c r="AJ68" s="128">
        <v>0</v>
      </c>
      <c r="AK68" s="128">
        <v>0</v>
      </c>
      <c r="AL68" s="128">
        <v>0</v>
      </c>
      <c r="AM68" s="128">
        <v>0</v>
      </c>
      <c r="AN68" s="128">
        <v>0</v>
      </c>
      <c r="AO68" s="128">
        <v>9593800</v>
      </c>
      <c r="AP68" s="128">
        <v>1322798</v>
      </c>
      <c r="AQ68" s="128">
        <v>997856</v>
      </c>
      <c r="AR68" s="128">
        <v>94090</v>
      </c>
      <c r="AS68" s="128">
        <v>989770.81</v>
      </c>
      <c r="AT68" s="128">
        <v>0</v>
      </c>
      <c r="AU68" s="128">
        <v>0</v>
      </c>
      <c r="AV68" s="128">
        <v>160002.74</v>
      </c>
      <c r="AW68" s="128">
        <v>520135.47</v>
      </c>
      <c r="AX68" s="128">
        <v>834630.14</v>
      </c>
      <c r="AY68" s="128">
        <v>272007.77</v>
      </c>
      <c r="AZ68" s="128">
        <v>0</v>
      </c>
      <c r="BA68" s="128">
        <v>0</v>
      </c>
      <c r="BB68" s="128">
        <v>0</v>
      </c>
      <c r="BC68" s="128">
        <v>0</v>
      </c>
      <c r="BD68" s="128">
        <v>0</v>
      </c>
      <c r="BE68" s="128">
        <v>0</v>
      </c>
      <c r="BF68" s="128">
        <v>0</v>
      </c>
      <c r="BG68" s="143">
        <v>64608.5</v>
      </c>
      <c r="BH68" s="144">
        <v>1794420.23</v>
      </c>
      <c r="BI68" s="128">
        <v>85905.09</v>
      </c>
      <c r="BJ68" s="128">
        <v>126694.8</v>
      </c>
      <c r="BK68" s="128">
        <v>348977.39</v>
      </c>
      <c r="BL68" s="128">
        <v>42790.91</v>
      </c>
      <c r="BM68" s="128">
        <v>86354.58</v>
      </c>
      <c r="BN68" s="128">
        <v>91779.67</v>
      </c>
      <c r="BO68" s="128">
        <v>43422.93</v>
      </c>
      <c r="BP68" s="128">
        <v>106605.32</v>
      </c>
      <c r="BQ68" s="128">
        <v>24726.95</v>
      </c>
      <c r="BR68" s="128">
        <v>13287.04</v>
      </c>
      <c r="BS68" s="128">
        <v>86548.81</v>
      </c>
      <c r="BT68" s="128">
        <v>45406.21</v>
      </c>
      <c r="BU68" s="128">
        <v>60937.55</v>
      </c>
      <c r="BV68" s="128">
        <v>10923.59</v>
      </c>
      <c r="BW68" s="128">
        <v>13557.91</v>
      </c>
      <c r="BX68" s="128">
        <v>40098.53</v>
      </c>
      <c r="BY68" s="128">
        <v>29864.35</v>
      </c>
      <c r="BZ68" s="128">
        <v>57592.51</v>
      </c>
      <c r="CA68" s="128">
        <v>14235.63</v>
      </c>
      <c r="CB68" s="128">
        <v>17639.51</v>
      </c>
      <c r="CC68" s="128">
        <v>30678.06</v>
      </c>
      <c r="CD68" s="128">
        <v>43400.7</v>
      </c>
      <c r="CE68" s="128">
        <v>8013.03</v>
      </c>
      <c r="CF68" s="128">
        <v>12376.03</v>
      </c>
      <c r="CG68" s="128">
        <v>4387.74</v>
      </c>
      <c r="CH68" s="128">
        <v>27095.29</v>
      </c>
      <c r="CI68" s="128">
        <v>18308.84</v>
      </c>
      <c r="CJ68" s="128">
        <v>26425.43</v>
      </c>
      <c r="CK68" s="128">
        <v>26716.52</v>
      </c>
      <c r="CL68" s="128">
        <v>-3951.2</v>
      </c>
      <c r="CM68" s="128">
        <v>4157.44</v>
      </c>
      <c r="CN68" s="128">
        <v>19767.47</v>
      </c>
      <c r="CO68" s="128">
        <v>7959.48</v>
      </c>
      <c r="CP68" s="128">
        <v>11584.81</v>
      </c>
      <c r="CQ68" s="128">
        <v>3726.85</v>
      </c>
      <c r="CR68" s="128">
        <v>15715.92</v>
      </c>
      <c r="CS68" s="128">
        <v>32028.24</v>
      </c>
      <c r="CT68" s="128">
        <v>632.38</v>
      </c>
      <c r="CU68" s="128">
        <v>3480.64</v>
      </c>
      <c r="CV68" s="128">
        <v>72.77</v>
      </c>
      <c r="CW68" s="128">
        <v>9285.96</v>
      </c>
      <c r="CX68" s="128">
        <v>41.08</v>
      </c>
      <c r="CY68" s="128">
        <v>851.03</v>
      </c>
      <c r="CZ68" s="128">
        <v>14100.75</v>
      </c>
      <c r="DA68" s="128">
        <v>2992.17</v>
      </c>
      <c r="DB68" s="128">
        <v>4262.07</v>
      </c>
      <c r="DC68" s="128">
        <v>2049.22</v>
      </c>
      <c r="DD68" s="128">
        <v>4119.63</v>
      </c>
      <c r="DE68" s="128">
        <v>3574.36</v>
      </c>
      <c r="DF68" s="128">
        <v>2245.62</v>
      </c>
      <c r="DG68" s="128">
        <v>5694.24</v>
      </c>
      <c r="DH68" s="128">
        <v>278.91</v>
      </c>
      <c r="DI68" s="128">
        <v>3030.72</v>
      </c>
      <c r="DJ68" s="128">
        <v>1879.77</v>
      </c>
      <c r="DK68" s="128">
        <v>967.8</v>
      </c>
      <c r="DL68" s="128">
        <v>1026.73</v>
      </c>
      <c r="DM68" s="128">
        <v>753.99</v>
      </c>
      <c r="DN68" s="128">
        <v>681.1</v>
      </c>
      <c r="DO68" s="128">
        <v>3793.31</v>
      </c>
      <c r="DP68" s="128">
        <v>3563.71</v>
      </c>
      <c r="DQ68" s="128">
        <v>4268.68</v>
      </c>
      <c r="DR68" s="148">
        <v>21539.88</v>
      </c>
      <c r="DS68" s="148">
        <v>2425.19</v>
      </c>
      <c r="DT68" s="148">
        <v>1636.45</v>
      </c>
      <c r="DU68" s="148">
        <v>39646.11</v>
      </c>
      <c r="DV68" s="148">
        <v>4099.41</v>
      </c>
      <c r="DW68" s="148">
        <v>2191.93</v>
      </c>
      <c r="DX68" s="148">
        <v>11599.82</v>
      </c>
      <c r="DY68" s="148">
        <v>841.39</v>
      </c>
      <c r="DZ68" s="148">
        <v>1053.48</v>
      </c>
      <c r="EA68" s="118">
        <v>0</v>
      </c>
      <c r="ED68" s="118">
        <f t="shared" si="8"/>
        <v>0</v>
      </c>
      <c r="EE68" s="118">
        <f t="shared" ref="EE68:EE106" si="12">SUM(BB68:BH68)-AF68</f>
        <v>0</v>
      </c>
      <c r="EF68" s="118">
        <f t="shared" ref="EF68:EF106" si="13">SUM(BI68:DZ68)-BH68</f>
        <v>0</v>
      </c>
      <c r="EG68" s="118">
        <f t="shared" si="4"/>
        <v>0</v>
      </c>
      <c r="EH68" s="118">
        <f t="shared" si="9"/>
        <v>0</v>
      </c>
      <c r="EI68" s="118">
        <f t="shared" si="10"/>
        <v>0</v>
      </c>
      <c r="EJ68" s="118">
        <f t="shared" si="11"/>
        <v>0</v>
      </c>
    </row>
    <row r="69" spans="1:140">
      <c r="A69" s="127" t="s">
        <v>125</v>
      </c>
      <c r="B69" s="128">
        <v>6660371.98</v>
      </c>
      <c r="C69" s="128">
        <v>0</v>
      </c>
      <c r="D69" s="128">
        <v>0</v>
      </c>
      <c r="E69" s="128">
        <v>0</v>
      </c>
      <c r="F69" s="128">
        <v>0</v>
      </c>
      <c r="G69" s="128">
        <v>0</v>
      </c>
      <c r="H69" s="128">
        <v>0</v>
      </c>
      <c r="I69" s="128">
        <v>0</v>
      </c>
      <c r="J69" s="128">
        <v>0</v>
      </c>
      <c r="K69" s="128">
        <v>0</v>
      </c>
      <c r="L69" s="128">
        <v>0</v>
      </c>
      <c r="M69" s="128">
        <v>0</v>
      </c>
      <c r="N69" s="128">
        <v>0</v>
      </c>
      <c r="O69" s="128">
        <v>0</v>
      </c>
      <c r="P69" s="128">
        <v>0</v>
      </c>
      <c r="Q69" s="128">
        <v>0</v>
      </c>
      <c r="R69" s="128">
        <v>0</v>
      </c>
      <c r="S69" s="128">
        <v>0</v>
      </c>
      <c r="T69" s="128">
        <v>0</v>
      </c>
      <c r="U69" s="128">
        <v>0</v>
      </c>
      <c r="V69" s="128">
        <v>0</v>
      </c>
      <c r="W69" s="128">
        <v>0</v>
      </c>
      <c r="X69" s="128">
        <v>0</v>
      </c>
      <c r="Y69" s="128">
        <v>0</v>
      </c>
      <c r="Z69" s="136">
        <v>78413.32</v>
      </c>
      <c r="AA69" s="136">
        <v>1190543.59</v>
      </c>
      <c r="AB69" s="136">
        <v>0</v>
      </c>
      <c r="AC69" s="136">
        <v>0</v>
      </c>
      <c r="AD69" s="136">
        <v>48962.26</v>
      </c>
      <c r="AE69" s="128">
        <v>0</v>
      </c>
      <c r="AF69" s="136">
        <v>5342452.81</v>
      </c>
      <c r="AG69" s="128">
        <v>0</v>
      </c>
      <c r="AH69" s="128">
        <v>0</v>
      </c>
      <c r="AI69" s="128">
        <v>0</v>
      </c>
      <c r="AJ69" s="128">
        <v>0</v>
      </c>
      <c r="AK69" s="128">
        <v>0</v>
      </c>
      <c r="AL69" s="128">
        <v>0</v>
      </c>
      <c r="AM69" s="128">
        <v>78413.32</v>
      </c>
      <c r="AN69" s="128">
        <v>0</v>
      </c>
      <c r="AO69" s="128">
        <v>141344.57</v>
      </c>
      <c r="AP69" s="128">
        <v>0</v>
      </c>
      <c r="AQ69" s="128">
        <v>1049199.02</v>
      </c>
      <c r="AR69" s="128">
        <v>0</v>
      </c>
      <c r="AS69" s="128">
        <v>0</v>
      </c>
      <c r="AT69" s="128">
        <v>0</v>
      </c>
      <c r="AU69" s="128">
        <v>0</v>
      </c>
      <c r="AV69" s="128">
        <v>0</v>
      </c>
      <c r="AW69" s="128">
        <v>0</v>
      </c>
      <c r="AX69" s="128">
        <v>0</v>
      </c>
      <c r="AY69" s="128">
        <v>0</v>
      </c>
      <c r="AZ69" s="128">
        <v>0</v>
      </c>
      <c r="BA69" s="128">
        <v>0</v>
      </c>
      <c r="BB69" s="128">
        <v>5342452.81</v>
      </c>
      <c r="BC69" s="128">
        <v>0</v>
      </c>
      <c r="BD69" s="128">
        <v>0</v>
      </c>
      <c r="BE69" s="128">
        <v>0</v>
      </c>
      <c r="BF69" s="128">
        <v>0</v>
      </c>
      <c r="BG69" s="143">
        <v>0</v>
      </c>
      <c r="BH69" s="144">
        <v>0</v>
      </c>
      <c r="BI69" s="128">
        <v>0</v>
      </c>
      <c r="BJ69" s="128">
        <v>0</v>
      </c>
      <c r="BK69" s="128">
        <v>0</v>
      </c>
      <c r="BL69" s="128">
        <v>0</v>
      </c>
      <c r="BM69" s="128">
        <v>0</v>
      </c>
      <c r="BN69" s="128">
        <v>0</v>
      </c>
      <c r="BO69" s="128">
        <v>0</v>
      </c>
      <c r="BP69" s="128">
        <v>0</v>
      </c>
      <c r="BQ69" s="128">
        <v>0</v>
      </c>
      <c r="BR69" s="128">
        <v>0</v>
      </c>
      <c r="BS69" s="128">
        <v>0</v>
      </c>
      <c r="BT69" s="128">
        <v>0</v>
      </c>
      <c r="BU69" s="128">
        <v>0</v>
      </c>
      <c r="BV69" s="128">
        <v>0</v>
      </c>
      <c r="BW69" s="128">
        <v>0</v>
      </c>
      <c r="BX69" s="128">
        <v>0</v>
      </c>
      <c r="BY69" s="128">
        <v>0</v>
      </c>
      <c r="BZ69" s="128">
        <v>0</v>
      </c>
      <c r="CA69" s="128">
        <v>0</v>
      </c>
      <c r="CB69" s="128">
        <v>0</v>
      </c>
      <c r="CC69" s="128">
        <v>0</v>
      </c>
      <c r="CD69" s="128">
        <v>0</v>
      </c>
      <c r="CE69" s="128">
        <v>0</v>
      </c>
      <c r="CF69" s="128">
        <v>0</v>
      </c>
      <c r="CG69" s="128">
        <v>0</v>
      </c>
      <c r="CH69" s="128">
        <v>0</v>
      </c>
      <c r="CI69" s="128">
        <v>0</v>
      </c>
      <c r="CJ69" s="128">
        <v>0</v>
      </c>
      <c r="CK69" s="128">
        <v>0</v>
      </c>
      <c r="CL69" s="128">
        <v>0</v>
      </c>
      <c r="CM69" s="128">
        <v>0</v>
      </c>
      <c r="CN69" s="128">
        <v>0</v>
      </c>
      <c r="CO69" s="128">
        <v>0</v>
      </c>
      <c r="CP69" s="128">
        <v>0</v>
      </c>
      <c r="CQ69" s="128">
        <v>0</v>
      </c>
      <c r="CR69" s="128">
        <v>0</v>
      </c>
      <c r="CS69" s="128">
        <v>0</v>
      </c>
      <c r="CT69" s="128">
        <v>0</v>
      </c>
      <c r="CU69" s="128">
        <v>0</v>
      </c>
      <c r="CV69" s="128">
        <v>0</v>
      </c>
      <c r="CW69" s="128">
        <v>0</v>
      </c>
      <c r="CX69" s="128">
        <v>0</v>
      </c>
      <c r="CY69" s="128">
        <v>0</v>
      </c>
      <c r="CZ69" s="128">
        <v>0</v>
      </c>
      <c r="DA69" s="128">
        <v>0</v>
      </c>
      <c r="DB69" s="128">
        <v>0</v>
      </c>
      <c r="DC69" s="128">
        <v>0</v>
      </c>
      <c r="DD69" s="128">
        <v>0</v>
      </c>
      <c r="DE69" s="128">
        <v>0</v>
      </c>
      <c r="DF69" s="128">
        <v>0</v>
      </c>
      <c r="DG69" s="128">
        <v>0</v>
      </c>
      <c r="DH69" s="128">
        <v>0</v>
      </c>
      <c r="DI69" s="128">
        <v>0</v>
      </c>
      <c r="DJ69" s="128">
        <v>0</v>
      </c>
      <c r="DK69" s="128">
        <v>0</v>
      </c>
      <c r="DL69" s="128">
        <v>0</v>
      </c>
      <c r="DM69" s="128">
        <v>0</v>
      </c>
      <c r="DN69" s="128">
        <v>0</v>
      </c>
      <c r="DO69" s="128">
        <v>0</v>
      </c>
      <c r="DP69" s="128">
        <v>0</v>
      </c>
      <c r="DQ69" s="128">
        <v>0</v>
      </c>
      <c r="DR69" s="148">
        <v>0</v>
      </c>
      <c r="DS69" s="148">
        <v>0</v>
      </c>
      <c r="DT69" s="148">
        <v>0</v>
      </c>
      <c r="DU69" s="148">
        <v>0</v>
      </c>
      <c r="DV69" s="148">
        <v>0</v>
      </c>
      <c r="DW69" s="148">
        <v>0</v>
      </c>
      <c r="DX69" s="148">
        <v>0</v>
      </c>
      <c r="DY69" s="148">
        <v>0</v>
      </c>
      <c r="DZ69" s="148">
        <v>0</v>
      </c>
      <c r="EA69" s="118">
        <v>0</v>
      </c>
      <c r="ED69" s="118">
        <f t="shared" si="8"/>
        <v>0</v>
      </c>
      <c r="EE69" s="118">
        <f t="shared" si="12"/>
        <v>0</v>
      </c>
      <c r="EF69" s="118">
        <f t="shared" si="13"/>
        <v>0</v>
      </c>
      <c r="EG69" s="118">
        <f t="shared" si="4"/>
        <v>0</v>
      </c>
      <c r="EH69" s="118">
        <f t="shared" si="9"/>
        <v>0</v>
      </c>
      <c r="EI69" s="118">
        <f t="shared" si="10"/>
        <v>0</v>
      </c>
      <c r="EJ69" s="118">
        <f t="shared" si="11"/>
        <v>0</v>
      </c>
    </row>
    <row r="70" spans="1:140">
      <c r="A70" s="127" t="s">
        <v>126</v>
      </c>
      <c r="B70" s="128">
        <v>2605889.51</v>
      </c>
      <c r="C70" s="128">
        <v>0</v>
      </c>
      <c r="D70" s="128">
        <v>230783.63</v>
      </c>
      <c r="E70" s="128">
        <v>0</v>
      </c>
      <c r="F70" s="128">
        <v>0</v>
      </c>
      <c r="G70" s="128">
        <v>0</v>
      </c>
      <c r="H70" s="128">
        <v>0</v>
      </c>
      <c r="I70" s="128">
        <v>0</v>
      </c>
      <c r="J70" s="128">
        <v>0</v>
      </c>
      <c r="K70" s="128">
        <v>0</v>
      </c>
      <c r="L70" s="128">
        <v>0</v>
      </c>
      <c r="M70" s="128">
        <v>0</v>
      </c>
      <c r="N70" s="128">
        <v>0</v>
      </c>
      <c r="O70" s="128">
        <v>0</v>
      </c>
      <c r="P70" s="128">
        <v>0</v>
      </c>
      <c r="Q70" s="128">
        <v>0</v>
      </c>
      <c r="R70" s="128">
        <v>0</v>
      </c>
      <c r="S70" s="128">
        <v>0</v>
      </c>
      <c r="T70" s="128">
        <v>0</v>
      </c>
      <c r="U70" s="128">
        <v>0</v>
      </c>
      <c r="V70" s="128">
        <v>0</v>
      </c>
      <c r="W70" s="128">
        <v>0</v>
      </c>
      <c r="X70" s="128">
        <v>0</v>
      </c>
      <c r="Y70" s="128">
        <v>10040.29</v>
      </c>
      <c r="Z70" s="136">
        <v>828858.23</v>
      </c>
      <c r="AA70" s="136">
        <v>299111.57</v>
      </c>
      <c r="AB70" s="136">
        <v>261304.41</v>
      </c>
      <c r="AC70" s="136">
        <v>9.07</v>
      </c>
      <c r="AD70" s="136">
        <v>2.58</v>
      </c>
      <c r="AE70" s="128">
        <v>0</v>
      </c>
      <c r="AF70" s="136">
        <v>975779.73</v>
      </c>
      <c r="AG70" s="128">
        <v>2369.51</v>
      </c>
      <c r="AH70" s="128">
        <v>484602.62</v>
      </c>
      <c r="AI70" s="128">
        <v>74817.87</v>
      </c>
      <c r="AJ70" s="128">
        <v>-59212.1</v>
      </c>
      <c r="AK70" s="128">
        <v>-15389.42</v>
      </c>
      <c r="AL70" s="128">
        <v>340265.27</v>
      </c>
      <c r="AM70" s="128">
        <v>1404.48</v>
      </c>
      <c r="AN70" s="128">
        <v>-212.26</v>
      </c>
      <c r="AO70" s="128">
        <v>134594.16</v>
      </c>
      <c r="AP70" s="128">
        <v>52811.06</v>
      </c>
      <c r="AQ70" s="128">
        <v>71067.77</v>
      </c>
      <c r="AR70" s="128">
        <v>801</v>
      </c>
      <c r="AS70" s="128">
        <v>40049.84</v>
      </c>
      <c r="AT70" s="128">
        <v>0</v>
      </c>
      <c r="AU70" s="128">
        <v>0</v>
      </c>
      <c r="AV70" s="128">
        <v>3.79</v>
      </c>
      <c r="AW70" s="128">
        <v>35229.19</v>
      </c>
      <c r="AX70" s="128">
        <v>83081.9</v>
      </c>
      <c r="AY70" s="128">
        <v>142989.53</v>
      </c>
      <c r="AZ70" s="128">
        <v>9.07</v>
      </c>
      <c r="BA70" s="128">
        <v>0</v>
      </c>
      <c r="BB70" s="128">
        <v>24856.14</v>
      </c>
      <c r="BC70" s="128">
        <v>0</v>
      </c>
      <c r="BD70" s="128">
        <v>304800.15</v>
      </c>
      <c r="BE70" s="128">
        <v>125.74</v>
      </c>
      <c r="BF70" s="128">
        <v>0</v>
      </c>
      <c r="BG70" s="143">
        <v>2.29</v>
      </c>
      <c r="BH70" s="144">
        <v>645995.41</v>
      </c>
      <c r="BI70" s="128">
        <v>26321.07</v>
      </c>
      <c r="BJ70" s="128">
        <v>23774.15</v>
      </c>
      <c r="BK70" s="128">
        <v>29703.67</v>
      </c>
      <c r="BL70" s="128">
        <v>17513.76</v>
      </c>
      <c r="BM70" s="128">
        <v>27384.57</v>
      </c>
      <c r="BN70" s="128">
        <v>25709.02</v>
      </c>
      <c r="BO70" s="128">
        <v>8946.26</v>
      </c>
      <c r="BP70" s="128">
        <v>25855.25</v>
      </c>
      <c r="BQ70" s="128">
        <v>13998.84</v>
      </c>
      <c r="BR70" s="128">
        <v>9613.11</v>
      </c>
      <c r="BS70" s="128">
        <v>30154.35</v>
      </c>
      <c r="BT70" s="128">
        <v>84608.8</v>
      </c>
      <c r="BU70" s="128">
        <v>12573.59</v>
      </c>
      <c r="BV70" s="128">
        <v>10449.75</v>
      </c>
      <c r="BW70" s="128">
        <v>8194.17</v>
      </c>
      <c r="BX70" s="128">
        <v>6169.59</v>
      </c>
      <c r="BY70" s="128">
        <v>7446.97</v>
      </c>
      <c r="BZ70" s="128">
        <v>8493.18</v>
      </c>
      <c r="CA70" s="128">
        <v>6201.63</v>
      </c>
      <c r="CB70" s="128">
        <v>5431.98</v>
      </c>
      <c r="CC70" s="128">
        <v>7036.83</v>
      </c>
      <c r="CD70" s="128">
        <v>9428.3</v>
      </c>
      <c r="CE70" s="128">
        <v>3053.24</v>
      </c>
      <c r="CF70" s="128">
        <v>4696.02</v>
      </c>
      <c r="CG70" s="128">
        <v>2033.3</v>
      </c>
      <c r="CH70" s="128">
        <v>3328.58</v>
      </c>
      <c r="CI70" s="128">
        <v>2311.39</v>
      </c>
      <c r="CJ70" s="128">
        <v>5417.96</v>
      </c>
      <c r="CK70" s="128">
        <v>2947.23</v>
      </c>
      <c r="CL70" s="128">
        <v>3056.11</v>
      </c>
      <c r="CM70" s="128">
        <v>1024.67</v>
      </c>
      <c r="CN70" s="128">
        <v>1700.93</v>
      </c>
      <c r="CO70" s="128">
        <v>838.85</v>
      </c>
      <c r="CP70" s="128">
        <v>1693.07</v>
      </c>
      <c r="CQ70" s="128">
        <v>3098.81</v>
      </c>
      <c r="CR70" s="128">
        <v>5864.12</v>
      </c>
      <c r="CS70" s="128">
        <v>160687.38</v>
      </c>
      <c r="CT70" s="128">
        <v>1534.37</v>
      </c>
      <c r="CU70" s="128">
        <v>196.92</v>
      </c>
      <c r="CV70" s="128">
        <v>158.06</v>
      </c>
      <c r="CW70" s="128">
        <v>1209.37</v>
      </c>
      <c r="CX70" s="128">
        <v>321.38</v>
      </c>
      <c r="CY70" s="128">
        <v>1971.86</v>
      </c>
      <c r="CZ70" s="128">
        <v>2536.78</v>
      </c>
      <c r="DA70" s="128">
        <v>824.99</v>
      </c>
      <c r="DB70" s="128">
        <v>539.87</v>
      </c>
      <c r="DC70" s="128">
        <v>1931.85</v>
      </c>
      <c r="DD70" s="128">
        <v>1874.78</v>
      </c>
      <c r="DE70" s="128">
        <v>1423.83</v>
      </c>
      <c r="DF70" s="128">
        <v>746.97</v>
      </c>
      <c r="DG70" s="128">
        <v>1017.74</v>
      </c>
      <c r="DH70" s="128">
        <v>320.19</v>
      </c>
      <c r="DI70" s="128">
        <v>606.54</v>
      </c>
      <c r="DJ70" s="128">
        <v>373.74</v>
      </c>
      <c r="DK70" s="128">
        <v>240.35</v>
      </c>
      <c r="DL70" s="128">
        <v>104.09</v>
      </c>
      <c r="DM70" s="128">
        <v>465.86</v>
      </c>
      <c r="DN70" s="128">
        <v>233.7</v>
      </c>
      <c r="DO70" s="128">
        <v>1142.14</v>
      </c>
      <c r="DP70" s="128">
        <v>2074.89</v>
      </c>
      <c r="DQ70" s="128">
        <v>-5345.81</v>
      </c>
      <c r="DR70" s="148">
        <v>2748.08</v>
      </c>
      <c r="DS70" s="148">
        <v>576.2</v>
      </c>
      <c r="DT70" s="148">
        <v>938.86</v>
      </c>
      <c r="DU70" s="148">
        <v>13834.96</v>
      </c>
      <c r="DV70" s="148">
        <v>1251.21</v>
      </c>
      <c r="DW70" s="148">
        <v>2865.55</v>
      </c>
      <c r="DX70" s="148">
        <v>563.6</v>
      </c>
      <c r="DY70" s="148">
        <v>-258.4</v>
      </c>
      <c r="DZ70" s="148">
        <v>210.39</v>
      </c>
      <c r="EA70" s="118">
        <v>0</v>
      </c>
      <c r="ED70" s="118">
        <f t="shared" si="8"/>
        <v>0</v>
      </c>
      <c r="EE70" s="118">
        <f t="shared" si="12"/>
        <v>0</v>
      </c>
      <c r="EF70" s="118">
        <f t="shared" si="13"/>
        <v>0</v>
      </c>
      <c r="EG70" s="118">
        <f t="shared" si="4"/>
        <v>0</v>
      </c>
      <c r="EH70" s="118">
        <f t="shared" si="9"/>
        <v>0</v>
      </c>
      <c r="EI70" s="118">
        <f t="shared" si="10"/>
        <v>0</v>
      </c>
      <c r="EJ70" s="118">
        <f t="shared" si="11"/>
        <v>0</v>
      </c>
    </row>
    <row r="71" spans="1:140">
      <c r="A71" s="127" t="s">
        <v>127</v>
      </c>
      <c r="B71" s="128">
        <v>53818.52</v>
      </c>
      <c r="C71" s="128">
        <v>0</v>
      </c>
      <c r="D71" s="128">
        <v>20500</v>
      </c>
      <c r="E71" s="128">
        <v>0</v>
      </c>
      <c r="F71" s="128">
        <v>0</v>
      </c>
      <c r="G71" s="128">
        <v>0</v>
      </c>
      <c r="H71" s="128">
        <v>0</v>
      </c>
      <c r="I71" s="128">
        <v>0</v>
      </c>
      <c r="J71" s="128">
        <v>0</v>
      </c>
      <c r="K71" s="128">
        <v>0</v>
      </c>
      <c r="L71" s="128">
        <v>0</v>
      </c>
      <c r="M71" s="128">
        <v>0</v>
      </c>
      <c r="N71" s="128">
        <v>0</v>
      </c>
      <c r="O71" s="128">
        <v>0</v>
      </c>
      <c r="P71" s="128">
        <v>0</v>
      </c>
      <c r="Q71" s="128">
        <v>0</v>
      </c>
      <c r="R71" s="128">
        <v>0</v>
      </c>
      <c r="S71" s="128">
        <v>0</v>
      </c>
      <c r="T71" s="128">
        <v>0</v>
      </c>
      <c r="U71" s="128">
        <v>0</v>
      </c>
      <c r="V71" s="128">
        <v>0</v>
      </c>
      <c r="W71" s="128">
        <v>0</v>
      </c>
      <c r="X71" s="128">
        <v>0</v>
      </c>
      <c r="Y71" s="128">
        <v>0</v>
      </c>
      <c r="Z71" s="136">
        <v>0</v>
      </c>
      <c r="AA71" s="136">
        <v>0</v>
      </c>
      <c r="AB71" s="136">
        <v>0</v>
      </c>
      <c r="AC71" s="136">
        <v>0</v>
      </c>
      <c r="AD71" s="136">
        <v>0</v>
      </c>
      <c r="AE71" s="128">
        <v>0</v>
      </c>
      <c r="AF71" s="136">
        <v>33318.52</v>
      </c>
      <c r="AG71" s="128">
        <v>0</v>
      </c>
      <c r="AH71" s="128">
        <v>0</v>
      </c>
      <c r="AI71" s="128">
        <v>0</v>
      </c>
      <c r="AJ71" s="128">
        <v>0</v>
      </c>
      <c r="AK71" s="128">
        <v>0</v>
      </c>
      <c r="AL71" s="128">
        <v>0</v>
      </c>
      <c r="AM71" s="128">
        <v>0</v>
      </c>
      <c r="AN71" s="128">
        <v>0</v>
      </c>
      <c r="AO71" s="128">
        <v>0</v>
      </c>
      <c r="AP71" s="128">
        <v>0</v>
      </c>
      <c r="AQ71" s="128">
        <v>0</v>
      </c>
      <c r="AR71" s="128">
        <v>0</v>
      </c>
      <c r="AS71" s="128">
        <v>0</v>
      </c>
      <c r="AT71" s="128">
        <v>0</v>
      </c>
      <c r="AU71" s="128">
        <v>0</v>
      </c>
      <c r="AV71" s="128">
        <v>0</v>
      </c>
      <c r="AW71" s="128">
        <v>0</v>
      </c>
      <c r="AX71" s="128">
        <v>0</v>
      </c>
      <c r="AY71" s="128">
        <v>0</v>
      </c>
      <c r="AZ71" s="128">
        <v>0</v>
      </c>
      <c r="BA71" s="128">
        <v>0</v>
      </c>
      <c r="BB71" s="128">
        <v>0</v>
      </c>
      <c r="BC71" s="128">
        <v>0</v>
      </c>
      <c r="BD71" s="128">
        <v>0</v>
      </c>
      <c r="BE71" s="128">
        <v>0</v>
      </c>
      <c r="BF71" s="128">
        <v>0</v>
      </c>
      <c r="BG71" s="143">
        <v>0</v>
      </c>
      <c r="BH71" s="144">
        <v>33318.52</v>
      </c>
      <c r="BI71" s="128">
        <v>0</v>
      </c>
      <c r="BJ71" s="128">
        <v>0</v>
      </c>
      <c r="BK71" s="128">
        <v>0</v>
      </c>
      <c r="BL71" s="128">
        <v>0</v>
      </c>
      <c r="BM71" s="128">
        <v>2937.53</v>
      </c>
      <c r="BN71" s="128">
        <v>3394.56</v>
      </c>
      <c r="BO71" s="128">
        <v>0</v>
      </c>
      <c r="BP71" s="128">
        <v>5000</v>
      </c>
      <c r="BQ71" s="128">
        <v>0</v>
      </c>
      <c r="BR71" s="128">
        <v>0</v>
      </c>
      <c r="BS71" s="128">
        <v>458.57</v>
      </c>
      <c r="BT71" s="128">
        <v>0</v>
      </c>
      <c r="BU71" s="128">
        <v>0</v>
      </c>
      <c r="BV71" s="128">
        <v>0</v>
      </c>
      <c r="BW71" s="128">
        <v>227.32</v>
      </c>
      <c r="BX71" s="128">
        <v>294.55</v>
      </c>
      <c r="BY71" s="128">
        <v>5000</v>
      </c>
      <c r="BZ71" s="128">
        <v>7961.4</v>
      </c>
      <c r="CA71" s="128">
        <v>2560.86</v>
      </c>
      <c r="CB71" s="128">
        <v>274.27</v>
      </c>
      <c r="CC71" s="128">
        <v>166.65</v>
      </c>
      <c r="CD71" s="128">
        <v>1816.89</v>
      </c>
      <c r="CE71" s="128">
        <v>0</v>
      </c>
      <c r="CF71" s="128">
        <v>699.57</v>
      </c>
      <c r="CG71" s="128">
        <v>835</v>
      </c>
      <c r="CH71" s="128">
        <v>310.94</v>
      </c>
      <c r="CI71" s="128">
        <v>72.29</v>
      </c>
      <c r="CJ71" s="128">
        <v>152.27</v>
      </c>
      <c r="CK71" s="128">
        <v>630.77</v>
      </c>
      <c r="CL71" s="128">
        <v>0</v>
      </c>
      <c r="CM71" s="128">
        <v>198</v>
      </c>
      <c r="CN71" s="128">
        <v>0</v>
      </c>
      <c r="CO71" s="128">
        <v>0</v>
      </c>
      <c r="CP71" s="128">
        <v>327.08</v>
      </c>
      <c r="CQ71" s="128">
        <v>0</v>
      </c>
      <c r="CR71" s="128">
        <v>0</v>
      </c>
      <c r="CS71" s="128">
        <v>0</v>
      </c>
      <c r="CT71" s="128">
        <v>0</v>
      </c>
      <c r="CU71" s="128">
        <v>0</v>
      </c>
      <c r="CV71" s="128">
        <v>0</v>
      </c>
      <c r="CW71" s="128">
        <v>0</v>
      </c>
      <c r="CX71" s="128">
        <v>0</v>
      </c>
      <c r="CY71" s="128">
        <v>0</v>
      </c>
      <c r="CZ71" s="128">
        <v>0</v>
      </c>
      <c r="DA71" s="128">
        <v>0</v>
      </c>
      <c r="DB71" s="128">
        <v>0</v>
      </c>
      <c r="DC71" s="128">
        <v>0</v>
      </c>
      <c r="DD71" s="128">
        <v>0</v>
      </c>
      <c r="DE71" s="128">
        <v>0</v>
      </c>
      <c r="DF71" s="128">
        <v>0</v>
      </c>
      <c r="DG71" s="128">
        <v>0</v>
      </c>
      <c r="DH71" s="128">
        <v>0</v>
      </c>
      <c r="DI71" s="128">
        <v>0</v>
      </c>
      <c r="DJ71" s="128">
        <v>0</v>
      </c>
      <c r="DK71" s="128">
        <v>0</v>
      </c>
      <c r="DL71" s="128">
        <v>0</v>
      </c>
      <c r="DM71" s="128">
        <v>0</v>
      </c>
      <c r="DN71" s="128">
        <v>0</v>
      </c>
      <c r="DO71" s="128">
        <v>0</v>
      </c>
      <c r="DP71" s="128">
        <v>0</v>
      </c>
      <c r="DQ71" s="128">
        <v>0</v>
      </c>
      <c r="DR71" s="148">
        <v>0</v>
      </c>
      <c r="DS71" s="148">
        <v>0</v>
      </c>
      <c r="DT71" s="148">
        <v>0</v>
      </c>
      <c r="DU71" s="148">
        <v>0</v>
      </c>
      <c r="DV71" s="148">
        <v>0</v>
      </c>
      <c r="DW71" s="148">
        <v>0</v>
      </c>
      <c r="DX71" s="148">
        <v>0</v>
      </c>
      <c r="DY71" s="148">
        <v>0</v>
      </c>
      <c r="DZ71" s="148">
        <v>0</v>
      </c>
      <c r="EA71" s="118">
        <v>0</v>
      </c>
      <c r="ED71" s="118">
        <f t="shared" si="8"/>
        <v>0</v>
      </c>
      <c r="EE71" s="118">
        <f t="shared" si="12"/>
        <v>0</v>
      </c>
      <c r="EF71" s="118">
        <f t="shared" si="13"/>
        <v>0</v>
      </c>
      <c r="EG71" s="118">
        <f t="shared" si="4"/>
        <v>0</v>
      </c>
      <c r="EH71" s="118">
        <f t="shared" si="9"/>
        <v>0</v>
      </c>
      <c r="EI71" s="118">
        <f t="shared" si="10"/>
        <v>0</v>
      </c>
      <c r="EJ71" s="118">
        <f t="shared" si="11"/>
        <v>0</v>
      </c>
    </row>
    <row r="72" spans="1:140">
      <c r="A72" s="127" t="s">
        <v>128</v>
      </c>
      <c r="B72" s="128">
        <v>14148487.28</v>
      </c>
      <c r="C72" s="128">
        <v>0</v>
      </c>
      <c r="D72" s="128">
        <v>0</v>
      </c>
      <c r="E72" s="128">
        <v>0</v>
      </c>
      <c r="F72" s="128">
        <v>0</v>
      </c>
      <c r="G72" s="128">
        <v>0</v>
      </c>
      <c r="H72" s="128">
        <v>0</v>
      </c>
      <c r="I72" s="128">
        <v>0</v>
      </c>
      <c r="J72" s="128">
        <v>0</v>
      </c>
      <c r="K72" s="128">
        <v>0</v>
      </c>
      <c r="L72" s="128">
        <v>0</v>
      </c>
      <c r="M72" s="128">
        <v>0</v>
      </c>
      <c r="N72" s="128">
        <v>0</v>
      </c>
      <c r="O72" s="128">
        <v>0</v>
      </c>
      <c r="P72" s="128">
        <v>0</v>
      </c>
      <c r="Q72" s="128">
        <v>0</v>
      </c>
      <c r="R72" s="128">
        <v>0</v>
      </c>
      <c r="S72" s="128">
        <v>0</v>
      </c>
      <c r="T72" s="128">
        <v>0</v>
      </c>
      <c r="U72" s="128">
        <v>0</v>
      </c>
      <c r="V72" s="128">
        <v>0</v>
      </c>
      <c r="W72" s="128">
        <v>0</v>
      </c>
      <c r="X72" s="128">
        <v>0</v>
      </c>
      <c r="Y72" s="128">
        <v>0</v>
      </c>
      <c r="Z72" s="136">
        <v>288923.56</v>
      </c>
      <c r="AA72" s="136">
        <v>0</v>
      </c>
      <c r="AB72" s="136">
        <v>728127.51</v>
      </c>
      <c r="AC72" s="136">
        <v>0</v>
      </c>
      <c r="AD72" s="136">
        <v>20443.3</v>
      </c>
      <c r="AE72" s="128">
        <v>0</v>
      </c>
      <c r="AF72" s="136">
        <v>13110992.91</v>
      </c>
      <c r="AG72" s="128">
        <v>0</v>
      </c>
      <c r="AH72" s="128">
        <v>0</v>
      </c>
      <c r="AI72" s="128">
        <v>0</v>
      </c>
      <c r="AJ72" s="128">
        <v>151127.41</v>
      </c>
      <c r="AK72" s="128">
        <v>73673.21</v>
      </c>
      <c r="AL72" s="128">
        <v>64122.94</v>
      </c>
      <c r="AM72" s="128">
        <v>0</v>
      </c>
      <c r="AN72" s="128">
        <v>0</v>
      </c>
      <c r="AO72" s="128">
        <v>0</v>
      </c>
      <c r="AP72" s="128">
        <v>0</v>
      </c>
      <c r="AQ72" s="128">
        <v>0</v>
      </c>
      <c r="AR72" s="128">
        <v>0</v>
      </c>
      <c r="AS72" s="128">
        <v>0</v>
      </c>
      <c r="AT72" s="128">
        <v>0</v>
      </c>
      <c r="AU72" s="128">
        <v>0</v>
      </c>
      <c r="AV72" s="128">
        <v>58800.72</v>
      </c>
      <c r="AW72" s="128">
        <v>669326.79</v>
      </c>
      <c r="AX72" s="128">
        <v>0</v>
      </c>
      <c r="AY72" s="128">
        <v>0</v>
      </c>
      <c r="AZ72" s="128">
        <v>0</v>
      </c>
      <c r="BA72" s="128">
        <v>0</v>
      </c>
      <c r="BB72" s="128">
        <v>301735.45</v>
      </c>
      <c r="BC72" s="128">
        <v>0</v>
      </c>
      <c r="BD72" s="128">
        <v>169811.32</v>
      </c>
      <c r="BE72" s="128">
        <v>18965.61</v>
      </c>
      <c r="BF72" s="128">
        <v>0</v>
      </c>
      <c r="BG72" s="143">
        <v>0</v>
      </c>
      <c r="BH72" s="144">
        <v>12620480.53</v>
      </c>
      <c r="BI72" s="128">
        <v>348689.77</v>
      </c>
      <c r="BJ72" s="128">
        <v>138254.26</v>
      </c>
      <c r="BK72" s="128">
        <v>255057.35</v>
      </c>
      <c r="BL72" s="128">
        <v>273778.3</v>
      </c>
      <c r="BM72" s="128">
        <v>282346.02</v>
      </c>
      <c r="BN72" s="128">
        <v>246504.87</v>
      </c>
      <c r="BO72" s="128">
        <v>94204.72</v>
      </c>
      <c r="BP72" s="128">
        <v>235600.17</v>
      </c>
      <c r="BQ72" s="128">
        <v>55756.28</v>
      </c>
      <c r="BR72" s="128">
        <v>44883.7</v>
      </c>
      <c r="BS72" s="128">
        <v>125713.74</v>
      </c>
      <c r="BT72" s="128">
        <v>1818576.81</v>
      </c>
      <c r="BU72" s="128">
        <v>245727.78</v>
      </c>
      <c r="BV72" s="128">
        <v>100135.19</v>
      </c>
      <c r="BW72" s="128">
        <v>70518.77</v>
      </c>
      <c r="BX72" s="128">
        <v>66282.78</v>
      </c>
      <c r="BY72" s="128">
        <v>90341.45</v>
      </c>
      <c r="BZ72" s="128">
        <v>80539.78</v>
      </c>
      <c r="CA72" s="128">
        <v>84185.48</v>
      </c>
      <c r="CB72" s="128">
        <v>87329.91</v>
      </c>
      <c r="CC72" s="128">
        <v>74524.8</v>
      </c>
      <c r="CD72" s="128">
        <v>97628.25</v>
      </c>
      <c r="CE72" s="128">
        <v>19429.32</v>
      </c>
      <c r="CF72" s="128">
        <v>134569.53</v>
      </c>
      <c r="CG72" s="128">
        <v>12635</v>
      </c>
      <c r="CH72" s="128">
        <v>37548.48</v>
      </c>
      <c r="CI72" s="128">
        <v>40833.97</v>
      </c>
      <c r="CJ72" s="128">
        <v>119395.47</v>
      </c>
      <c r="CK72" s="128">
        <v>34360.97</v>
      </c>
      <c r="CL72" s="128">
        <v>29856.62</v>
      </c>
      <c r="CM72" s="128">
        <v>16241.24</v>
      </c>
      <c r="CN72" s="128">
        <v>17277.01</v>
      </c>
      <c r="CO72" s="128">
        <v>110026.75</v>
      </c>
      <c r="CP72" s="128">
        <v>19158.53</v>
      </c>
      <c r="CQ72" s="128">
        <v>36463.16</v>
      </c>
      <c r="CR72" s="128">
        <v>516806.02</v>
      </c>
      <c r="CS72" s="128">
        <v>3914676.87</v>
      </c>
      <c r="CT72" s="128">
        <v>15456.15</v>
      </c>
      <c r="CU72" s="128">
        <v>29125.76</v>
      </c>
      <c r="CV72" s="128">
        <v>30356.75</v>
      </c>
      <c r="CW72" s="128">
        <v>64749.49</v>
      </c>
      <c r="CX72" s="128">
        <v>440625.88</v>
      </c>
      <c r="CY72" s="128">
        <v>103739</v>
      </c>
      <c r="CZ72" s="128">
        <v>224186.21</v>
      </c>
      <c r="DA72" s="128">
        <v>5462.24</v>
      </c>
      <c r="DB72" s="128">
        <v>4140.5</v>
      </c>
      <c r="DC72" s="128">
        <v>66855.68</v>
      </c>
      <c r="DD72" s="128">
        <v>2647.13</v>
      </c>
      <c r="DE72" s="128">
        <v>36480.54</v>
      </c>
      <c r="DF72" s="128">
        <v>9217.62</v>
      </c>
      <c r="DG72" s="128">
        <v>7261.52</v>
      </c>
      <c r="DH72" s="128">
        <v>3438.15</v>
      </c>
      <c r="DI72" s="128">
        <v>5217.38</v>
      </c>
      <c r="DJ72" s="128">
        <v>22800.39</v>
      </c>
      <c r="DK72" s="128">
        <v>1709.67</v>
      </c>
      <c r="DL72" s="128">
        <v>1442.22</v>
      </c>
      <c r="DM72" s="128">
        <v>4277.35</v>
      </c>
      <c r="DN72" s="128">
        <v>2517.81</v>
      </c>
      <c r="DO72" s="128">
        <v>3313.89</v>
      </c>
      <c r="DP72" s="128">
        <v>21370.79</v>
      </c>
      <c r="DQ72" s="128">
        <v>112362.04</v>
      </c>
      <c r="DR72" s="148">
        <v>18963.17</v>
      </c>
      <c r="DS72" s="148">
        <v>1889.75</v>
      </c>
      <c r="DT72" s="148">
        <v>8720.46</v>
      </c>
      <c r="DU72" s="148">
        <v>1377803.05</v>
      </c>
      <c r="DV72" s="148">
        <v>17596.24</v>
      </c>
      <c r="DW72" s="148">
        <v>451.76</v>
      </c>
      <c r="DX72" s="148">
        <v>59.19</v>
      </c>
      <c r="DY72" s="148">
        <v>100.52</v>
      </c>
      <c r="DZ72" s="148">
        <v>283.11</v>
      </c>
      <c r="EA72" s="118">
        <v>0</v>
      </c>
      <c r="ED72" s="118">
        <f t="shared" si="8"/>
        <v>0</v>
      </c>
      <c r="EE72" s="118">
        <f t="shared" si="12"/>
        <v>0</v>
      </c>
      <c r="EF72" s="118">
        <f t="shared" si="13"/>
        <v>0</v>
      </c>
      <c r="EG72" s="118">
        <f t="shared" si="4"/>
        <v>0</v>
      </c>
      <c r="EH72" s="118">
        <f t="shared" si="9"/>
        <v>0</v>
      </c>
      <c r="EI72" s="118">
        <f t="shared" si="10"/>
        <v>0</v>
      </c>
      <c r="EJ72" s="118">
        <f t="shared" si="11"/>
        <v>0</v>
      </c>
    </row>
    <row r="73" s="115" customFormat="1" spans="1:140">
      <c r="A73" s="152" t="s">
        <v>122</v>
      </c>
      <c r="B73" s="153">
        <v>40112686.95</v>
      </c>
      <c r="C73" s="153">
        <v>0</v>
      </c>
      <c r="D73" s="153">
        <v>251283.63</v>
      </c>
      <c r="E73" s="153">
        <v>0</v>
      </c>
      <c r="F73" s="153">
        <v>0</v>
      </c>
      <c r="G73" s="153">
        <v>0</v>
      </c>
      <c r="H73" s="153">
        <v>0</v>
      </c>
      <c r="I73" s="153">
        <v>0</v>
      </c>
      <c r="J73" s="153">
        <v>0</v>
      </c>
      <c r="K73" s="153">
        <v>0</v>
      </c>
      <c r="L73" s="153">
        <v>0</v>
      </c>
      <c r="M73" s="153">
        <v>0</v>
      </c>
      <c r="N73" s="153">
        <v>0</v>
      </c>
      <c r="O73" s="153">
        <v>0</v>
      </c>
      <c r="P73" s="153">
        <v>0</v>
      </c>
      <c r="Q73" s="153">
        <v>0</v>
      </c>
      <c r="R73" s="153">
        <v>0</v>
      </c>
      <c r="S73" s="153">
        <v>0</v>
      </c>
      <c r="T73" s="153">
        <v>0</v>
      </c>
      <c r="U73" s="153">
        <v>0</v>
      </c>
      <c r="V73" s="153">
        <v>0</v>
      </c>
      <c r="W73" s="153">
        <v>0</v>
      </c>
      <c r="X73" s="153">
        <v>0</v>
      </c>
      <c r="Y73" s="153">
        <v>10040.29</v>
      </c>
      <c r="Z73" s="136">
        <v>1196195.11</v>
      </c>
      <c r="AA73" s="136">
        <v>14487969.97</v>
      </c>
      <c r="AB73" s="136">
        <v>2776208.04</v>
      </c>
      <c r="AC73" s="136">
        <v>9.07</v>
      </c>
      <c r="AD73" s="136">
        <v>69408.14</v>
      </c>
      <c r="AE73" s="153">
        <v>0</v>
      </c>
      <c r="AF73" s="136">
        <v>21321572.7</v>
      </c>
      <c r="AG73" s="153">
        <v>2369.51</v>
      </c>
      <c r="AH73" s="153">
        <v>484602.62</v>
      </c>
      <c r="AI73" s="153">
        <v>74817.87</v>
      </c>
      <c r="AJ73" s="153">
        <v>91915.31</v>
      </c>
      <c r="AK73" s="153">
        <v>58283.79</v>
      </c>
      <c r="AL73" s="153">
        <v>404388.21</v>
      </c>
      <c r="AM73" s="153">
        <v>79817.8</v>
      </c>
      <c r="AN73" s="153">
        <v>-212.26</v>
      </c>
      <c r="AO73" s="153">
        <v>9869738.73</v>
      </c>
      <c r="AP73" s="153">
        <v>1375609.06</v>
      </c>
      <c r="AQ73" s="153">
        <v>2118122.79</v>
      </c>
      <c r="AR73" s="153">
        <v>94891</v>
      </c>
      <c r="AS73" s="153">
        <v>1029820.65</v>
      </c>
      <c r="AT73" s="153">
        <v>0</v>
      </c>
      <c r="AU73" s="153">
        <v>0</v>
      </c>
      <c r="AV73" s="153">
        <v>218807.25</v>
      </c>
      <c r="AW73" s="153">
        <v>1224691.45</v>
      </c>
      <c r="AX73" s="153">
        <v>917712.04</v>
      </c>
      <c r="AY73" s="153">
        <v>414997.3</v>
      </c>
      <c r="AZ73" s="153">
        <v>9.07</v>
      </c>
      <c r="BA73" s="153">
        <v>0</v>
      </c>
      <c r="BB73" s="153">
        <v>5669044.4</v>
      </c>
      <c r="BC73" s="153">
        <v>0</v>
      </c>
      <c r="BD73" s="153">
        <v>474611.47</v>
      </c>
      <c r="BE73" s="153">
        <v>19091.35</v>
      </c>
      <c r="BF73" s="153">
        <v>0</v>
      </c>
      <c r="BG73" s="143">
        <v>64610.79</v>
      </c>
      <c r="BH73" s="144">
        <v>15094214.69</v>
      </c>
      <c r="BI73" s="153">
        <v>460915.93</v>
      </c>
      <c r="BJ73" s="153">
        <v>288723.21</v>
      </c>
      <c r="BK73" s="153">
        <v>633738.41</v>
      </c>
      <c r="BL73" s="153">
        <v>334082.97</v>
      </c>
      <c r="BM73" s="153">
        <v>399022.7</v>
      </c>
      <c r="BN73" s="153">
        <v>367388.12</v>
      </c>
      <c r="BO73" s="153">
        <v>146573.91</v>
      </c>
      <c r="BP73" s="153">
        <v>373060.74</v>
      </c>
      <c r="BQ73" s="153">
        <v>94482.07</v>
      </c>
      <c r="BR73" s="153">
        <v>67783.85</v>
      </c>
      <c r="BS73" s="153">
        <v>242875.47</v>
      </c>
      <c r="BT73" s="153">
        <v>1948591.82</v>
      </c>
      <c r="BU73" s="153">
        <v>319238.92</v>
      </c>
      <c r="BV73" s="153">
        <v>121508.53</v>
      </c>
      <c r="BW73" s="153">
        <v>92498.17</v>
      </c>
      <c r="BX73" s="153">
        <v>112845.45</v>
      </c>
      <c r="BY73" s="153">
        <v>132652.77</v>
      </c>
      <c r="BZ73" s="153">
        <v>154586.87</v>
      </c>
      <c r="CA73" s="153">
        <v>107183.6</v>
      </c>
      <c r="CB73" s="153">
        <v>110675.67</v>
      </c>
      <c r="CC73" s="153">
        <v>112406.34</v>
      </c>
      <c r="CD73" s="153">
        <v>152274.14</v>
      </c>
      <c r="CE73" s="153">
        <v>30495.59</v>
      </c>
      <c r="CF73" s="153">
        <v>152341.15</v>
      </c>
      <c r="CG73" s="153">
        <v>19891.04</v>
      </c>
      <c r="CH73" s="153">
        <v>68283.29</v>
      </c>
      <c r="CI73" s="153">
        <v>61526.49</v>
      </c>
      <c r="CJ73" s="153">
        <v>151391.13</v>
      </c>
      <c r="CK73" s="153">
        <v>64655.49</v>
      </c>
      <c r="CL73" s="153">
        <v>28961.53</v>
      </c>
      <c r="CM73" s="153">
        <v>21621.35</v>
      </c>
      <c r="CN73" s="153">
        <v>38745.41</v>
      </c>
      <c r="CO73" s="153">
        <v>118825.08</v>
      </c>
      <c r="CP73" s="153">
        <v>32763.49</v>
      </c>
      <c r="CQ73" s="153">
        <v>43288.82</v>
      </c>
      <c r="CR73" s="153">
        <v>538386.06</v>
      </c>
      <c r="CS73" s="153">
        <v>4107392.49</v>
      </c>
      <c r="CT73" s="153">
        <v>17622.9</v>
      </c>
      <c r="CU73" s="153">
        <v>32803.32</v>
      </c>
      <c r="CV73" s="153">
        <v>30587.58</v>
      </c>
      <c r="CW73" s="153">
        <v>75244.82</v>
      </c>
      <c r="CX73" s="153">
        <v>440988.34</v>
      </c>
      <c r="CY73" s="153">
        <v>106561.89</v>
      </c>
      <c r="CZ73" s="153">
        <v>240823.74</v>
      </c>
      <c r="DA73" s="153">
        <v>9279.4</v>
      </c>
      <c r="DB73" s="153">
        <v>8942.44</v>
      </c>
      <c r="DC73" s="153">
        <v>70836.75</v>
      </c>
      <c r="DD73" s="153">
        <v>8641.54</v>
      </c>
      <c r="DE73" s="153">
        <v>41478.73</v>
      </c>
      <c r="DF73" s="153">
        <v>12210.21</v>
      </c>
      <c r="DG73" s="153">
        <v>13973.5</v>
      </c>
      <c r="DH73" s="153">
        <v>4037.25</v>
      </c>
      <c r="DI73" s="153">
        <v>8854.64</v>
      </c>
      <c r="DJ73" s="153">
        <v>25053.9</v>
      </c>
      <c r="DK73" s="153">
        <v>2917.82</v>
      </c>
      <c r="DL73" s="153">
        <v>2573.04</v>
      </c>
      <c r="DM73" s="153">
        <v>5497.2</v>
      </c>
      <c r="DN73" s="153">
        <v>3432.61</v>
      </c>
      <c r="DO73" s="153">
        <v>8249.34</v>
      </c>
      <c r="DP73" s="153">
        <v>27009.39</v>
      </c>
      <c r="DQ73" s="153">
        <v>111284.91</v>
      </c>
      <c r="DR73" s="153">
        <v>43251.13</v>
      </c>
      <c r="DS73" s="153">
        <v>4891.14</v>
      </c>
      <c r="DT73" s="153">
        <v>11295.77</v>
      </c>
      <c r="DU73" s="153">
        <v>1431284.12</v>
      </c>
      <c r="DV73" s="153">
        <v>22946.86</v>
      </c>
      <c r="DW73" s="153">
        <v>5509.24</v>
      </c>
      <c r="DX73" s="153">
        <v>12222.61</v>
      </c>
      <c r="DY73" s="153">
        <v>683.51</v>
      </c>
      <c r="DZ73" s="153">
        <v>1546.98</v>
      </c>
      <c r="EA73" s="118">
        <v>0</v>
      </c>
      <c r="EB73" s="118"/>
      <c r="EC73" s="118"/>
      <c r="ED73" s="118">
        <f t="shared" si="8"/>
        <v>0</v>
      </c>
      <c r="EE73" s="118">
        <f t="shared" si="12"/>
        <v>0</v>
      </c>
      <c r="EF73" s="118">
        <f t="shared" si="13"/>
        <v>0</v>
      </c>
      <c r="EG73" s="118">
        <f t="shared" si="4"/>
        <v>0</v>
      </c>
      <c r="EH73" s="118">
        <f t="shared" si="9"/>
        <v>0</v>
      </c>
      <c r="EI73" s="118">
        <f t="shared" si="10"/>
        <v>0</v>
      </c>
      <c r="EJ73" s="118">
        <f t="shared" si="11"/>
        <v>0</v>
      </c>
    </row>
    <row r="74" spans="1:140">
      <c r="A74" s="127" t="s">
        <v>130</v>
      </c>
      <c r="B74" s="128">
        <v>2387494.44</v>
      </c>
      <c r="C74" s="128">
        <v>5037.44</v>
      </c>
      <c r="D74" s="128">
        <v>17844</v>
      </c>
      <c r="E74" s="128">
        <v>3414</v>
      </c>
      <c r="F74" s="128">
        <v>100477.6</v>
      </c>
      <c r="G74" s="128">
        <v>841</v>
      </c>
      <c r="H74" s="128">
        <v>13101</v>
      </c>
      <c r="I74" s="128">
        <v>2136</v>
      </c>
      <c r="J74" s="128">
        <v>0</v>
      </c>
      <c r="K74" s="128">
        <v>30298</v>
      </c>
      <c r="L74" s="128">
        <v>10256</v>
      </c>
      <c r="M74" s="128">
        <v>854</v>
      </c>
      <c r="N74" s="128">
        <v>0</v>
      </c>
      <c r="O74" s="128">
        <v>10667</v>
      </c>
      <c r="P74" s="128">
        <v>12863.4</v>
      </c>
      <c r="Q74" s="128">
        <v>-6782</v>
      </c>
      <c r="R74" s="128">
        <v>5532</v>
      </c>
      <c r="S74" s="128">
        <v>2228</v>
      </c>
      <c r="T74" s="128">
        <v>0</v>
      </c>
      <c r="U74" s="128">
        <v>0</v>
      </c>
      <c r="V74" s="128">
        <v>6436</v>
      </c>
      <c r="W74" s="128">
        <v>20020.69</v>
      </c>
      <c r="X74" s="128">
        <v>1233</v>
      </c>
      <c r="Y74" s="128">
        <v>0</v>
      </c>
      <c r="Z74" s="136">
        <v>100969.99</v>
      </c>
      <c r="AA74" s="136">
        <v>753569.07</v>
      </c>
      <c r="AB74" s="136">
        <v>83352.16</v>
      </c>
      <c r="AC74" s="136">
        <v>11336</v>
      </c>
      <c r="AD74" s="136">
        <v>27678.87</v>
      </c>
      <c r="AE74" s="128">
        <v>0</v>
      </c>
      <c r="AF74" s="136">
        <v>1174131.22</v>
      </c>
      <c r="AG74" s="128">
        <v>17544.03</v>
      </c>
      <c r="AH74" s="128">
        <v>9063.5</v>
      </c>
      <c r="AI74" s="128">
        <v>27689.96</v>
      </c>
      <c r="AJ74" s="128">
        <v>8650</v>
      </c>
      <c r="AK74" s="128">
        <v>10287</v>
      </c>
      <c r="AL74" s="128">
        <v>7713.5</v>
      </c>
      <c r="AM74" s="128">
        <v>20022</v>
      </c>
      <c r="AN74" s="128">
        <v>26498.79</v>
      </c>
      <c r="AO74" s="128">
        <v>585832.45</v>
      </c>
      <c r="AP74" s="128">
        <v>52215.67</v>
      </c>
      <c r="AQ74" s="128">
        <v>24241</v>
      </c>
      <c r="AR74" s="128">
        <v>28911</v>
      </c>
      <c r="AS74" s="128">
        <v>24183.16</v>
      </c>
      <c r="AT74" s="128">
        <v>11687</v>
      </c>
      <c r="AU74" s="128">
        <v>0</v>
      </c>
      <c r="AV74" s="128">
        <v>6656.04</v>
      </c>
      <c r="AW74" s="128">
        <v>40284</v>
      </c>
      <c r="AX74" s="128">
        <v>14710.69</v>
      </c>
      <c r="AY74" s="128">
        <v>21701.43</v>
      </c>
      <c r="AZ74" s="128">
        <v>11336</v>
      </c>
      <c r="BA74" s="128">
        <v>0</v>
      </c>
      <c r="BB74" s="128">
        <v>41871.3</v>
      </c>
      <c r="BC74" s="128">
        <v>0</v>
      </c>
      <c r="BD74" s="128">
        <v>125335.71</v>
      </c>
      <c r="BE74" s="128">
        <v>34430</v>
      </c>
      <c r="BF74" s="128">
        <v>13024.2</v>
      </c>
      <c r="BG74" s="143">
        <v>48985.49</v>
      </c>
      <c r="BH74" s="144">
        <v>910484.52</v>
      </c>
      <c r="BI74" s="128">
        <v>4022</v>
      </c>
      <c r="BJ74" s="128">
        <v>30583</v>
      </c>
      <c r="BK74" s="128">
        <v>76651.89</v>
      </c>
      <c r="BL74" s="128">
        <v>12241.7</v>
      </c>
      <c r="BM74" s="128">
        <v>25166.5</v>
      </c>
      <c r="BN74" s="128">
        <v>32039.6</v>
      </c>
      <c r="BO74" s="128">
        <v>10756</v>
      </c>
      <c r="BP74" s="128">
        <v>43561</v>
      </c>
      <c r="BQ74" s="128">
        <v>27863.66</v>
      </c>
      <c r="BR74" s="128">
        <v>11584.89</v>
      </c>
      <c r="BS74" s="128">
        <v>40723.98</v>
      </c>
      <c r="BT74" s="128">
        <v>13823.6</v>
      </c>
      <c r="BU74" s="128">
        <v>30980.91</v>
      </c>
      <c r="BV74" s="128">
        <v>17841.1</v>
      </c>
      <c r="BW74" s="128">
        <v>7708</v>
      </c>
      <c r="BX74" s="128">
        <v>12874.28</v>
      </c>
      <c r="BY74" s="128">
        <v>2459</v>
      </c>
      <c r="BZ74" s="128">
        <v>2164</v>
      </c>
      <c r="CA74" s="128">
        <v>10062</v>
      </c>
      <c r="CB74" s="128">
        <v>4136</v>
      </c>
      <c r="CC74" s="128">
        <v>6583</v>
      </c>
      <c r="CD74" s="128">
        <v>15498</v>
      </c>
      <c r="CE74" s="128">
        <v>12754</v>
      </c>
      <c r="CF74" s="128">
        <v>9473</v>
      </c>
      <c r="CG74" s="128">
        <v>11881</v>
      </c>
      <c r="CH74" s="128">
        <v>4402.8</v>
      </c>
      <c r="CI74" s="128">
        <v>1860</v>
      </c>
      <c r="CJ74" s="128">
        <v>12490</v>
      </c>
      <c r="CK74" s="128">
        <v>7030</v>
      </c>
      <c r="CL74" s="128">
        <v>19574</v>
      </c>
      <c r="CM74" s="128">
        <v>4095.75</v>
      </c>
      <c r="CN74" s="128">
        <v>7281</v>
      </c>
      <c r="CO74" s="128">
        <v>826</v>
      </c>
      <c r="CP74" s="128">
        <v>4181</v>
      </c>
      <c r="CQ74" s="128">
        <v>6523.5</v>
      </c>
      <c r="CR74" s="128">
        <v>7370</v>
      </c>
      <c r="CS74" s="128">
        <v>15816.84</v>
      </c>
      <c r="CT74" s="128">
        <v>5149.75</v>
      </c>
      <c r="CU74" s="128">
        <v>1603</v>
      </c>
      <c r="CV74" s="128">
        <v>6886.07</v>
      </c>
      <c r="CW74" s="128">
        <v>9050</v>
      </c>
      <c r="CX74" s="128">
        <v>2595.88</v>
      </c>
      <c r="CY74" s="128">
        <v>7595.37</v>
      </c>
      <c r="CZ74" s="128">
        <v>2345.5</v>
      </c>
      <c r="DA74" s="128">
        <v>0</v>
      </c>
      <c r="DB74" s="128">
        <v>2005</v>
      </c>
      <c r="DC74" s="128">
        <v>6873</v>
      </c>
      <c r="DD74" s="128">
        <v>7417.5</v>
      </c>
      <c r="DE74" s="128">
        <v>1004</v>
      </c>
      <c r="DF74" s="128">
        <v>33351.5</v>
      </c>
      <c r="DG74" s="128">
        <v>856</v>
      </c>
      <c r="DH74" s="128">
        <v>6203</v>
      </c>
      <c r="DI74" s="128">
        <v>19291.9</v>
      </c>
      <c r="DJ74" s="128">
        <v>4655.7</v>
      </c>
      <c r="DK74" s="128">
        <v>6258.7</v>
      </c>
      <c r="DL74" s="128">
        <v>1000</v>
      </c>
      <c r="DM74" s="128">
        <v>23434.97</v>
      </c>
      <c r="DN74" s="128">
        <v>7383.55</v>
      </c>
      <c r="DO74" s="128">
        <v>7194</v>
      </c>
      <c r="DP74" s="128">
        <v>11655</v>
      </c>
      <c r="DQ74" s="128">
        <v>22324.4</v>
      </c>
      <c r="DR74" s="148">
        <v>12144.9</v>
      </c>
      <c r="DS74" s="148">
        <v>4373</v>
      </c>
      <c r="DT74" s="148">
        <v>17986</v>
      </c>
      <c r="DU74" s="148">
        <v>87383.18</v>
      </c>
      <c r="DV74" s="148">
        <v>7831</v>
      </c>
      <c r="DW74" s="148">
        <v>9267.65</v>
      </c>
      <c r="DX74" s="148">
        <v>3733</v>
      </c>
      <c r="DY74" s="148">
        <v>0</v>
      </c>
      <c r="DZ74" s="148">
        <v>4107</v>
      </c>
      <c r="EA74" s="118">
        <v>0</v>
      </c>
      <c r="ED74" s="118">
        <f t="shared" si="8"/>
        <v>0</v>
      </c>
      <c r="EE74" s="118">
        <f t="shared" si="12"/>
        <v>0</v>
      </c>
      <c r="EF74" s="118">
        <f t="shared" si="13"/>
        <v>-2642.00000000012</v>
      </c>
      <c r="EG74" s="118">
        <f t="shared" si="4"/>
        <v>0</v>
      </c>
      <c r="EH74" s="118">
        <f t="shared" si="9"/>
        <v>0</v>
      </c>
      <c r="EI74" s="118">
        <f t="shared" si="10"/>
        <v>0</v>
      </c>
      <c r="EJ74" s="118">
        <f t="shared" si="11"/>
        <v>0</v>
      </c>
    </row>
    <row r="75" spans="1:140">
      <c r="A75" s="127" t="s">
        <v>131</v>
      </c>
      <c r="B75" s="128">
        <v>1593893.01</v>
      </c>
      <c r="C75" s="128">
        <v>61515.18</v>
      </c>
      <c r="D75" s="128">
        <v>281.13</v>
      </c>
      <c r="E75" s="128">
        <v>4949</v>
      </c>
      <c r="F75" s="128">
        <v>27151.9</v>
      </c>
      <c r="G75" s="128">
        <v>11576.01</v>
      </c>
      <c r="H75" s="128">
        <v>6892.99</v>
      </c>
      <c r="I75" s="128">
        <v>6076.78</v>
      </c>
      <c r="J75" s="128">
        <v>0</v>
      </c>
      <c r="K75" s="128">
        <v>143.4</v>
      </c>
      <c r="L75" s="128">
        <v>4881.91</v>
      </c>
      <c r="M75" s="128">
        <v>3491.47</v>
      </c>
      <c r="N75" s="128">
        <v>58278.04</v>
      </c>
      <c r="O75" s="128">
        <v>40191.77</v>
      </c>
      <c r="P75" s="128">
        <v>2335.28</v>
      </c>
      <c r="Q75" s="128">
        <v>12300.53</v>
      </c>
      <c r="R75" s="128">
        <v>13296.76</v>
      </c>
      <c r="S75" s="128">
        <v>586</v>
      </c>
      <c r="T75" s="128">
        <v>0</v>
      </c>
      <c r="U75" s="128">
        <v>0</v>
      </c>
      <c r="V75" s="128">
        <v>843.4</v>
      </c>
      <c r="W75" s="128">
        <v>84849.43</v>
      </c>
      <c r="X75" s="128">
        <v>9747.58</v>
      </c>
      <c r="Y75" s="128">
        <v>0</v>
      </c>
      <c r="Z75" s="136">
        <v>138618.85</v>
      </c>
      <c r="AA75" s="136">
        <v>804350.67</v>
      </c>
      <c r="AB75" s="136">
        <v>48307.98</v>
      </c>
      <c r="AC75" s="136">
        <v>5408.94</v>
      </c>
      <c r="AD75" s="136">
        <v>9572.1</v>
      </c>
      <c r="AE75" s="128">
        <v>0</v>
      </c>
      <c r="AF75" s="136">
        <v>238245.91</v>
      </c>
      <c r="AG75" s="128">
        <v>15961.8</v>
      </c>
      <c r="AH75" s="128">
        <v>27890.41</v>
      </c>
      <c r="AI75" s="128">
        <v>39421.9</v>
      </c>
      <c r="AJ75" s="128">
        <v>6018.5</v>
      </c>
      <c r="AK75" s="128">
        <v>7602</v>
      </c>
      <c r="AL75" s="128">
        <v>11755</v>
      </c>
      <c r="AM75" s="128">
        <v>29969.24</v>
      </c>
      <c r="AN75" s="128">
        <v>20467.29</v>
      </c>
      <c r="AO75" s="128">
        <v>251374.06</v>
      </c>
      <c r="AP75" s="128">
        <v>212250.1</v>
      </c>
      <c r="AQ75" s="128">
        <v>60456.7</v>
      </c>
      <c r="AR75" s="128">
        <v>16880.91</v>
      </c>
      <c r="AS75" s="128">
        <v>226165.75</v>
      </c>
      <c r="AT75" s="128">
        <v>16755.86</v>
      </c>
      <c r="AU75" s="128">
        <v>0</v>
      </c>
      <c r="AV75" s="128">
        <v>25355.42</v>
      </c>
      <c r="AW75" s="128">
        <v>0</v>
      </c>
      <c r="AX75" s="128">
        <v>2501.41</v>
      </c>
      <c r="AY75" s="128">
        <v>20451.15</v>
      </c>
      <c r="AZ75" s="128">
        <v>5408.94</v>
      </c>
      <c r="BA75" s="128">
        <v>0</v>
      </c>
      <c r="BB75" s="128">
        <v>32694.84</v>
      </c>
      <c r="BC75" s="128">
        <v>0</v>
      </c>
      <c r="BD75" s="128">
        <v>44920.71</v>
      </c>
      <c r="BE75" s="128">
        <v>17719.33</v>
      </c>
      <c r="BF75" s="128">
        <v>8324.5</v>
      </c>
      <c r="BG75" s="143">
        <v>23508.85</v>
      </c>
      <c r="BH75" s="144">
        <v>111077.68</v>
      </c>
      <c r="BI75" s="128">
        <v>0</v>
      </c>
      <c r="BJ75" s="128">
        <v>729.21</v>
      </c>
      <c r="BK75" s="128">
        <v>1700</v>
      </c>
      <c r="BL75" s="128">
        <v>4812</v>
      </c>
      <c r="BM75" s="128">
        <v>1714</v>
      </c>
      <c r="BN75" s="128">
        <v>2607.6</v>
      </c>
      <c r="BO75" s="128">
        <v>737</v>
      </c>
      <c r="BP75" s="128">
        <v>5180.49</v>
      </c>
      <c r="BQ75" s="128">
        <v>10660.08</v>
      </c>
      <c r="BR75" s="128">
        <v>2980</v>
      </c>
      <c r="BS75" s="128">
        <v>14802.75</v>
      </c>
      <c r="BT75" s="128">
        <v>2522.11</v>
      </c>
      <c r="BU75" s="128">
        <v>4086.82</v>
      </c>
      <c r="BV75" s="128">
        <v>2466.85</v>
      </c>
      <c r="BW75" s="128">
        <v>545</v>
      </c>
      <c r="BX75" s="128">
        <v>709</v>
      </c>
      <c r="BY75" s="128">
        <v>0</v>
      </c>
      <c r="BZ75" s="128">
        <v>0</v>
      </c>
      <c r="CA75" s="128">
        <v>0</v>
      </c>
      <c r="CB75" s="128">
        <v>1714</v>
      </c>
      <c r="CC75" s="128">
        <v>712</v>
      </c>
      <c r="CD75" s="128">
        <v>0</v>
      </c>
      <c r="CE75" s="128">
        <v>0</v>
      </c>
      <c r="CF75" s="128">
        <v>0</v>
      </c>
      <c r="CG75" s="128">
        <v>560</v>
      </c>
      <c r="CH75" s="128">
        <v>0</v>
      </c>
      <c r="CI75" s="128">
        <v>100</v>
      </c>
      <c r="CJ75" s="128">
        <v>257</v>
      </c>
      <c r="CK75" s="128">
        <v>0</v>
      </c>
      <c r="CL75" s="128">
        <v>1625.18</v>
      </c>
      <c r="CM75" s="128">
        <v>300</v>
      </c>
      <c r="CN75" s="128">
        <v>0</v>
      </c>
      <c r="CO75" s="128">
        <v>175</v>
      </c>
      <c r="CP75" s="128">
        <v>0</v>
      </c>
      <c r="CQ75" s="128">
        <v>0</v>
      </c>
      <c r="CR75" s="128">
        <v>0</v>
      </c>
      <c r="CS75" s="128">
        <v>2327</v>
      </c>
      <c r="CT75" s="128">
        <v>0</v>
      </c>
      <c r="CU75" s="128">
        <v>211</v>
      </c>
      <c r="CV75" s="128">
        <v>0</v>
      </c>
      <c r="CW75" s="128">
        <v>308</v>
      </c>
      <c r="CX75" s="128">
        <v>1698.23</v>
      </c>
      <c r="CY75" s="128">
        <v>0</v>
      </c>
      <c r="CZ75" s="128">
        <v>2610</v>
      </c>
      <c r="DA75" s="128">
        <v>0</v>
      </c>
      <c r="DB75" s="128">
        <v>10515.99</v>
      </c>
      <c r="DC75" s="128">
        <v>0</v>
      </c>
      <c r="DD75" s="128">
        <v>680</v>
      </c>
      <c r="DE75" s="128">
        <v>1007</v>
      </c>
      <c r="DF75" s="128">
        <v>2741</v>
      </c>
      <c r="DG75" s="128">
        <v>0</v>
      </c>
      <c r="DH75" s="128">
        <v>1390</v>
      </c>
      <c r="DI75" s="128">
        <v>1388.5</v>
      </c>
      <c r="DJ75" s="128">
        <v>4389.5</v>
      </c>
      <c r="DK75" s="128">
        <v>0</v>
      </c>
      <c r="DL75" s="128">
        <v>1145.2</v>
      </c>
      <c r="DM75" s="128">
        <v>0</v>
      </c>
      <c r="DN75" s="128">
        <v>999</v>
      </c>
      <c r="DO75" s="128">
        <v>2338.4</v>
      </c>
      <c r="DP75" s="128">
        <v>3834.64</v>
      </c>
      <c r="DQ75" s="128">
        <v>0</v>
      </c>
      <c r="DR75" s="148">
        <v>0</v>
      </c>
      <c r="DS75" s="148">
        <v>732</v>
      </c>
      <c r="DT75" s="148">
        <v>2588.55</v>
      </c>
      <c r="DU75" s="148">
        <v>4068.58</v>
      </c>
      <c r="DV75" s="148">
        <v>0</v>
      </c>
      <c r="DW75" s="148">
        <v>1000.5</v>
      </c>
      <c r="DX75" s="148">
        <v>1570</v>
      </c>
      <c r="DY75" s="148">
        <v>861</v>
      </c>
      <c r="DZ75" s="148">
        <v>0</v>
      </c>
      <c r="EA75" s="118">
        <v>991</v>
      </c>
      <c r="ED75" s="118">
        <f t="shared" si="8"/>
        <v>0</v>
      </c>
      <c r="EE75" s="118">
        <f t="shared" si="12"/>
        <v>0</v>
      </c>
      <c r="EF75" s="118">
        <f t="shared" si="13"/>
        <v>-977.5</v>
      </c>
      <c r="EG75" s="118">
        <f t="shared" si="4"/>
        <v>0</v>
      </c>
      <c r="EH75" s="118">
        <f t="shared" si="9"/>
        <v>0</v>
      </c>
      <c r="EI75" s="118">
        <f t="shared" si="10"/>
        <v>0</v>
      </c>
      <c r="EJ75" s="118">
        <f t="shared" si="11"/>
        <v>0</v>
      </c>
    </row>
    <row r="76" spans="1:140">
      <c r="A76" s="127" t="s">
        <v>132</v>
      </c>
      <c r="B76" s="128">
        <v>256386.57</v>
      </c>
      <c r="C76" s="128">
        <v>0</v>
      </c>
      <c r="D76" s="128">
        <v>0</v>
      </c>
      <c r="E76" s="128">
        <v>577.28</v>
      </c>
      <c r="F76" s="128">
        <v>82604.03</v>
      </c>
      <c r="G76" s="128">
        <v>1971.36</v>
      </c>
      <c r="H76" s="128">
        <v>414.37</v>
      </c>
      <c r="I76" s="128">
        <v>612.42</v>
      </c>
      <c r="J76" s="128">
        <v>0</v>
      </c>
      <c r="K76" s="128">
        <v>4635.52</v>
      </c>
      <c r="L76" s="128">
        <v>628.64</v>
      </c>
      <c r="M76" s="128">
        <v>667.18</v>
      </c>
      <c r="N76" s="128">
        <v>0</v>
      </c>
      <c r="O76" s="128">
        <v>1292.42</v>
      </c>
      <c r="P76" s="128">
        <v>652.82</v>
      </c>
      <c r="Q76" s="128">
        <v>2101.55</v>
      </c>
      <c r="R76" s="128">
        <v>481.55</v>
      </c>
      <c r="S76" s="128">
        <v>2016.8</v>
      </c>
      <c r="T76" s="128">
        <v>0</v>
      </c>
      <c r="U76" s="128">
        <v>0</v>
      </c>
      <c r="V76" s="128">
        <v>114.37</v>
      </c>
      <c r="W76" s="128">
        <v>1687</v>
      </c>
      <c r="X76" s="128">
        <v>149.61</v>
      </c>
      <c r="Y76" s="128">
        <v>0</v>
      </c>
      <c r="Z76" s="136">
        <v>12813.89</v>
      </c>
      <c r="AA76" s="136">
        <v>8817.62</v>
      </c>
      <c r="AB76" s="136">
        <v>11587.77</v>
      </c>
      <c r="AC76" s="136">
        <v>599.04</v>
      </c>
      <c r="AD76" s="136">
        <v>459.6</v>
      </c>
      <c r="AE76" s="128">
        <v>0</v>
      </c>
      <c r="AF76" s="136">
        <v>121501.73</v>
      </c>
      <c r="AG76" s="128">
        <v>1720.85</v>
      </c>
      <c r="AH76" s="128">
        <v>1320.35</v>
      </c>
      <c r="AI76" s="128">
        <v>3408.2</v>
      </c>
      <c r="AJ76" s="128">
        <v>1515.09</v>
      </c>
      <c r="AK76" s="128">
        <v>2415.08</v>
      </c>
      <c r="AL76" s="128">
        <v>1247.97</v>
      </c>
      <c r="AM76" s="128">
        <v>1186.35</v>
      </c>
      <c r="AN76" s="128">
        <v>3915.92</v>
      </c>
      <c r="AO76" s="128">
        <v>3057.09</v>
      </c>
      <c r="AP76" s="128">
        <v>649.22</v>
      </c>
      <c r="AQ76" s="128">
        <v>564.17</v>
      </c>
      <c r="AR76" s="128">
        <v>0</v>
      </c>
      <c r="AS76" s="128">
        <v>574.25</v>
      </c>
      <c r="AT76" s="128">
        <v>56.97</v>
      </c>
      <c r="AU76" s="128">
        <v>0</v>
      </c>
      <c r="AV76" s="128">
        <v>2782.9</v>
      </c>
      <c r="AW76" s="128">
        <v>6748.69</v>
      </c>
      <c r="AX76" s="128">
        <v>668.83</v>
      </c>
      <c r="AY76" s="128">
        <v>1387.35</v>
      </c>
      <c r="AZ76" s="128">
        <v>599.04</v>
      </c>
      <c r="BA76" s="128">
        <v>0</v>
      </c>
      <c r="BB76" s="128">
        <v>585.83</v>
      </c>
      <c r="BC76" s="128">
        <v>0</v>
      </c>
      <c r="BD76" s="128">
        <v>729.22</v>
      </c>
      <c r="BE76" s="128">
        <v>855.54</v>
      </c>
      <c r="BF76" s="128">
        <v>2859.52</v>
      </c>
      <c r="BG76" s="143">
        <v>3028.41</v>
      </c>
      <c r="BH76" s="144">
        <v>113443.21</v>
      </c>
      <c r="BI76" s="128">
        <v>0</v>
      </c>
      <c r="BJ76" s="128">
        <v>337.19</v>
      </c>
      <c r="BK76" s="128">
        <v>1977.62</v>
      </c>
      <c r="BL76" s="128">
        <v>4800</v>
      </c>
      <c r="BM76" s="128">
        <v>11930</v>
      </c>
      <c r="BN76" s="128">
        <v>1437.47</v>
      </c>
      <c r="BO76" s="128">
        <v>2800</v>
      </c>
      <c r="BP76" s="128">
        <v>6213</v>
      </c>
      <c r="BQ76" s="128">
        <v>2784.55</v>
      </c>
      <c r="BR76" s="128">
        <v>5877.14</v>
      </c>
      <c r="BS76" s="128">
        <v>16451.66</v>
      </c>
      <c r="BT76" s="128">
        <v>3445.78</v>
      </c>
      <c r="BU76" s="128">
        <v>6105.6</v>
      </c>
      <c r="BV76" s="128">
        <v>2103.05</v>
      </c>
      <c r="BW76" s="128">
        <v>0</v>
      </c>
      <c r="BX76" s="128">
        <v>680</v>
      </c>
      <c r="BY76" s="128">
        <v>1257.4</v>
      </c>
      <c r="BZ76" s="128">
        <v>1570</v>
      </c>
      <c r="CA76" s="128">
        <v>0</v>
      </c>
      <c r="CB76" s="128">
        <v>0</v>
      </c>
      <c r="CC76" s="128">
        <v>980</v>
      </c>
      <c r="CD76" s="128">
        <v>8961</v>
      </c>
      <c r="CE76" s="128">
        <v>0</v>
      </c>
      <c r="CF76" s="128">
        <v>0</v>
      </c>
      <c r="CG76" s="128">
        <v>1260</v>
      </c>
      <c r="CH76" s="128">
        <v>57.8</v>
      </c>
      <c r="CI76" s="128">
        <v>1047</v>
      </c>
      <c r="CJ76" s="128">
        <v>4865</v>
      </c>
      <c r="CK76" s="128">
        <v>5420</v>
      </c>
      <c r="CL76" s="128">
        <v>891.36</v>
      </c>
      <c r="CM76" s="128">
        <v>0</v>
      </c>
      <c r="CN76" s="128">
        <v>165</v>
      </c>
      <c r="CO76" s="128">
        <v>0</v>
      </c>
      <c r="CP76" s="128">
        <v>4985.43</v>
      </c>
      <c r="CQ76" s="128">
        <v>683.1</v>
      </c>
      <c r="CR76" s="128">
        <v>511.14</v>
      </c>
      <c r="CS76" s="128">
        <v>565.76</v>
      </c>
      <c r="CT76" s="128">
        <v>500</v>
      </c>
      <c r="CU76" s="128">
        <v>65.58</v>
      </c>
      <c r="CV76" s="128">
        <v>75.2</v>
      </c>
      <c r="CW76" s="128">
        <v>201.77</v>
      </c>
      <c r="CX76" s="128">
        <v>140</v>
      </c>
      <c r="CY76" s="128">
        <v>0</v>
      </c>
      <c r="CZ76" s="128">
        <v>586.65</v>
      </c>
      <c r="DA76" s="128">
        <v>0</v>
      </c>
      <c r="DB76" s="128">
        <v>360</v>
      </c>
      <c r="DC76" s="128">
        <v>336.85</v>
      </c>
      <c r="DD76" s="128">
        <v>329</v>
      </c>
      <c r="DE76" s="128">
        <v>0</v>
      </c>
      <c r="DF76" s="128">
        <v>2496.8</v>
      </c>
      <c r="DG76" s="128">
        <v>297.97</v>
      </c>
      <c r="DH76" s="128">
        <v>0</v>
      </c>
      <c r="DI76" s="128">
        <v>0</v>
      </c>
      <c r="DJ76" s="128">
        <v>899.4</v>
      </c>
      <c r="DK76" s="128">
        <v>152.5</v>
      </c>
      <c r="DL76" s="128">
        <v>0</v>
      </c>
      <c r="DM76" s="128">
        <v>256</v>
      </c>
      <c r="DN76" s="128">
        <v>1408</v>
      </c>
      <c r="DO76" s="128">
        <v>282.66</v>
      </c>
      <c r="DP76" s="128">
        <v>0</v>
      </c>
      <c r="DQ76" s="128">
        <v>6560</v>
      </c>
      <c r="DR76" s="148">
        <v>273.66</v>
      </c>
      <c r="DS76" s="148">
        <v>327.9</v>
      </c>
      <c r="DT76" s="148">
        <v>0</v>
      </c>
      <c r="DU76" s="148">
        <v>1786</v>
      </c>
      <c r="DV76" s="148">
        <v>1001.6</v>
      </c>
      <c r="DW76" s="148">
        <v>525</v>
      </c>
      <c r="DX76" s="148">
        <v>0</v>
      </c>
      <c r="DY76" s="148">
        <v>0</v>
      </c>
      <c r="DZ76" s="148">
        <v>0</v>
      </c>
      <c r="EA76" s="118">
        <v>0</v>
      </c>
      <c r="ED76" s="118">
        <f t="shared" si="8"/>
        <v>0</v>
      </c>
      <c r="EE76" s="118">
        <f t="shared" si="12"/>
        <v>0</v>
      </c>
      <c r="EF76" s="118">
        <f t="shared" si="13"/>
        <v>5582.37999999999</v>
      </c>
      <c r="EG76" s="118">
        <f t="shared" si="4"/>
        <v>0</v>
      </c>
      <c r="EH76" s="118">
        <f t="shared" si="9"/>
        <v>0</v>
      </c>
      <c r="EI76" s="118">
        <f t="shared" si="10"/>
        <v>0</v>
      </c>
      <c r="EJ76" s="118">
        <f t="shared" si="11"/>
        <v>0</v>
      </c>
    </row>
    <row r="77" spans="1:140">
      <c r="A77" s="127" t="s">
        <v>133</v>
      </c>
      <c r="B77" s="128">
        <v>105410.62</v>
      </c>
      <c r="C77" s="128">
        <v>0</v>
      </c>
      <c r="D77" s="128">
        <v>533.98</v>
      </c>
      <c r="E77" s="128">
        <v>0</v>
      </c>
      <c r="F77" s="128">
        <v>12841.6</v>
      </c>
      <c r="G77" s="128">
        <v>3464.14</v>
      </c>
      <c r="H77" s="128">
        <v>247.57</v>
      </c>
      <c r="I77" s="128">
        <v>213.59</v>
      </c>
      <c r="J77" s="128">
        <v>0</v>
      </c>
      <c r="K77" s="128">
        <v>-38.83</v>
      </c>
      <c r="L77" s="128">
        <v>572.82</v>
      </c>
      <c r="M77" s="128">
        <v>553.4</v>
      </c>
      <c r="N77" s="128">
        <v>320.39</v>
      </c>
      <c r="O77" s="128">
        <v>969.94</v>
      </c>
      <c r="P77" s="128">
        <v>1126.21</v>
      </c>
      <c r="Q77" s="128">
        <v>2264.96</v>
      </c>
      <c r="R77" s="128">
        <v>0</v>
      </c>
      <c r="S77" s="128">
        <v>2305.82</v>
      </c>
      <c r="T77" s="128">
        <v>0</v>
      </c>
      <c r="U77" s="128">
        <v>0</v>
      </c>
      <c r="V77" s="128">
        <v>116.5</v>
      </c>
      <c r="W77" s="128">
        <v>0</v>
      </c>
      <c r="X77" s="128">
        <v>233.01</v>
      </c>
      <c r="Y77" s="128">
        <v>0</v>
      </c>
      <c r="Z77" s="136">
        <v>-627.05</v>
      </c>
      <c r="AA77" s="136">
        <v>6004.85</v>
      </c>
      <c r="AB77" s="136">
        <v>18240.86</v>
      </c>
      <c r="AC77" s="136">
        <v>434.48</v>
      </c>
      <c r="AD77" s="136">
        <v>399.68</v>
      </c>
      <c r="AE77" s="128">
        <v>0</v>
      </c>
      <c r="AF77" s="136">
        <v>55232.7</v>
      </c>
      <c r="AG77" s="128">
        <v>-6596.05</v>
      </c>
      <c r="AH77" s="128">
        <v>1350</v>
      </c>
      <c r="AI77" s="128">
        <v>999</v>
      </c>
      <c r="AJ77" s="128">
        <v>570</v>
      </c>
      <c r="AK77" s="128">
        <v>130</v>
      </c>
      <c r="AL77" s="128">
        <v>1180</v>
      </c>
      <c r="AM77" s="128">
        <v>1740</v>
      </c>
      <c r="AN77" s="128">
        <v>1067.96</v>
      </c>
      <c r="AO77" s="128">
        <v>4669.9</v>
      </c>
      <c r="AP77" s="128">
        <v>0</v>
      </c>
      <c r="AQ77" s="128">
        <v>0</v>
      </c>
      <c r="AR77" s="128">
        <v>266.99</v>
      </c>
      <c r="AS77" s="128">
        <v>0</v>
      </c>
      <c r="AT77" s="128">
        <v>0</v>
      </c>
      <c r="AU77" s="128">
        <v>0</v>
      </c>
      <c r="AV77" s="128">
        <v>827.28</v>
      </c>
      <c r="AW77" s="128">
        <v>16548.54</v>
      </c>
      <c r="AX77" s="128">
        <v>165.04</v>
      </c>
      <c r="AY77" s="128">
        <v>700</v>
      </c>
      <c r="AZ77" s="128">
        <v>434.48</v>
      </c>
      <c r="BA77" s="128">
        <v>0</v>
      </c>
      <c r="BB77" s="128">
        <v>1184.47</v>
      </c>
      <c r="BC77" s="128">
        <v>0</v>
      </c>
      <c r="BD77" s="128">
        <v>402.91</v>
      </c>
      <c r="BE77" s="128">
        <v>140.78</v>
      </c>
      <c r="BF77" s="128">
        <v>902.91</v>
      </c>
      <c r="BG77" s="143">
        <v>786.96</v>
      </c>
      <c r="BH77" s="144">
        <v>51814.67</v>
      </c>
      <c r="BI77" s="128">
        <v>0</v>
      </c>
      <c r="BJ77" s="128">
        <v>0</v>
      </c>
      <c r="BK77" s="128">
        <v>7569.31</v>
      </c>
      <c r="BL77" s="128">
        <v>6589.63</v>
      </c>
      <c r="BM77" s="128">
        <v>8962</v>
      </c>
      <c r="BN77" s="128">
        <v>4570.64</v>
      </c>
      <c r="BO77" s="128">
        <v>0</v>
      </c>
      <c r="BP77" s="128">
        <v>4276</v>
      </c>
      <c r="BQ77" s="128">
        <v>559.05</v>
      </c>
      <c r="BR77" s="128">
        <v>3097.5</v>
      </c>
      <c r="BS77" s="128">
        <v>300.97</v>
      </c>
      <c r="BT77" s="128">
        <v>1196.17</v>
      </c>
      <c r="BU77" s="128">
        <v>1273</v>
      </c>
      <c r="BV77" s="128">
        <v>1067.96</v>
      </c>
      <c r="BW77" s="128">
        <v>0</v>
      </c>
      <c r="BX77" s="128">
        <v>3316.69</v>
      </c>
      <c r="BY77" s="128">
        <v>890</v>
      </c>
      <c r="BZ77" s="128">
        <v>0</v>
      </c>
      <c r="CA77" s="128">
        <v>0</v>
      </c>
      <c r="CB77" s="128">
        <v>0</v>
      </c>
      <c r="CC77" s="128">
        <v>0</v>
      </c>
      <c r="CD77" s="128">
        <v>2281.21</v>
      </c>
      <c r="CE77" s="128">
        <v>861</v>
      </c>
      <c r="CF77" s="128">
        <v>0</v>
      </c>
      <c r="CG77" s="128">
        <v>900</v>
      </c>
      <c r="CH77" s="128">
        <v>0</v>
      </c>
      <c r="CI77" s="128">
        <v>496</v>
      </c>
      <c r="CJ77" s="128">
        <v>0</v>
      </c>
      <c r="CK77" s="128">
        <v>193.06</v>
      </c>
      <c r="CL77" s="128">
        <v>213.59</v>
      </c>
      <c r="CM77" s="128">
        <v>285</v>
      </c>
      <c r="CN77" s="128">
        <v>0</v>
      </c>
      <c r="CO77" s="128">
        <v>0</v>
      </c>
      <c r="CP77" s="128">
        <v>0</v>
      </c>
      <c r="CQ77" s="128">
        <v>0</v>
      </c>
      <c r="CR77" s="128">
        <v>0</v>
      </c>
      <c r="CS77" s="128">
        <v>0</v>
      </c>
      <c r="CT77" s="128">
        <v>0</v>
      </c>
      <c r="CU77" s="128">
        <v>80</v>
      </c>
      <c r="CV77" s="128">
        <v>0</v>
      </c>
      <c r="CW77" s="128">
        <v>0</v>
      </c>
      <c r="CX77" s="128">
        <v>0</v>
      </c>
      <c r="CY77" s="128">
        <v>0</v>
      </c>
      <c r="CZ77" s="128">
        <v>308</v>
      </c>
      <c r="DA77" s="128">
        <v>0</v>
      </c>
      <c r="DB77" s="128">
        <v>0</v>
      </c>
      <c r="DC77" s="128">
        <v>0</v>
      </c>
      <c r="DD77" s="128">
        <v>229</v>
      </c>
      <c r="DE77" s="128">
        <v>0</v>
      </c>
      <c r="DF77" s="128">
        <v>1524.89</v>
      </c>
      <c r="DG77" s="128">
        <v>0</v>
      </c>
      <c r="DH77" s="128">
        <v>0</v>
      </c>
      <c r="DI77" s="128">
        <v>0</v>
      </c>
      <c r="DJ77" s="128">
        <v>0</v>
      </c>
      <c r="DK77" s="128">
        <v>0</v>
      </c>
      <c r="DL77" s="128">
        <v>174</v>
      </c>
      <c r="DM77" s="128">
        <v>0</v>
      </c>
      <c r="DN77" s="128">
        <v>0</v>
      </c>
      <c r="DO77" s="128">
        <v>0</v>
      </c>
      <c r="DP77" s="128">
        <v>0</v>
      </c>
      <c r="DQ77" s="128">
        <v>0</v>
      </c>
      <c r="DR77" s="148">
        <v>0</v>
      </c>
      <c r="DS77" s="148">
        <v>0</v>
      </c>
      <c r="DT77" s="148">
        <v>0</v>
      </c>
      <c r="DU77" s="148">
        <v>0</v>
      </c>
      <c r="DV77" s="148">
        <v>0</v>
      </c>
      <c r="DW77" s="148">
        <v>0</v>
      </c>
      <c r="DX77" s="148">
        <v>600</v>
      </c>
      <c r="DY77" s="148">
        <v>0</v>
      </c>
      <c r="DZ77" s="148">
        <v>0</v>
      </c>
      <c r="EA77" s="118">
        <v>0</v>
      </c>
      <c r="ED77" s="118">
        <f t="shared" si="8"/>
        <v>0</v>
      </c>
      <c r="EE77" s="118">
        <f t="shared" si="12"/>
        <v>0</v>
      </c>
      <c r="EF77" s="118">
        <f t="shared" si="13"/>
        <v>0</v>
      </c>
      <c r="EG77" s="118">
        <f t="shared" si="4"/>
        <v>0</v>
      </c>
      <c r="EH77" s="118">
        <f t="shared" si="9"/>
        <v>0</v>
      </c>
      <c r="EI77" s="118">
        <f t="shared" si="10"/>
        <v>0</v>
      </c>
      <c r="EJ77" s="118">
        <f t="shared" si="11"/>
        <v>0</v>
      </c>
    </row>
    <row r="78" spans="1:140">
      <c r="A78" s="127" t="s">
        <v>134</v>
      </c>
      <c r="B78" s="128">
        <v>478119</v>
      </c>
      <c r="C78" s="128">
        <v>0</v>
      </c>
      <c r="D78" s="128">
        <v>193343</v>
      </c>
      <c r="E78" s="128">
        <v>0</v>
      </c>
      <c r="F78" s="128">
        <v>171634.74</v>
      </c>
      <c r="G78" s="128">
        <v>0</v>
      </c>
      <c r="H78" s="128">
        <v>0</v>
      </c>
      <c r="I78" s="128">
        <v>0</v>
      </c>
      <c r="J78" s="128">
        <v>0</v>
      </c>
      <c r="K78" s="128">
        <v>0</v>
      </c>
      <c r="L78" s="128">
        <v>0</v>
      </c>
      <c r="M78" s="128">
        <v>0</v>
      </c>
      <c r="N78" s="128">
        <v>0</v>
      </c>
      <c r="O78" s="128">
        <v>0</v>
      </c>
      <c r="P78" s="128">
        <v>0</v>
      </c>
      <c r="Q78" s="128">
        <v>0</v>
      </c>
      <c r="R78" s="128">
        <v>0</v>
      </c>
      <c r="S78" s="128">
        <v>0</v>
      </c>
      <c r="T78" s="128">
        <v>0</v>
      </c>
      <c r="U78" s="128">
        <v>0</v>
      </c>
      <c r="V78" s="128">
        <v>0</v>
      </c>
      <c r="W78" s="128">
        <v>0</v>
      </c>
      <c r="X78" s="128">
        <v>0</v>
      </c>
      <c r="Y78" s="128">
        <v>0</v>
      </c>
      <c r="Z78" s="136">
        <v>0</v>
      </c>
      <c r="AA78" s="136">
        <v>0</v>
      </c>
      <c r="AB78" s="136">
        <v>0</v>
      </c>
      <c r="AC78" s="136">
        <v>0</v>
      </c>
      <c r="AD78" s="136">
        <v>0</v>
      </c>
      <c r="AE78" s="128">
        <v>0</v>
      </c>
      <c r="AF78" s="136">
        <v>113141.26</v>
      </c>
      <c r="AG78" s="128">
        <v>0</v>
      </c>
      <c r="AH78" s="128">
        <v>0</v>
      </c>
      <c r="AI78" s="128">
        <v>0</v>
      </c>
      <c r="AJ78" s="128">
        <v>0</v>
      </c>
      <c r="AK78" s="128">
        <v>0</v>
      </c>
      <c r="AL78" s="128">
        <v>0</v>
      </c>
      <c r="AM78" s="128">
        <v>0</v>
      </c>
      <c r="AN78" s="128">
        <v>0</v>
      </c>
      <c r="AO78" s="128">
        <v>0</v>
      </c>
      <c r="AP78" s="128">
        <v>0</v>
      </c>
      <c r="AQ78" s="128">
        <v>0</v>
      </c>
      <c r="AR78" s="128">
        <v>0</v>
      </c>
      <c r="AS78" s="128">
        <v>0</v>
      </c>
      <c r="AT78" s="128">
        <v>0</v>
      </c>
      <c r="AU78" s="128">
        <v>0</v>
      </c>
      <c r="AV78" s="128">
        <v>0</v>
      </c>
      <c r="AW78" s="128">
        <v>0</v>
      </c>
      <c r="AX78" s="128">
        <v>0</v>
      </c>
      <c r="AY78" s="128">
        <v>0</v>
      </c>
      <c r="AZ78" s="128">
        <v>0</v>
      </c>
      <c r="BA78" s="128">
        <v>0</v>
      </c>
      <c r="BB78" s="128">
        <v>0</v>
      </c>
      <c r="BC78" s="128">
        <v>0</v>
      </c>
      <c r="BD78" s="128">
        <v>500</v>
      </c>
      <c r="BE78" s="128">
        <v>0</v>
      </c>
      <c r="BF78" s="128">
        <v>0</v>
      </c>
      <c r="BG78" s="143">
        <v>0</v>
      </c>
      <c r="BH78" s="144">
        <v>112641.26</v>
      </c>
      <c r="BI78" s="128">
        <v>4161.16</v>
      </c>
      <c r="BJ78" s="128">
        <v>0</v>
      </c>
      <c r="BK78" s="128">
        <v>3968.29</v>
      </c>
      <c r="BL78" s="128">
        <v>0</v>
      </c>
      <c r="BM78" s="128">
        <v>16242</v>
      </c>
      <c r="BN78" s="128">
        <v>12559.7</v>
      </c>
      <c r="BO78" s="128">
        <v>293.8</v>
      </c>
      <c r="BP78" s="128">
        <v>11276.69</v>
      </c>
      <c r="BQ78" s="128">
        <v>0</v>
      </c>
      <c r="BR78" s="128">
        <v>940</v>
      </c>
      <c r="BS78" s="128">
        <v>2689.32</v>
      </c>
      <c r="BT78" s="128">
        <v>0</v>
      </c>
      <c r="BU78" s="128">
        <v>5880</v>
      </c>
      <c r="BV78" s="128">
        <v>0</v>
      </c>
      <c r="BW78" s="128">
        <v>0</v>
      </c>
      <c r="BX78" s="128">
        <v>0</v>
      </c>
      <c r="BY78" s="128">
        <v>1091</v>
      </c>
      <c r="BZ78" s="128">
        <v>4958</v>
      </c>
      <c r="CA78" s="128">
        <v>3646</v>
      </c>
      <c r="CB78" s="128">
        <v>0</v>
      </c>
      <c r="CC78" s="128">
        <v>0</v>
      </c>
      <c r="CD78" s="128">
        <v>6548</v>
      </c>
      <c r="CE78" s="128">
        <v>1240</v>
      </c>
      <c r="CF78" s="128">
        <v>6082.14</v>
      </c>
      <c r="CG78" s="128">
        <v>2508.09</v>
      </c>
      <c r="CH78" s="128">
        <v>0</v>
      </c>
      <c r="CI78" s="128">
        <v>3450</v>
      </c>
      <c r="CJ78" s="128">
        <v>2460</v>
      </c>
      <c r="CK78" s="128">
        <v>980</v>
      </c>
      <c r="CL78" s="128">
        <v>0</v>
      </c>
      <c r="CM78" s="128">
        <v>670.48</v>
      </c>
      <c r="CN78" s="128">
        <v>0</v>
      </c>
      <c r="CO78" s="128">
        <v>0</v>
      </c>
      <c r="CP78" s="128">
        <v>0</v>
      </c>
      <c r="CQ78" s="128">
        <v>0</v>
      </c>
      <c r="CR78" s="128">
        <v>3155</v>
      </c>
      <c r="CS78" s="128">
        <v>0</v>
      </c>
      <c r="CT78" s="128">
        <v>0</v>
      </c>
      <c r="CU78" s="128">
        <v>685.17</v>
      </c>
      <c r="CV78" s="128">
        <v>0</v>
      </c>
      <c r="CW78" s="128">
        <v>0</v>
      </c>
      <c r="CX78" s="128">
        <v>1048.11</v>
      </c>
      <c r="CY78" s="128">
        <v>0</v>
      </c>
      <c r="CZ78" s="128">
        <v>36</v>
      </c>
      <c r="DA78" s="128">
        <v>0</v>
      </c>
      <c r="DB78" s="128">
        <v>0</v>
      </c>
      <c r="DC78" s="128">
        <v>60</v>
      </c>
      <c r="DD78" s="128">
        <v>290</v>
      </c>
      <c r="DE78" s="128">
        <v>1800</v>
      </c>
      <c r="DF78" s="128">
        <v>24</v>
      </c>
      <c r="DG78" s="128">
        <v>0</v>
      </c>
      <c r="DH78" s="128">
        <v>0</v>
      </c>
      <c r="DI78" s="128">
        <v>0</v>
      </c>
      <c r="DJ78" s="128">
        <v>0</v>
      </c>
      <c r="DK78" s="128">
        <v>0</v>
      </c>
      <c r="DL78" s="128">
        <v>1850</v>
      </c>
      <c r="DM78" s="128">
        <v>0</v>
      </c>
      <c r="DN78" s="128">
        <v>505</v>
      </c>
      <c r="DO78" s="128">
        <v>145</v>
      </c>
      <c r="DP78" s="128">
        <v>1902.91</v>
      </c>
      <c r="DQ78" s="128">
        <v>0</v>
      </c>
      <c r="DR78" s="148">
        <v>0</v>
      </c>
      <c r="DS78" s="148">
        <v>0</v>
      </c>
      <c r="DT78" s="148">
        <v>0</v>
      </c>
      <c r="DU78" s="148">
        <v>0</v>
      </c>
      <c r="DV78" s="148">
        <v>0</v>
      </c>
      <c r="DW78" s="148">
        <v>850</v>
      </c>
      <c r="DX78" s="148">
        <v>0</v>
      </c>
      <c r="DY78" s="148">
        <v>4761.9</v>
      </c>
      <c r="DZ78" s="148">
        <v>0</v>
      </c>
      <c r="EA78" s="118">
        <v>0</v>
      </c>
      <c r="ED78" s="118">
        <f t="shared" si="8"/>
        <v>0</v>
      </c>
      <c r="EE78" s="118">
        <f t="shared" si="12"/>
        <v>0</v>
      </c>
      <c r="EF78" s="118">
        <f t="shared" si="13"/>
        <v>-3883.5</v>
      </c>
      <c r="EG78" s="118">
        <f t="shared" si="4"/>
        <v>0</v>
      </c>
      <c r="EH78" s="118">
        <f t="shared" si="9"/>
        <v>0</v>
      </c>
      <c r="EI78" s="118">
        <f t="shared" si="10"/>
        <v>0</v>
      </c>
      <c r="EJ78" s="118">
        <f t="shared" si="11"/>
        <v>0</v>
      </c>
    </row>
    <row r="79" spans="1:140">
      <c r="A79" s="127" t="s">
        <v>135</v>
      </c>
      <c r="B79" s="128">
        <v>541183.95</v>
      </c>
      <c r="C79" s="128">
        <v>3436.56</v>
      </c>
      <c r="D79" s="128">
        <v>6873.12</v>
      </c>
      <c r="E79" s="128">
        <v>3436.56</v>
      </c>
      <c r="F79" s="128">
        <v>3436.56</v>
      </c>
      <c r="G79" s="128">
        <v>3436.56</v>
      </c>
      <c r="H79" s="128">
        <v>6873.12</v>
      </c>
      <c r="I79" s="128">
        <v>26037.74</v>
      </c>
      <c r="J79" s="128">
        <v>0</v>
      </c>
      <c r="K79" s="128">
        <v>0</v>
      </c>
      <c r="L79" s="128">
        <v>0</v>
      </c>
      <c r="M79" s="128">
        <v>6873.12</v>
      </c>
      <c r="N79" s="128">
        <v>0</v>
      </c>
      <c r="O79" s="128">
        <v>54984.96</v>
      </c>
      <c r="P79" s="128">
        <v>0</v>
      </c>
      <c r="Q79" s="128">
        <v>0</v>
      </c>
      <c r="R79" s="128">
        <v>3436.56</v>
      </c>
      <c r="S79" s="128">
        <v>0</v>
      </c>
      <c r="T79" s="128">
        <v>0</v>
      </c>
      <c r="U79" s="128">
        <v>0</v>
      </c>
      <c r="V79" s="128">
        <v>0</v>
      </c>
      <c r="W79" s="128">
        <v>0</v>
      </c>
      <c r="X79" s="128">
        <v>0</v>
      </c>
      <c r="Y79" s="128">
        <v>0</v>
      </c>
      <c r="Z79" s="136">
        <v>57082.32</v>
      </c>
      <c r="AA79" s="136">
        <v>41584.16</v>
      </c>
      <c r="AB79" s="136">
        <v>37802.16</v>
      </c>
      <c r="AC79" s="136">
        <v>0</v>
      </c>
      <c r="AD79" s="136">
        <v>0</v>
      </c>
      <c r="AE79" s="128">
        <v>0</v>
      </c>
      <c r="AF79" s="136">
        <v>285890.45</v>
      </c>
      <c r="AG79" s="128">
        <v>3436.56</v>
      </c>
      <c r="AH79" s="128">
        <v>17182.8</v>
      </c>
      <c r="AI79" s="128">
        <v>17182.8</v>
      </c>
      <c r="AJ79" s="128">
        <v>5549.77</v>
      </c>
      <c r="AK79" s="128">
        <v>3420.71</v>
      </c>
      <c r="AL79" s="128">
        <v>3436.56</v>
      </c>
      <c r="AM79" s="128">
        <v>6873.12</v>
      </c>
      <c r="AN79" s="128">
        <v>6873.12</v>
      </c>
      <c r="AO79" s="128">
        <v>6873.12</v>
      </c>
      <c r="AP79" s="128">
        <v>6873.12</v>
      </c>
      <c r="AQ79" s="128">
        <v>6873.12</v>
      </c>
      <c r="AR79" s="128">
        <v>3436.56</v>
      </c>
      <c r="AS79" s="128">
        <v>3436.56</v>
      </c>
      <c r="AT79" s="128">
        <v>7218.56</v>
      </c>
      <c r="AU79" s="128">
        <v>0</v>
      </c>
      <c r="AV79" s="128">
        <v>6873.12</v>
      </c>
      <c r="AW79" s="128">
        <v>6873.12</v>
      </c>
      <c r="AX79" s="128">
        <v>6873.12</v>
      </c>
      <c r="AY79" s="128">
        <v>17182.8</v>
      </c>
      <c r="AZ79" s="128">
        <v>0</v>
      </c>
      <c r="BA79" s="128">
        <v>0</v>
      </c>
      <c r="BB79" s="128">
        <v>3436.56</v>
      </c>
      <c r="BC79" s="128">
        <v>0</v>
      </c>
      <c r="BD79" s="128">
        <v>3436.56</v>
      </c>
      <c r="BE79" s="128">
        <v>3436.56</v>
      </c>
      <c r="BF79" s="128">
        <v>3436.56</v>
      </c>
      <c r="BG79" s="143">
        <v>111865.24</v>
      </c>
      <c r="BH79" s="144">
        <v>160278.97</v>
      </c>
      <c r="BI79" s="128">
        <v>6104.41</v>
      </c>
      <c r="BJ79" s="128">
        <v>6322.09</v>
      </c>
      <c r="BK79" s="128">
        <v>8562.75</v>
      </c>
      <c r="BL79" s="128">
        <v>3969.16</v>
      </c>
      <c r="BM79" s="128">
        <v>12104.74</v>
      </c>
      <c r="BN79" s="128">
        <v>11022.62</v>
      </c>
      <c r="BO79" s="128">
        <v>3824.72</v>
      </c>
      <c r="BP79" s="128">
        <v>13874.58</v>
      </c>
      <c r="BQ79" s="128">
        <v>3139.92</v>
      </c>
      <c r="BR79" s="128">
        <v>2505.46</v>
      </c>
      <c r="BS79" s="128">
        <v>7997.71</v>
      </c>
      <c r="BT79" s="128">
        <v>4311.65</v>
      </c>
      <c r="BU79" s="128">
        <v>3063.81</v>
      </c>
      <c r="BV79" s="128">
        <v>1977.44</v>
      </c>
      <c r="BW79" s="128">
        <v>3137.43</v>
      </c>
      <c r="BX79" s="128">
        <v>5336.08</v>
      </c>
      <c r="BY79" s="128">
        <v>3517.85</v>
      </c>
      <c r="BZ79" s="128">
        <v>3858.16</v>
      </c>
      <c r="CA79" s="128">
        <v>3884.23</v>
      </c>
      <c r="CB79" s="128">
        <v>3370.01</v>
      </c>
      <c r="CC79" s="128">
        <v>3218.83</v>
      </c>
      <c r="CD79" s="128">
        <v>4384.6</v>
      </c>
      <c r="CE79" s="128">
        <v>1348.32</v>
      </c>
      <c r="CF79" s="128">
        <v>1969.72</v>
      </c>
      <c r="CG79" s="128">
        <v>2064.73</v>
      </c>
      <c r="CH79" s="128">
        <v>1814.28</v>
      </c>
      <c r="CI79" s="128">
        <v>1989.35</v>
      </c>
      <c r="CJ79" s="128">
        <v>4050.98</v>
      </c>
      <c r="CK79" s="128">
        <v>2418.35</v>
      </c>
      <c r="CL79" s="128">
        <v>1764.25</v>
      </c>
      <c r="CM79" s="128">
        <v>840.06</v>
      </c>
      <c r="CN79" s="128">
        <v>949.11</v>
      </c>
      <c r="CO79" s="128">
        <v>702.25</v>
      </c>
      <c r="CP79" s="128">
        <v>854.28</v>
      </c>
      <c r="CQ79" s="128">
        <v>1390.14</v>
      </c>
      <c r="CR79" s="128">
        <v>1997.62</v>
      </c>
      <c r="CS79" s="128">
        <v>3149.28</v>
      </c>
      <c r="CT79" s="128">
        <v>517.99</v>
      </c>
      <c r="CU79" s="128">
        <v>147.17</v>
      </c>
      <c r="CV79" s="128">
        <v>126.08</v>
      </c>
      <c r="CW79" s="128">
        <v>790.57</v>
      </c>
      <c r="CX79" s="128">
        <v>243.59</v>
      </c>
      <c r="CY79" s="128">
        <v>281.28</v>
      </c>
      <c r="CZ79" s="128">
        <v>309.66</v>
      </c>
      <c r="DA79" s="128">
        <v>861.82</v>
      </c>
      <c r="DB79" s="128">
        <v>197.57</v>
      </c>
      <c r="DC79" s="128">
        <v>761.94</v>
      </c>
      <c r="DD79" s="128">
        <v>1200.36</v>
      </c>
      <c r="DE79" s="128">
        <v>605.29</v>
      </c>
      <c r="DF79" s="128">
        <v>425.23</v>
      </c>
      <c r="DG79" s="128">
        <v>855.98</v>
      </c>
      <c r="DH79" s="128">
        <v>154.95</v>
      </c>
      <c r="DI79" s="128">
        <v>572.95</v>
      </c>
      <c r="DJ79" s="128">
        <v>316.96</v>
      </c>
      <c r="DK79" s="128">
        <v>252.95</v>
      </c>
      <c r="DL79" s="128">
        <v>240.42</v>
      </c>
      <c r="DM79" s="128">
        <v>226.38</v>
      </c>
      <c r="DN79" s="128">
        <v>79.57</v>
      </c>
      <c r="DO79" s="128">
        <v>339.94</v>
      </c>
      <c r="DP79" s="128">
        <v>547.05</v>
      </c>
      <c r="DQ79" s="128">
        <v>581.82</v>
      </c>
      <c r="DR79" s="148">
        <v>410.27</v>
      </c>
      <c r="DS79" s="148">
        <v>246.75</v>
      </c>
      <c r="DT79" s="148">
        <v>400.85</v>
      </c>
      <c r="DU79" s="148">
        <v>254.46</v>
      </c>
      <c r="DV79" s="148">
        <v>227.78</v>
      </c>
      <c r="DW79" s="148">
        <v>674.65</v>
      </c>
      <c r="DX79" s="148">
        <v>283.52</v>
      </c>
      <c r="DY79" s="148">
        <v>126.08</v>
      </c>
      <c r="DZ79" s="148">
        <v>226.12</v>
      </c>
      <c r="EA79" s="118">
        <v>0</v>
      </c>
      <c r="ED79" s="118">
        <f t="shared" si="8"/>
        <v>0</v>
      </c>
      <c r="EE79" s="118">
        <f t="shared" si="12"/>
        <v>0</v>
      </c>
      <c r="EF79" s="118">
        <f t="shared" si="13"/>
        <v>0</v>
      </c>
      <c r="EG79" s="118">
        <f t="shared" si="4"/>
        <v>0</v>
      </c>
      <c r="EH79" s="118">
        <f t="shared" si="9"/>
        <v>0</v>
      </c>
      <c r="EI79" s="118">
        <f t="shared" si="10"/>
        <v>0</v>
      </c>
      <c r="EJ79" s="118">
        <f t="shared" si="11"/>
        <v>0</v>
      </c>
    </row>
    <row r="80" spans="1:140">
      <c r="A80" s="127" t="s">
        <v>136</v>
      </c>
      <c r="B80" s="128">
        <v>237516.51</v>
      </c>
      <c r="C80" s="128">
        <v>0</v>
      </c>
      <c r="D80" s="128">
        <v>0</v>
      </c>
      <c r="E80" s="128">
        <v>0</v>
      </c>
      <c r="F80" s="128">
        <v>0</v>
      </c>
      <c r="G80" s="128">
        <v>0</v>
      </c>
      <c r="H80" s="128">
        <v>0</v>
      </c>
      <c r="I80" s="128">
        <v>0</v>
      </c>
      <c r="J80" s="128">
        <v>0</v>
      </c>
      <c r="K80" s="128">
        <v>0</v>
      </c>
      <c r="L80" s="128">
        <v>0</v>
      </c>
      <c r="M80" s="128">
        <v>0</v>
      </c>
      <c r="N80" s="128">
        <v>0</v>
      </c>
      <c r="O80" s="128">
        <v>0</v>
      </c>
      <c r="P80" s="128">
        <v>0</v>
      </c>
      <c r="Q80" s="128">
        <v>0</v>
      </c>
      <c r="R80" s="128">
        <v>0</v>
      </c>
      <c r="S80" s="128">
        <v>0</v>
      </c>
      <c r="T80" s="128">
        <v>0</v>
      </c>
      <c r="U80" s="128">
        <v>0</v>
      </c>
      <c r="V80" s="128">
        <v>0</v>
      </c>
      <c r="W80" s="128">
        <v>0</v>
      </c>
      <c r="X80" s="128">
        <v>0</v>
      </c>
      <c r="Y80" s="128">
        <v>0</v>
      </c>
      <c r="Z80" s="136">
        <v>0</v>
      </c>
      <c r="AA80" s="136">
        <v>0</v>
      </c>
      <c r="AB80" s="136">
        <v>0</v>
      </c>
      <c r="AC80" s="136">
        <v>5364.5</v>
      </c>
      <c r="AD80" s="136">
        <v>7424.33</v>
      </c>
      <c r="AE80" s="128">
        <v>0</v>
      </c>
      <c r="AF80" s="136">
        <v>224727.68</v>
      </c>
      <c r="AG80" s="128">
        <v>0</v>
      </c>
      <c r="AH80" s="128">
        <v>0</v>
      </c>
      <c r="AI80" s="128">
        <v>0</v>
      </c>
      <c r="AJ80" s="128">
        <v>0</v>
      </c>
      <c r="AK80" s="128">
        <v>0</v>
      </c>
      <c r="AL80" s="128">
        <v>0</v>
      </c>
      <c r="AM80" s="128">
        <v>0</v>
      </c>
      <c r="AN80" s="128">
        <v>0</v>
      </c>
      <c r="AO80" s="128">
        <v>0</v>
      </c>
      <c r="AP80" s="128">
        <v>0</v>
      </c>
      <c r="AQ80" s="128">
        <v>0</v>
      </c>
      <c r="AR80" s="128">
        <v>0</v>
      </c>
      <c r="AS80" s="128">
        <v>0</v>
      </c>
      <c r="AT80" s="128">
        <v>0</v>
      </c>
      <c r="AU80" s="128">
        <v>0</v>
      </c>
      <c r="AV80" s="128">
        <v>0</v>
      </c>
      <c r="AW80" s="128">
        <v>0</v>
      </c>
      <c r="AX80" s="128">
        <v>0</v>
      </c>
      <c r="AY80" s="128">
        <v>0</v>
      </c>
      <c r="AZ80" s="128">
        <v>5364.5</v>
      </c>
      <c r="BA80" s="128">
        <v>0</v>
      </c>
      <c r="BB80" s="128">
        <v>27524.95</v>
      </c>
      <c r="BC80" s="128">
        <v>0</v>
      </c>
      <c r="BD80" s="128">
        <v>56354</v>
      </c>
      <c r="BE80" s="128">
        <v>0</v>
      </c>
      <c r="BF80" s="128">
        <v>0</v>
      </c>
      <c r="BG80" s="143">
        <v>28239.62</v>
      </c>
      <c r="BH80" s="144">
        <v>112609.11</v>
      </c>
      <c r="BI80" s="128">
        <v>0</v>
      </c>
      <c r="BJ80" s="128">
        <v>0</v>
      </c>
      <c r="BK80" s="128">
        <v>0</v>
      </c>
      <c r="BL80" s="128">
        <v>0</v>
      </c>
      <c r="BM80" s="128">
        <v>42793.58</v>
      </c>
      <c r="BN80" s="128">
        <v>19618.28</v>
      </c>
      <c r="BO80" s="128">
        <v>7079.45</v>
      </c>
      <c r="BP80" s="128">
        <v>23111.13</v>
      </c>
      <c r="BQ80" s="128">
        <v>0</v>
      </c>
      <c r="BR80" s="128">
        <v>0</v>
      </c>
      <c r="BS80" s="128">
        <v>10214.33</v>
      </c>
      <c r="BT80" s="128">
        <v>0</v>
      </c>
      <c r="BU80" s="128">
        <v>0</v>
      </c>
      <c r="BV80" s="128">
        <v>0</v>
      </c>
      <c r="BW80" s="128">
        <v>0</v>
      </c>
      <c r="BX80" s="128">
        <v>0</v>
      </c>
      <c r="BY80" s="128">
        <v>9792.34</v>
      </c>
      <c r="BZ80" s="128">
        <v>0</v>
      </c>
      <c r="CA80" s="128">
        <v>0</v>
      </c>
      <c r="CB80" s="128">
        <v>0</v>
      </c>
      <c r="CC80" s="128">
        <v>0</v>
      </c>
      <c r="CD80" s="128">
        <v>0</v>
      </c>
      <c r="CE80" s="128">
        <v>0</v>
      </c>
      <c r="CF80" s="128">
        <v>0</v>
      </c>
      <c r="CG80" s="128">
        <v>0</v>
      </c>
      <c r="CH80" s="128">
        <v>0</v>
      </c>
      <c r="CI80" s="128">
        <v>0</v>
      </c>
      <c r="CJ80" s="128">
        <v>0</v>
      </c>
      <c r="CK80" s="128">
        <v>0</v>
      </c>
      <c r="CL80" s="128">
        <v>0</v>
      </c>
      <c r="CM80" s="128">
        <v>0</v>
      </c>
      <c r="CN80" s="128">
        <v>0</v>
      </c>
      <c r="CO80" s="128">
        <v>0</v>
      </c>
      <c r="CP80" s="128">
        <v>0</v>
      </c>
      <c r="CQ80" s="128">
        <v>0</v>
      </c>
      <c r="CR80" s="128">
        <v>0</v>
      </c>
      <c r="CS80" s="128">
        <v>0</v>
      </c>
      <c r="CT80" s="128">
        <v>0</v>
      </c>
      <c r="CU80" s="128">
        <v>0</v>
      </c>
      <c r="CV80" s="128">
        <v>0</v>
      </c>
      <c r="CW80" s="128">
        <v>0</v>
      </c>
      <c r="CX80" s="128">
        <v>0</v>
      </c>
      <c r="CY80" s="128">
        <v>0</v>
      </c>
      <c r="CZ80" s="128">
        <v>0</v>
      </c>
      <c r="DA80" s="128">
        <v>0</v>
      </c>
      <c r="DB80" s="128">
        <v>0</v>
      </c>
      <c r="DC80" s="128">
        <v>0</v>
      </c>
      <c r="DD80" s="128">
        <v>0</v>
      </c>
      <c r="DE80" s="128">
        <v>0</v>
      </c>
      <c r="DF80" s="128">
        <v>0</v>
      </c>
      <c r="DG80" s="128">
        <v>0</v>
      </c>
      <c r="DH80" s="128">
        <v>0</v>
      </c>
      <c r="DI80" s="128">
        <v>0</v>
      </c>
      <c r="DJ80" s="128">
        <v>0</v>
      </c>
      <c r="DK80" s="128">
        <v>0</v>
      </c>
      <c r="DL80" s="128">
        <v>0</v>
      </c>
      <c r="DM80" s="128">
        <v>0</v>
      </c>
      <c r="DN80" s="128">
        <v>0</v>
      </c>
      <c r="DO80" s="128">
        <v>0</v>
      </c>
      <c r="DP80" s="128">
        <v>0</v>
      </c>
      <c r="DQ80" s="128">
        <v>0</v>
      </c>
      <c r="DR80" s="148">
        <v>0</v>
      </c>
      <c r="DS80" s="148">
        <v>0</v>
      </c>
      <c r="DT80" s="148">
        <v>0</v>
      </c>
      <c r="DU80" s="148">
        <v>0</v>
      </c>
      <c r="DV80" s="148">
        <v>0</v>
      </c>
      <c r="DW80" s="148">
        <v>0</v>
      </c>
      <c r="DX80" s="148">
        <v>0</v>
      </c>
      <c r="DY80" s="148">
        <v>0</v>
      </c>
      <c r="DZ80" s="148">
        <v>0</v>
      </c>
      <c r="EA80" s="118">
        <v>0</v>
      </c>
      <c r="ED80" s="118">
        <f t="shared" si="8"/>
        <v>0</v>
      </c>
      <c r="EE80" s="118">
        <f t="shared" si="12"/>
        <v>0</v>
      </c>
      <c r="EF80" s="118">
        <f t="shared" si="13"/>
        <v>0</v>
      </c>
      <c r="EG80" s="118">
        <f t="shared" si="4"/>
        <v>0</v>
      </c>
      <c r="EH80" s="118">
        <f t="shared" si="9"/>
        <v>0</v>
      </c>
      <c r="EI80" s="118">
        <f t="shared" si="10"/>
        <v>0</v>
      </c>
      <c r="EJ80" s="118">
        <f t="shared" si="11"/>
        <v>0</v>
      </c>
    </row>
    <row r="81" spans="1:140">
      <c r="A81" s="127" t="s">
        <v>137</v>
      </c>
      <c r="B81" s="128">
        <v>69020.41</v>
      </c>
      <c r="C81" s="128">
        <v>0</v>
      </c>
      <c r="D81" s="128">
        <v>0</v>
      </c>
      <c r="E81" s="128">
        <v>406.99</v>
      </c>
      <c r="F81" s="128">
        <v>426.3</v>
      </c>
      <c r="G81" s="128">
        <v>0</v>
      </c>
      <c r="H81" s="128">
        <v>0</v>
      </c>
      <c r="I81" s="128">
        <v>2480</v>
      </c>
      <c r="J81" s="128">
        <v>0</v>
      </c>
      <c r="K81" s="128">
        <v>5480.58</v>
      </c>
      <c r="L81" s="128">
        <v>0</v>
      </c>
      <c r="M81" s="128">
        <v>0</v>
      </c>
      <c r="N81" s="128">
        <v>0</v>
      </c>
      <c r="O81" s="128">
        <v>576.7</v>
      </c>
      <c r="P81" s="128">
        <v>31.07</v>
      </c>
      <c r="Q81" s="128">
        <v>0</v>
      </c>
      <c r="R81" s="128">
        <v>0</v>
      </c>
      <c r="S81" s="128">
        <v>0</v>
      </c>
      <c r="T81" s="128">
        <v>0</v>
      </c>
      <c r="U81" s="128">
        <v>0</v>
      </c>
      <c r="V81" s="128">
        <v>0</v>
      </c>
      <c r="W81" s="128">
        <v>192.23</v>
      </c>
      <c r="X81" s="128">
        <v>0</v>
      </c>
      <c r="Y81" s="128">
        <v>0</v>
      </c>
      <c r="Z81" s="136">
        <v>0</v>
      </c>
      <c r="AA81" s="136">
        <v>25019.21</v>
      </c>
      <c r="AB81" s="136">
        <v>5100.29</v>
      </c>
      <c r="AC81" s="136">
        <v>0</v>
      </c>
      <c r="AD81" s="136">
        <v>0</v>
      </c>
      <c r="AE81" s="128">
        <v>0</v>
      </c>
      <c r="AF81" s="136">
        <v>29307.04</v>
      </c>
      <c r="AG81" s="128">
        <v>0</v>
      </c>
      <c r="AH81" s="128">
        <v>0</v>
      </c>
      <c r="AI81" s="128">
        <v>0</v>
      </c>
      <c r="AJ81" s="128">
        <v>0</v>
      </c>
      <c r="AK81" s="128">
        <v>0</v>
      </c>
      <c r="AL81" s="128">
        <v>0</v>
      </c>
      <c r="AM81" s="128">
        <v>0</v>
      </c>
      <c r="AN81" s="128">
        <v>930</v>
      </c>
      <c r="AO81" s="128">
        <v>21614.37</v>
      </c>
      <c r="AP81" s="128">
        <v>767.77</v>
      </c>
      <c r="AQ81" s="128">
        <v>655.73</v>
      </c>
      <c r="AR81" s="128">
        <v>947.57</v>
      </c>
      <c r="AS81" s="128">
        <v>103.77</v>
      </c>
      <c r="AT81" s="128">
        <v>0</v>
      </c>
      <c r="AU81" s="128">
        <v>0</v>
      </c>
      <c r="AV81" s="128">
        <v>147.57</v>
      </c>
      <c r="AW81" s="128">
        <v>4643.5</v>
      </c>
      <c r="AX81" s="128">
        <v>309.22</v>
      </c>
      <c r="AY81" s="128">
        <v>0</v>
      </c>
      <c r="AZ81" s="128">
        <v>0</v>
      </c>
      <c r="BA81" s="128">
        <v>0</v>
      </c>
      <c r="BB81" s="128">
        <v>31.07</v>
      </c>
      <c r="BC81" s="128">
        <v>0</v>
      </c>
      <c r="BD81" s="128">
        <v>588.35</v>
      </c>
      <c r="BE81" s="128">
        <v>3503.3</v>
      </c>
      <c r="BF81" s="128">
        <v>31.07</v>
      </c>
      <c r="BG81" s="143">
        <v>210</v>
      </c>
      <c r="BH81" s="144">
        <v>24943.25</v>
      </c>
      <c r="BI81" s="128">
        <v>144.52</v>
      </c>
      <c r="BJ81" s="128">
        <v>1856.31</v>
      </c>
      <c r="BK81" s="128">
        <v>145.3</v>
      </c>
      <c r="BL81" s="128">
        <v>159.83</v>
      </c>
      <c r="BM81" s="128">
        <v>7138.62</v>
      </c>
      <c r="BN81" s="128">
        <v>906.28</v>
      </c>
      <c r="BO81" s="128">
        <v>58.12</v>
      </c>
      <c r="BP81" s="128">
        <v>100.8</v>
      </c>
      <c r="BQ81" s="128">
        <v>5242.11</v>
      </c>
      <c r="BR81" s="128">
        <v>295.3</v>
      </c>
      <c r="BS81" s="128">
        <v>896.09</v>
      </c>
      <c r="BT81" s="128">
        <v>174.36</v>
      </c>
      <c r="BU81" s="128">
        <v>0</v>
      </c>
      <c r="BV81" s="128">
        <v>0</v>
      </c>
      <c r="BW81" s="128">
        <v>101.45</v>
      </c>
      <c r="BX81" s="128">
        <v>152.99</v>
      </c>
      <c r="BY81" s="128">
        <v>40</v>
      </c>
      <c r="BZ81" s="128">
        <v>58.12</v>
      </c>
      <c r="CA81" s="128">
        <v>66.4</v>
      </c>
      <c r="CB81" s="128">
        <v>116.24</v>
      </c>
      <c r="CC81" s="128">
        <v>88.89</v>
      </c>
      <c r="CD81" s="128">
        <v>444</v>
      </c>
      <c r="CE81" s="128">
        <v>14.53</v>
      </c>
      <c r="CF81" s="128">
        <v>0</v>
      </c>
      <c r="CG81" s="128">
        <v>30.4</v>
      </c>
      <c r="CH81" s="128">
        <v>87.18</v>
      </c>
      <c r="CI81" s="128">
        <v>0</v>
      </c>
      <c r="CJ81" s="128">
        <v>57.86</v>
      </c>
      <c r="CK81" s="128">
        <v>0</v>
      </c>
      <c r="CL81" s="128">
        <v>231.51</v>
      </c>
      <c r="CM81" s="128">
        <v>102.92</v>
      </c>
      <c r="CN81" s="128">
        <v>167.2</v>
      </c>
      <c r="CO81" s="128">
        <v>0</v>
      </c>
      <c r="CP81" s="128">
        <v>0</v>
      </c>
      <c r="CQ81" s="128">
        <v>14.4</v>
      </c>
      <c r="CR81" s="128">
        <v>488.76</v>
      </c>
      <c r="CS81" s="128">
        <v>202.64</v>
      </c>
      <c r="CT81" s="128">
        <v>30.4</v>
      </c>
      <c r="CU81" s="128">
        <v>0</v>
      </c>
      <c r="CV81" s="128">
        <v>70</v>
      </c>
      <c r="CW81" s="128">
        <v>105</v>
      </c>
      <c r="CX81" s="128">
        <v>0</v>
      </c>
      <c r="CY81" s="128">
        <v>110</v>
      </c>
      <c r="CZ81" s="128">
        <v>73.6</v>
      </c>
      <c r="DA81" s="128">
        <v>171.37</v>
      </c>
      <c r="DB81" s="128">
        <v>59.46</v>
      </c>
      <c r="DC81" s="128">
        <v>29.06</v>
      </c>
      <c r="DD81" s="128">
        <v>1000</v>
      </c>
      <c r="DE81" s="128">
        <v>0</v>
      </c>
      <c r="DF81" s="128">
        <v>118.92</v>
      </c>
      <c r="DG81" s="128">
        <v>145.46</v>
      </c>
      <c r="DH81" s="128">
        <v>29.06</v>
      </c>
      <c r="DI81" s="128">
        <v>30.4</v>
      </c>
      <c r="DJ81" s="128">
        <v>14.53</v>
      </c>
      <c r="DK81" s="128">
        <v>14.4</v>
      </c>
      <c r="DL81" s="128">
        <v>0</v>
      </c>
      <c r="DM81" s="128">
        <v>54</v>
      </c>
      <c r="DN81" s="128">
        <v>156</v>
      </c>
      <c r="DO81" s="128">
        <v>393.4</v>
      </c>
      <c r="DP81" s="128">
        <v>112.12</v>
      </c>
      <c r="DQ81" s="128">
        <v>0</v>
      </c>
      <c r="DR81" s="148">
        <v>0</v>
      </c>
      <c r="DS81" s="148">
        <v>0</v>
      </c>
      <c r="DT81" s="148">
        <v>18</v>
      </c>
      <c r="DU81" s="148">
        <v>150.1</v>
      </c>
      <c r="DV81" s="148">
        <v>43.59</v>
      </c>
      <c r="DW81" s="148">
        <v>366.27</v>
      </c>
      <c r="DX81" s="148">
        <v>668.92</v>
      </c>
      <c r="DY81" s="148">
        <v>641.23</v>
      </c>
      <c r="DZ81" s="148">
        <v>754.83</v>
      </c>
      <c r="EA81" s="118">
        <v>0</v>
      </c>
      <c r="ED81" s="118">
        <f t="shared" si="8"/>
        <v>0</v>
      </c>
      <c r="EE81" s="118">
        <f t="shared" si="12"/>
        <v>0</v>
      </c>
      <c r="EF81" s="118">
        <f t="shared" si="13"/>
        <v>0</v>
      </c>
      <c r="EG81" s="118">
        <f t="shared" si="4"/>
        <v>0</v>
      </c>
      <c r="EH81" s="118">
        <f t="shared" si="9"/>
        <v>0</v>
      </c>
      <c r="EI81" s="118">
        <f t="shared" si="10"/>
        <v>0</v>
      </c>
      <c r="EJ81" s="118">
        <f t="shared" si="11"/>
        <v>0</v>
      </c>
    </row>
    <row r="82" spans="1:140">
      <c r="A82" s="127" t="s">
        <v>138</v>
      </c>
      <c r="B82" s="128">
        <v>38854.55</v>
      </c>
      <c r="C82" s="128">
        <v>0</v>
      </c>
      <c r="D82" s="128">
        <v>0</v>
      </c>
      <c r="E82" s="128">
        <v>1863.45</v>
      </c>
      <c r="F82" s="128">
        <v>0</v>
      </c>
      <c r="G82" s="128">
        <v>0</v>
      </c>
      <c r="H82" s="128">
        <v>0</v>
      </c>
      <c r="I82" s="128">
        <v>0</v>
      </c>
      <c r="J82" s="128">
        <v>0</v>
      </c>
      <c r="K82" s="128">
        <v>2096</v>
      </c>
      <c r="L82" s="128">
        <v>0</v>
      </c>
      <c r="M82" s="128">
        <v>0</v>
      </c>
      <c r="N82" s="128">
        <v>0</v>
      </c>
      <c r="O82" s="128">
        <v>0</v>
      </c>
      <c r="P82" s="128">
        <v>0</v>
      </c>
      <c r="Q82" s="128">
        <v>0</v>
      </c>
      <c r="R82" s="128">
        <v>0</v>
      </c>
      <c r="S82" s="128">
        <v>0</v>
      </c>
      <c r="T82" s="128">
        <v>0</v>
      </c>
      <c r="U82" s="128">
        <v>0</v>
      </c>
      <c r="V82" s="128">
        <v>474.8</v>
      </c>
      <c r="W82" s="128">
        <v>0</v>
      </c>
      <c r="X82" s="128">
        <v>0</v>
      </c>
      <c r="Y82" s="128">
        <v>0</v>
      </c>
      <c r="Z82" s="136">
        <v>1547.8</v>
      </c>
      <c r="AA82" s="136">
        <v>990</v>
      </c>
      <c r="AB82" s="136">
        <v>0</v>
      </c>
      <c r="AC82" s="136">
        <v>0</v>
      </c>
      <c r="AD82" s="136">
        <v>0</v>
      </c>
      <c r="AE82" s="128">
        <v>0</v>
      </c>
      <c r="AF82" s="136">
        <v>31882.5</v>
      </c>
      <c r="AG82" s="128">
        <v>132.4</v>
      </c>
      <c r="AH82" s="128">
        <v>332.1</v>
      </c>
      <c r="AI82" s="128">
        <v>555.8</v>
      </c>
      <c r="AJ82" s="128">
        <v>0</v>
      </c>
      <c r="AK82" s="128">
        <v>0</v>
      </c>
      <c r="AL82" s="128">
        <v>527.5</v>
      </c>
      <c r="AM82" s="128">
        <v>0</v>
      </c>
      <c r="AN82" s="128">
        <v>0</v>
      </c>
      <c r="AO82" s="128">
        <v>990</v>
      </c>
      <c r="AP82" s="128">
        <v>0</v>
      </c>
      <c r="AQ82" s="128">
        <v>0</v>
      </c>
      <c r="AR82" s="128">
        <v>0</v>
      </c>
      <c r="AS82" s="128">
        <v>0</v>
      </c>
      <c r="AT82" s="128">
        <v>0</v>
      </c>
      <c r="AU82" s="128">
        <v>0</v>
      </c>
      <c r="AV82" s="128">
        <v>0</v>
      </c>
      <c r="AW82" s="128">
        <v>0</v>
      </c>
      <c r="AX82" s="128">
        <v>0</v>
      </c>
      <c r="AY82" s="128">
        <v>0</v>
      </c>
      <c r="AZ82" s="128">
        <v>0</v>
      </c>
      <c r="BA82" s="128">
        <v>0</v>
      </c>
      <c r="BB82" s="128">
        <v>0</v>
      </c>
      <c r="BC82" s="128">
        <v>0</v>
      </c>
      <c r="BD82" s="128">
        <v>0</v>
      </c>
      <c r="BE82" s="128">
        <v>0</v>
      </c>
      <c r="BF82" s="128">
        <v>0</v>
      </c>
      <c r="BG82" s="143">
        <v>0</v>
      </c>
      <c r="BH82" s="144">
        <v>31882.5</v>
      </c>
      <c r="BI82" s="128">
        <v>420</v>
      </c>
      <c r="BJ82" s="128">
        <v>0</v>
      </c>
      <c r="BK82" s="128">
        <v>0</v>
      </c>
      <c r="BL82" s="128">
        <v>0</v>
      </c>
      <c r="BM82" s="128">
        <v>9504</v>
      </c>
      <c r="BN82" s="128">
        <v>7848</v>
      </c>
      <c r="BO82" s="128">
        <v>0</v>
      </c>
      <c r="BP82" s="128">
        <v>1986.55</v>
      </c>
      <c r="BQ82" s="128">
        <v>0</v>
      </c>
      <c r="BR82" s="128">
        <v>4854.55</v>
      </c>
      <c r="BS82" s="128">
        <v>0</v>
      </c>
      <c r="BT82" s="128">
        <v>736</v>
      </c>
      <c r="BU82" s="128">
        <v>0</v>
      </c>
      <c r="BV82" s="128">
        <v>0</v>
      </c>
      <c r="BW82" s="128">
        <v>0</v>
      </c>
      <c r="BX82" s="128">
        <v>0</v>
      </c>
      <c r="BY82" s="128">
        <v>0</v>
      </c>
      <c r="BZ82" s="128">
        <v>0</v>
      </c>
      <c r="CA82" s="128">
        <v>0</v>
      </c>
      <c r="CB82" s="128">
        <v>0</v>
      </c>
      <c r="CC82" s="128">
        <v>0</v>
      </c>
      <c r="CD82" s="128">
        <v>0</v>
      </c>
      <c r="CE82" s="128">
        <v>0</v>
      </c>
      <c r="CF82" s="128">
        <v>955.64</v>
      </c>
      <c r="CG82" s="128">
        <v>0</v>
      </c>
      <c r="CH82" s="128">
        <v>0</v>
      </c>
      <c r="CI82" s="128">
        <v>0</v>
      </c>
      <c r="CJ82" s="128">
        <v>0</v>
      </c>
      <c r="CK82" s="128">
        <v>3757.09</v>
      </c>
      <c r="CL82" s="128">
        <v>0</v>
      </c>
      <c r="CM82" s="128">
        <v>0</v>
      </c>
      <c r="CN82" s="128">
        <v>0</v>
      </c>
      <c r="CO82" s="128">
        <v>0</v>
      </c>
      <c r="CP82" s="128">
        <v>0</v>
      </c>
      <c r="CQ82" s="128">
        <v>0</v>
      </c>
      <c r="CR82" s="128">
        <v>0</v>
      </c>
      <c r="CS82" s="128">
        <v>0</v>
      </c>
      <c r="CT82" s="128">
        <v>0</v>
      </c>
      <c r="CU82" s="128">
        <v>0</v>
      </c>
      <c r="CV82" s="128">
        <v>0</v>
      </c>
      <c r="CW82" s="128">
        <v>0</v>
      </c>
      <c r="CX82" s="128">
        <v>0</v>
      </c>
      <c r="CY82" s="128">
        <v>0</v>
      </c>
      <c r="CZ82" s="128">
        <v>0</v>
      </c>
      <c r="DA82" s="128">
        <v>0</v>
      </c>
      <c r="DB82" s="128">
        <v>436.36</v>
      </c>
      <c r="DC82" s="128">
        <v>0</v>
      </c>
      <c r="DD82" s="128">
        <v>0</v>
      </c>
      <c r="DE82" s="128">
        <v>920.31</v>
      </c>
      <c r="DF82" s="128">
        <v>0</v>
      </c>
      <c r="DG82" s="128">
        <v>0</v>
      </c>
      <c r="DH82" s="128">
        <v>0</v>
      </c>
      <c r="DI82" s="128">
        <v>0</v>
      </c>
      <c r="DJ82" s="128">
        <v>0</v>
      </c>
      <c r="DK82" s="128">
        <v>0</v>
      </c>
      <c r="DL82" s="128">
        <v>0</v>
      </c>
      <c r="DM82" s="128">
        <v>0</v>
      </c>
      <c r="DN82" s="128">
        <v>0</v>
      </c>
      <c r="DO82" s="128">
        <v>0</v>
      </c>
      <c r="DP82" s="128">
        <v>0</v>
      </c>
      <c r="DQ82" s="128">
        <v>0</v>
      </c>
      <c r="DR82" s="148">
        <v>0</v>
      </c>
      <c r="DS82" s="148">
        <v>0</v>
      </c>
      <c r="DT82" s="148">
        <v>64</v>
      </c>
      <c r="DU82" s="148">
        <v>0</v>
      </c>
      <c r="DV82" s="148">
        <v>0</v>
      </c>
      <c r="DW82" s="148">
        <v>0</v>
      </c>
      <c r="DX82" s="148">
        <v>400</v>
      </c>
      <c r="DY82" s="148">
        <v>0</v>
      </c>
      <c r="DZ82" s="148">
        <v>0</v>
      </c>
      <c r="EA82" s="118">
        <v>0</v>
      </c>
      <c r="ED82" s="118">
        <f t="shared" si="8"/>
        <v>0</v>
      </c>
      <c r="EE82" s="118">
        <f t="shared" si="12"/>
        <v>0</v>
      </c>
      <c r="EF82" s="118">
        <f t="shared" si="13"/>
        <v>0</v>
      </c>
      <c r="EG82" s="118">
        <f t="shared" si="4"/>
        <v>0</v>
      </c>
      <c r="EH82" s="118">
        <f t="shared" si="9"/>
        <v>0</v>
      </c>
      <c r="EI82" s="118">
        <f t="shared" si="10"/>
        <v>0</v>
      </c>
      <c r="EJ82" s="118">
        <f t="shared" si="11"/>
        <v>0</v>
      </c>
    </row>
    <row r="83" spans="1:140">
      <c r="A83" s="127" t="s">
        <v>139</v>
      </c>
      <c r="B83" s="128">
        <v>8086.69</v>
      </c>
      <c r="C83" s="128">
        <v>0</v>
      </c>
      <c r="D83" s="128">
        <v>0</v>
      </c>
      <c r="E83" s="128">
        <v>781.35</v>
      </c>
      <c r="F83" s="128">
        <v>187</v>
      </c>
      <c r="G83" s="128">
        <v>265.93</v>
      </c>
      <c r="H83" s="128">
        <v>0</v>
      </c>
      <c r="I83" s="128">
        <v>4045</v>
      </c>
      <c r="J83" s="128">
        <v>0</v>
      </c>
      <c r="K83" s="128">
        <v>0</v>
      </c>
      <c r="L83" s="128">
        <v>0</v>
      </c>
      <c r="M83" s="128">
        <v>0</v>
      </c>
      <c r="N83" s="128">
        <v>5.4</v>
      </c>
      <c r="O83" s="128">
        <v>0</v>
      </c>
      <c r="P83" s="128">
        <v>125</v>
      </c>
      <c r="Q83" s="128">
        <v>221</v>
      </c>
      <c r="R83" s="128">
        <v>0</v>
      </c>
      <c r="S83" s="128">
        <v>123</v>
      </c>
      <c r="T83" s="128">
        <v>0</v>
      </c>
      <c r="U83" s="128">
        <v>0</v>
      </c>
      <c r="V83" s="128">
        <v>0</v>
      </c>
      <c r="W83" s="128">
        <v>151.65</v>
      </c>
      <c r="X83" s="128">
        <v>0</v>
      </c>
      <c r="Y83" s="128">
        <v>0</v>
      </c>
      <c r="Z83" s="136">
        <v>117</v>
      </c>
      <c r="AA83" s="136">
        <v>1061.26</v>
      </c>
      <c r="AB83" s="136">
        <v>54.5</v>
      </c>
      <c r="AC83" s="136">
        <v>0</v>
      </c>
      <c r="AD83" s="136">
        <v>0</v>
      </c>
      <c r="AE83" s="128">
        <v>0</v>
      </c>
      <c r="AF83" s="136">
        <v>948.6</v>
      </c>
      <c r="AG83" s="128">
        <v>0</v>
      </c>
      <c r="AH83" s="128">
        <v>0</v>
      </c>
      <c r="AI83" s="128">
        <v>117</v>
      </c>
      <c r="AJ83" s="128">
        <v>0</v>
      </c>
      <c r="AK83" s="128">
        <v>0</v>
      </c>
      <c r="AL83" s="128">
        <v>0</v>
      </c>
      <c r="AM83" s="128">
        <v>0</v>
      </c>
      <c r="AN83" s="128">
        <v>42</v>
      </c>
      <c r="AO83" s="128">
        <v>779.26</v>
      </c>
      <c r="AP83" s="128">
        <v>78</v>
      </c>
      <c r="AQ83" s="128">
        <v>162</v>
      </c>
      <c r="AR83" s="128">
        <v>0</v>
      </c>
      <c r="AS83" s="128">
        <v>0</v>
      </c>
      <c r="AT83" s="128">
        <v>0</v>
      </c>
      <c r="AU83" s="128">
        <v>0</v>
      </c>
      <c r="AV83" s="128">
        <v>0</v>
      </c>
      <c r="AW83" s="128">
        <v>0</v>
      </c>
      <c r="AX83" s="128">
        <v>0</v>
      </c>
      <c r="AY83" s="128">
        <v>54.5</v>
      </c>
      <c r="AZ83" s="128">
        <v>0</v>
      </c>
      <c r="BA83" s="128">
        <v>0</v>
      </c>
      <c r="BB83" s="128">
        <v>339.5</v>
      </c>
      <c r="BC83" s="128">
        <v>0</v>
      </c>
      <c r="BD83" s="128">
        <v>169</v>
      </c>
      <c r="BE83" s="128">
        <v>0</v>
      </c>
      <c r="BF83" s="128">
        <v>188</v>
      </c>
      <c r="BG83" s="143">
        <v>180</v>
      </c>
      <c r="BH83" s="144">
        <v>72.1</v>
      </c>
      <c r="BI83" s="128">
        <v>0</v>
      </c>
      <c r="BJ83" s="128">
        <v>0</v>
      </c>
      <c r="BK83" s="128">
        <v>0</v>
      </c>
      <c r="BL83" s="128">
        <v>0</v>
      </c>
      <c r="BM83" s="128">
        <v>0</v>
      </c>
      <c r="BN83" s="128">
        <v>0</v>
      </c>
      <c r="BO83" s="128">
        <v>0</v>
      </c>
      <c r="BP83" s="128">
        <v>0</v>
      </c>
      <c r="BQ83" s="128">
        <v>0</v>
      </c>
      <c r="BR83" s="128">
        <v>0</v>
      </c>
      <c r="BS83" s="128">
        <v>0</v>
      </c>
      <c r="BT83" s="128">
        <v>0</v>
      </c>
      <c r="BU83" s="128">
        <v>0</v>
      </c>
      <c r="BV83" s="128">
        <v>0</v>
      </c>
      <c r="BW83" s="128">
        <v>0</v>
      </c>
      <c r="BX83" s="128">
        <v>0</v>
      </c>
      <c r="BY83" s="128">
        <v>0</v>
      </c>
      <c r="BZ83" s="128">
        <v>0</v>
      </c>
      <c r="CA83" s="128">
        <v>0</v>
      </c>
      <c r="CB83" s="128">
        <v>0</v>
      </c>
      <c r="CC83" s="128">
        <v>0</v>
      </c>
      <c r="CD83" s="128">
        <v>0</v>
      </c>
      <c r="CE83" s="128">
        <v>0</v>
      </c>
      <c r="CF83" s="128">
        <v>0</v>
      </c>
      <c r="CG83" s="128">
        <v>0</v>
      </c>
      <c r="CH83" s="128">
        <v>0</v>
      </c>
      <c r="CI83" s="128">
        <v>0</v>
      </c>
      <c r="CJ83" s="128">
        <v>0</v>
      </c>
      <c r="CK83" s="128">
        <v>0</v>
      </c>
      <c r="CL83" s="128">
        <v>0</v>
      </c>
      <c r="CM83" s="128">
        <v>0</v>
      </c>
      <c r="CN83" s="128">
        <v>0</v>
      </c>
      <c r="CO83" s="128">
        <v>0</v>
      </c>
      <c r="CP83" s="128">
        <v>0</v>
      </c>
      <c r="CQ83" s="128">
        <v>0</v>
      </c>
      <c r="CR83" s="128">
        <v>21</v>
      </c>
      <c r="CS83" s="128">
        <v>0</v>
      </c>
      <c r="CT83" s="128">
        <v>0</v>
      </c>
      <c r="CU83" s="128">
        <v>0</v>
      </c>
      <c r="CV83" s="128">
        <v>0</v>
      </c>
      <c r="CW83" s="128">
        <v>0</v>
      </c>
      <c r="CX83" s="128">
        <v>0</v>
      </c>
      <c r="CY83" s="128">
        <v>0</v>
      </c>
      <c r="CZ83" s="128">
        <v>0</v>
      </c>
      <c r="DA83" s="128">
        <v>0</v>
      </c>
      <c r="DB83" s="128">
        <v>0</v>
      </c>
      <c r="DC83" s="128">
        <v>0</v>
      </c>
      <c r="DD83" s="128">
        <v>0</v>
      </c>
      <c r="DE83" s="128">
        <v>51.1</v>
      </c>
      <c r="DF83" s="128">
        <v>0</v>
      </c>
      <c r="DG83" s="128">
        <v>0</v>
      </c>
      <c r="DH83" s="128">
        <v>0</v>
      </c>
      <c r="DI83" s="128">
        <v>0</v>
      </c>
      <c r="DJ83" s="128">
        <v>0</v>
      </c>
      <c r="DK83" s="128">
        <v>0</v>
      </c>
      <c r="DL83" s="128">
        <v>0</v>
      </c>
      <c r="DM83" s="128">
        <v>0</v>
      </c>
      <c r="DN83" s="128">
        <v>0</v>
      </c>
      <c r="DO83" s="128">
        <v>0</v>
      </c>
      <c r="DP83" s="128">
        <v>0</v>
      </c>
      <c r="DQ83" s="128">
        <v>0</v>
      </c>
      <c r="DR83" s="148">
        <v>0</v>
      </c>
      <c r="DS83" s="148">
        <v>0</v>
      </c>
      <c r="DT83" s="148">
        <v>0</v>
      </c>
      <c r="DU83" s="148">
        <v>0</v>
      </c>
      <c r="DV83" s="148">
        <v>0</v>
      </c>
      <c r="DW83" s="148">
        <v>0</v>
      </c>
      <c r="DX83" s="148">
        <v>0</v>
      </c>
      <c r="DY83" s="148">
        <v>0</v>
      </c>
      <c r="DZ83" s="148">
        <v>0</v>
      </c>
      <c r="EA83" s="118">
        <v>0</v>
      </c>
      <c r="ED83" s="118">
        <f t="shared" si="8"/>
        <v>0</v>
      </c>
      <c r="EE83" s="118">
        <f t="shared" si="12"/>
        <v>0</v>
      </c>
      <c r="EF83" s="118">
        <f t="shared" si="13"/>
        <v>0</v>
      </c>
      <c r="EG83" s="118">
        <f t="shared" si="4"/>
        <v>0</v>
      </c>
      <c r="EH83" s="118">
        <f t="shared" si="9"/>
        <v>0</v>
      </c>
      <c r="EI83" s="118">
        <f t="shared" si="10"/>
        <v>0</v>
      </c>
      <c r="EJ83" s="118">
        <f t="shared" si="11"/>
        <v>0</v>
      </c>
    </row>
    <row r="84" spans="1:140">
      <c r="A84" s="127" t="s">
        <v>140</v>
      </c>
      <c r="B84" s="128">
        <v>138982.35</v>
      </c>
      <c r="C84" s="128">
        <v>0</v>
      </c>
      <c r="D84" s="128">
        <v>0</v>
      </c>
      <c r="E84" s="128">
        <v>0</v>
      </c>
      <c r="F84" s="128">
        <v>50067.62</v>
      </c>
      <c r="G84" s="128">
        <v>0</v>
      </c>
      <c r="H84" s="128">
        <v>0</v>
      </c>
      <c r="I84" s="128">
        <v>0</v>
      </c>
      <c r="J84" s="128">
        <v>0</v>
      </c>
      <c r="K84" s="128">
        <v>24259</v>
      </c>
      <c r="L84" s="128">
        <v>0</v>
      </c>
      <c r="M84" s="128">
        <v>0</v>
      </c>
      <c r="N84" s="128">
        <v>0</v>
      </c>
      <c r="O84" s="128">
        <v>0</v>
      </c>
      <c r="P84" s="128">
        <v>0</v>
      </c>
      <c r="Q84" s="128">
        <v>0</v>
      </c>
      <c r="R84" s="128">
        <v>0</v>
      </c>
      <c r="S84" s="128">
        <v>0</v>
      </c>
      <c r="T84" s="128">
        <v>0</v>
      </c>
      <c r="U84" s="128">
        <v>0</v>
      </c>
      <c r="V84" s="128">
        <v>0</v>
      </c>
      <c r="W84" s="128">
        <v>0</v>
      </c>
      <c r="X84" s="128">
        <v>0</v>
      </c>
      <c r="Y84" s="128">
        <v>0</v>
      </c>
      <c r="Z84" s="136">
        <v>25900</v>
      </c>
      <c r="AA84" s="136">
        <v>0</v>
      </c>
      <c r="AB84" s="136">
        <v>0</v>
      </c>
      <c r="AC84" s="136">
        <v>4425.98</v>
      </c>
      <c r="AD84" s="136">
        <v>0</v>
      </c>
      <c r="AE84" s="128">
        <v>0</v>
      </c>
      <c r="AF84" s="136">
        <v>34329.75</v>
      </c>
      <c r="AG84" s="128">
        <v>25900</v>
      </c>
      <c r="AH84" s="128">
        <v>0</v>
      </c>
      <c r="AI84" s="128">
        <v>0</v>
      </c>
      <c r="AJ84" s="128">
        <v>0</v>
      </c>
      <c r="AK84" s="128">
        <v>0</v>
      </c>
      <c r="AL84" s="128">
        <v>0</v>
      </c>
      <c r="AM84" s="128">
        <v>0</v>
      </c>
      <c r="AN84" s="128">
        <v>0</v>
      </c>
      <c r="AO84" s="128">
        <v>0</v>
      </c>
      <c r="AP84" s="128">
        <v>0</v>
      </c>
      <c r="AQ84" s="128">
        <v>0</v>
      </c>
      <c r="AR84" s="128">
        <v>0</v>
      </c>
      <c r="AS84" s="128">
        <v>0</v>
      </c>
      <c r="AT84" s="128">
        <v>0</v>
      </c>
      <c r="AU84" s="128">
        <v>0</v>
      </c>
      <c r="AV84" s="128">
        <v>0</v>
      </c>
      <c r="AW84" s="128">
        <v>0</v>
      </c>
      <c r="AX84" s="128">
        <v>0</v>
      </c>
      <c r="AY84" s="128">
        <v>0</v>
      </c>
      <c r="AZ84" s="128">
        <v>4425.98</v>
      </c>
      <c r="BA84" s="128">
        <v>0</v>
      </c>
      <c r="BB84" s="128">
        <v>0</v>
      </c>
      <c r="BC84" s="128">
        <v>0</v>
      </c>
      <c r="BD84" s="128">
        <v>0</v>
      </c>
      <c r="BE84" s="128">
        <v>0</v>
      </c>
      <c r="BF84" s="128">
        <v>0</v>
      </c>
      <c r="BG84" s="143">
        <v>0</v>
      </c>
      <c r="BH84" s="144">
        <v>34329.75</v>
      </c>
      <c r="BI84" s="128">
        <v>4379</v>
      </c>
      <c r="BJ84" s="128">
        <v>0</v>
      </c>
      <c r="BK84" s="128">
        <v>2200</v>
      </c>
      <c r="BL84" s="128">
        <v>0</v>
      </c>
      <c r="BM84" s="128">
        <v>0</v>
      </c>
      <c r="BN84" s="128">
        <v>2010</v>
      </c>
      <c r="BO84" s="128">
        <v>4469.75</v>
      </c>
      <c r="BP84" s="128">
        <v>9000</v>
      </c>
      <c r="BQ84" s="128">
        <v>0</v>
      </c>
      <c r="BR84" s="128">
        <v>0</v>
      </c>
      <c r="BS84" s="128">
        <v>734</v>
      </c>
      <c r="BT84" s="128">
        <v>0</v>
      </c>
      <c r="BU84" s="128">
        <v>0</v>
      </c>
      <c r="BV84" s="128">
        <v>3617</v>
      </c>
      <c r="BW84" s="128">
        <v>5496</v>
      </c>
      <c r="BX84" s="128">
        <v>2000</v>
      </c>
      <c r="BY84" s="128">
        <v>0</v>
      </c>
      <c r="BZ84" s="128">
        <v>0</v>
      </c>
      <c r="CA84" s="128">
        <v>424</v>
      </c>
      <c r="CB84" s="128">
        <v>0</v>
      </c>
      <c r="CC84" s="128">
        <v>0</v>
      </c>
      <c r="CD84" s="128">
        <v>0</v>
      </c>
      <c r="CE84" s="128">
        <v>0</v>
      </c>
      <c r="CF84" s="128">
        <v>0</v>
      </c>
      <c r="CG84" s="128">
        <v>0</v>
      </c>
      <c r="CH84" s="128">
        <v>0</v>
      </c>
      <c r="CI84" s="128">
        <v>0</v>
      </c>
      <c r="CJ84" s="128">
        <v>0</v>
      </c>
      <c r="CK84" s="128">
        <v>0</v>
      </c>
      <c r="CL84" s="128">
        <v>0</v>
      </c>
      <c r="CM84" s="128">
        <v>0</v>
      </c>
      <c r="CN84" s="128">
        <v>0</v>
      </c>
      <c r="CO84" s="128">
        <v>0</v>
      </c>
      <c r="CP84" s="128">
        <v>0</v>
      </c>
      <c r="CQ84" s="128">
        <v>0</v>
      </c>
      <c r="CR84" s="128">
        <v>0</v>
      </c>
      <c r="CS84" s="128">
        <v>0</v>
      </c>
      <c r="CT84" s="128">
        <v>0</v>
      </c>
      <c r="CU84" s="128">
        <v>0</v>
      </c>
      <c r="CV84" s="128">
        <v>0</v>
      </c>
      <c r="CW84" s="128">
        <v>0</v>
      </c>
      <c r="CX84" s="128">
        <v>0</v>
      </c>
      <c r="CY84" s="128">
        <v>0</v>
      </c>
      <c r="CZ84" s="128">
        <v>0</v>
      </c>
      <c r="DA84" s="128">
        <v>0</v>
      </c>
      <c r="DB84" s="128">
        <v>0</v>
      </c>
      <c r="DC84" s="128">
        <v>0</v>
      </c>
      <c r="DD84" s="128">
        <v>0</v>
      </c>
      <c r="DE84" s="128">
        <v>0</v>
      </c>
      <c r="DF84" s="128">
        <v>0</v>
      </c>
      <c r="DG84" s="128">
        <v>0</v>
      </c>
      <c r="DH84" s="128">
        <v>0</v>
      </c>
      <c r="DI84" s="128">
        <v>0</v>
      </c>
      <c r="DJ84" s="128">
        <v>0</v>
      </c>
      <c r="DK84" s="128">
        <v>0</v>
      </c>
      <c r="DL84" s="128">
        <v>0</v>
      </c>
      <c r="DM84" s="128">
        <v>0</v>
      </c>
      <c r="DN84" s="128">
        <v>0</v>
      </c>
      <c r="DO84" s="128">
        <v>0</v>
      </c>
      <c r="DP84" s="128">
        <v>0</v>
      </c>
      <c r="DQ84" s="128">
        <v>0</v>
      </c>
      <c r="DR84" s="148">
        <v>0</v>
      </c>
      <c r="DS84" s="148">
        <v>0</v>
      </c>
      <c r="DT84" s="148">
        <v>0</v>
      </c>
      <c r="DU84" s="148">
        <v>0</v>
      </c>
      <c r="DV84" s="148">
        <v>0</v>
      </c>
      <c r="DW84" s="148">
        <v>0</v>
      </c>
      <c r="DX84" s="148">
        <v>0</v>
      </c>
      <c r="DY84" s="148">
        <v>0</v>
      </c>
      <c r="DZ84" s="148">
        <v>0</v>
      </c>
      <c r="EA84" s="118">
        <v>0</v>
      </c>
      <c r="ED84" s="118">
        <f t="shared" si="8"/>
        <v>0</v>
      </c>
      <c r="EE84" s="118">
        <f t="shared" si="12"/>
        <v>0</v>
      </c>
      <c r="EF84" s="118">
        <f t="shared" si="13"/>
        <v>0</v>
      </c>
      <c r="EG84" s="118">
        <f t="shared" si="4"/>
        <v>0</v>
      </c>
      <c r="EH84" s="118">
        <f t="shared" si="9"/>
        <v>0</v>
      </c>
      <c r="EI84" s="118">
        <f t="shared" si="10"/>
        <v>0</v>
      </c>
      <c r="EJ84" s="118">
        <f t="shared" si="11"/>
        <v>0</v>
      </c>
    </row>
    <row r="85" spans="1:140">
      <c r="A85" s="127" t="s">
        <v>141</v>
      </c>
      <c r="B85" s="128">
        <v>1642373.47</v>
      </c>
      <c r="C85" s="128">
        <v>0</v>
      </c>
      <c r="D85" s="128">
        <v>0</v>
      </c>
      <c r="E85" s="128">
        <v>0</v>
      </c>
      <c r="F85" s="128">
        <v>0</v>
      </c>
      <c r="G85" s="128">
        <v>0</v>
      </c>
      <c r="H85" s="128">
        <v>0</v>
      </c>
      <c r="I85" s="128">
        <v>0</v>
      </c>
      <c r="J85" s="128">
        <v>0</v>
      </c>
      <c r="K85" s="128">
        <v>0</v>
      </c>
      <c r="L85" s="128">
        <v>0</v>
      </c>
      <c r="M85" s="128">
        <v>0</v>
      </c>
      <c r="N85" s="128">
        <v>0</v>
      </c>
      <c r="O85" s="128">
        <v>0</v>
      </c>
      <c r="P85" s="128">
        <v>0</v>
      </c>
      <c r="Q85" s="128">
        <v>0</v>
      </c>
      <c r="R85" s="128">
        <v>0</v>
      </c>
      <c r="S85" s="128">
        <v>0</v>
      </c>
      <c r="T85" s="128">
        <v>0</v>
      </c>
      <c r="U85" s="128">
        <v>0</v>
      </c>
      <c r="V85" s="128">
        <v>0</v>
      </c>
      <c r="W85" s="128">
        <v>0</v>
      </c>
      <c r="X85" s="128">
        <v>0</v>
      </c>
      <c r="Y85" s="128">
        <v>0</v>
      </c>
      <c r="Z85" s="136">
        <v>0</v>
      </c>
      <c r="AA85" s="136">
        <v>0</v>
      </c>
      <c r="AB85" s="136">
        <v>0</v>
      </c>
      <c r="AC85" s="136">
        <v>0</v>
      </c>
      <c r="AD85" s="136">
        <v>0</v>
      </c>
      <c r="AE85" s="128">
        <v>0</v>
      </c>
      <c r="AF85" s="136">
        <v>1642373.47</v>
      </c>
      <c r="AG85" s="128">
        <v>0</v>
      </c>
      <c r="AH85" s="128">
        <v>0</v>
      </c>
      <c r="AI85" s="128">
        <v>0</v>
      </c>
      <c r="AJ85" s="128">
        <v>0</v>
      </c>
      <c r="AK85" s="128">
        <v>0</v>
      </c>
      <c r="AL85" s="128">
        <v>0</v>
      </c>
      <c r="AM85" s="128">
        <v>0</v>
      </c>
      <c r="AN85" s="128">
        <v>0</v>
      </c>
      <c r="AO85" s="128">
        <v>0</v>
      </c>
      <c r="AP85" s="128">
        <v>0</v>
      </c>
      <c r="AQ85" s="128">
        <v>0</v>
      </c>
      <c r="AR85" s="128">
        <v>0</v>
      </c>
      <c r="AS85" s="128">
        <v>0</v>
      </c>
      <c r="AT85" s="128">
        <v>0</v>
      </c>
      <c r="AU85" s="128">
        <v>0</v>
      </c>
      <c r="AV85" s="128">
        <v>0</v>
      </c>
      <c r="AW85" s="128">
        <v>0</v>
      </c>
      <c r="AX85" s="128">
        <v>0</v>
      </c>
      <c r="AY85" s="128">
        <v>0</v>
      </c>
      <c r="AZ85" s="128">
        <v>0</v>
      </c>
      <c r="BA85" s="128">
        <v>0</v>
      </c>
      <c r="BB85" s="128">
        <v>0</v>
      </c>
      <c r="BC85" s="128">
        <v>0</v>
      </c>
      <c r="BD85" s="128">
        <v>835440.31</v>
      </c>
      <c r="BE85" s="128">
        <v>13671.27</v>
      </c>
      <c r="BF85" s="128">
        <v>0</v>
      </c>
      <c r="BG85" s="143">
        <v>10000</v>
      </c>
      <c r="BH85" s="144">
        <v>783261.89</v>
      </c>
      <c r="BI85" s="128">
        <v>7420</v>
      </c>
      <c r="BJ85" s="128">
        <v>34972.44</v>
      </c>
      <c r="BK85" s="128">
        <v>41081</v>
      </c>
      <c r="BL85" s="128">
        <v>29379</v>
      </c>
      <c r="BM85" s="128">
        <v>34098</v>
      </c>
      <c r="BN85" s="128">
        <v>-987.28</v>
      </c>
      <c r="BO85" s="128">
        <v>-2455.45</v>
      </c>
      <c r="BP85" s="128">
        <v>17300</v>
      </c>
      <c r="BQ85" s="128">
        <v>8792</v>
      </c>
      <c r="BR85" s="128">
        <v>11021</v>
      </c>
      <c r="BS85" s="128">
        <v>75455.39</v>
      </c>
      <c r="BT85" s="128">
        <v>8360</v>
      </c>
      <c r="BU85" s="128">
        <v>11743</v>
      </c>
      <c r="BV85" s="128">
        <v>23944</v>
      </c>
      <c r="BW85" s="128">
        <v>14113</v>
      </c>
      <c r="BX85" s="128">
        <v>37292.52</v>
      </c>
      <c r="BY85" s="128">
        <v>7732</v>
      </c>
      <c r="BZ85" s="128">
        <v>6661</v>
      </c>
      <c r="CA85" s="128">
        <v>7574</v>
      </c>
      <c r="CB85" s="128">
        <v>32784</v>
      </c>
      <c r="CC85" s="128">
        <v>10180</v>
      </c>
      <c r="CD85" s="128">
        <v>28046</v>
      </c>
      <c r="CE85" s="128">
        <v>5942</v>
      </c>
      <c r="CF85" s="128">
        <v>8654</v>
      </c>
      <c r="CG85" s="128">
        <v>5550</v>
      </c>
      <c r="CH85" s="128">
        <v>16390</v>
      </c>
      <c r="CI85" s="128">
        <v>7500</v>
      </c>
      <c r="CJ85" s="128">
        <v>21853</v>
      </c>
      <c r="CK85" s="128">
        <v>6733</v>
      </c>
      <c r="CL85" s="128">
        <v>11471</v>
      </c>
      <c r="CM85" s="128">
        <v>5850</v>
      </c>
      <c r="CN85" s="128">
        <v>3189</v>
      </c>
      <c r="CO85" s="128">
        <v>1383</v>
      </c>
      <c r="CP85" s="128">
        <v>5646</v>
      </c>
      <c r="CQ85" s="128">
        <v>3724</v>
      </c>
      <c r="CR85" s="128">
        <v>7702</v>
      </c>
      <c r="CS85" s="128">
        <v>27820.64</v>
      </c>
      <c r="CT85" s="128">
        <v>3494.56</v>
      </c>
      <c r="CU85" s="128">
        <v>200</v>
      </c>
      <c r="CV85" s="128">
        <v>200</v>
      </c>
      <c r="CW85" s="128">
        <v>0</v>
      </c>
      <c r="CX85" s="128">
        <v>1454</v>
      </c>
      <c r="CY85" s="128">
        <v>5250</v>
      </c>
      <c r="CZ85" s="128">
        <v>3012</v>
      </c>
      <c r="DA85" s="128">
        <v>1617</v>
      </c>
      <c r="DB85" s="128">
        <v>4690</v>
      </c>
      <c r="DC85" s="128">
        <v>3986</v>
      </c>
      <c r="DD85" s="128">
        <v>16600</v>
      </c>
      <c r="DE85" s="128">
        <v>1729</v>
      </c>
      <c r="DF85" s="128">
        <v>9710</v>
      </c>
      <c r="DG85" s="128">
        <v>7723</v>
      </c>
      <c r="DH85" s="128">
        <v>1323</v>
      </c>
      <c r="DI85" s="128">
        <v>1710</v>
      </c>
      <c r="DJ85" s="128">
        <v>1080</v>
      </c>
      <c r="DK85" s="128">
        <v>28774.52</v>
      </c>
      <c r="DL85" s="128">
        <v>2220</v>
      </c>
      <c r="DM85" s="128">
        <v>880</v>
      </c>
      <c r="DN85" s="128">
        <v>1870</v>
      </c>
      <c r="DO85" s="128">
        <v>7874.02</v>
      </c>
      <c r="DP85" s="128">
        <v>930</v>
      </c>
      <c r="DQ85" s="128">
        <v>3722</v>
      </c>
      <c r="DR85" s="148">
        <v>10676</v>
      </c>
      <c r="DS85" s="148">
        <v>7895</v>
      </c>
      <c r="DT85" s="148">
        <v>4258</v>
      </c>
      <c r="DU85" s="148">
        <v>25281</v>
      </c>
      <c r="DV85" s="148">
        <v>14500</v>
      </c>
      <c r="DW85" s="148">
        <v>12216</v>
      </c>
      <c r="DX85" s="148">
        <v>4300</v>
      </c>
      <c r="DY85" s="148">
        <v>4263.53</v>
      </c>
      <c r="DZ85" s="148">
        <v>5910</v>
      </c>
      <c r="EA85" s="118">
        <v>0</v>
      </c>
      <c r="ED85" s="118">
        <f t="shared" si="8"/>
        <v>0</v>
      </c>
      <c r="EE85" s="118">
        <f t="shared" si="12"/>
        <v>0</v>
      </c>
      <c r="EF85" s="118">
        <f t="shared" si="13"/>
        <v>0</v>
      </c>
      <c r="EG85" s="118">
        <f t="shared" si="4"/>
        <v>0</v>
      </c>
      <c r="EH85" s="118">
        <f t="shared" si="9"/>
        <v>0</v>
      </c>
      <c r="EI85" s="118">
        <f t="shared" si="10"/>
        <v>0</v>
      </c>
      <c r="EJ85" s="118">
        <f t="shared" si="11"/>
        <v>0</v>
      </c>
    </row>
    <row r="86" spans="1:140">
      <c r="A86" s="127" t="s">
        <v>142</v>
      </c>
      <c r="B86" s="128">
        <v>13215</v>
      </c>
      <c r="C86" s="128">
        <v>0</v>
      </c>
      <c r="D86" s="128">
        <v>0</v>
      </c>
      <c r="E86" s="128">
        <v>0</v>
      </c>
      <c r="F86" s="128">
        <v>0</v>
      </c>
      <c r="G86" s="128">
        <v>0</v>
      </c>
      <c r="H86" s="128">
        <v>0</v>
      </c>
      <c r="I86" s="128">
        <v>0</v>
      </c>
      <c r="J86" s="128">
        <v>0</v>
      </c>
      <c r="K86" s="128">
        <v>0</v>
      </c>
      <c r="L86" s="128">
        <v>0</v>
      </c>
      <c r="M86" s="128">
        <v>0</v>
      </c>
      <c r="N86" s="128">
        <v>0</v>
      </c>
      <c r="O86" s="128">
        <v>0</v>
      </c>
      <c r="P86" s="128">
        <v>0</v>
      </c>
      <c r="Q86" s="128">
        <v>0</v>
      </c>
      <c r="R86" s="128">
        <v>0</v>
      </c>
      <c r="S86" s="128">
        <v>0</v>
      </c>
      <c r="T86" s="128">
        <v>0</v>
      </c>
      <c r="U86" s="128">
        <v>0</v>
      </c>
      <c r="V86" s="128">
        <v>0</v>
      </c>
      <c r="W86" s="128">
        <v>0</v>
      </c>
      <c r="X86" s="128">
        <v>0</v>
      </c>
      <c r="Y86" s="128">
        <v>0</v>
      </c>
      <c r="Z86" s="136">
        <v>0</v>
      </c>
      <c r="AA86" s="136">
        <v>0</v>
      </c>
      <c r="AB86" s="136">
        <v>0</v>
      </c>
      <c r="AC86" s="136">
        <v>0</v>
      </c>
      <c r="AD86" s="136">
        <v>0</v>
      </c>
      <c r="AE86" s="128">
        <v>0</v>
      </c>
      <c r="AF86" s="136">
        <v>13215</v>
      </c>
      <c r="AG86" s="128">
        <v>0</v>
      </c>
      <c r="AH86" s="128">
        <v>0</v>
      </c>
      <c r="AI86" s="128">
        <v>0</v>
      </c>
      <c r="AJ86" s="128">
        <v>0</v>
      </c>
      <c r="AK86" s="128">
        <v>0</v>
      </c>
      <c r="AL86" s="128">
        <v>0</v>
      </c>
      <c r="AM86" s="128">
        <v>0</v>
      </c>
      <c r="AN86" s="128">
        <v>0</v>
      </c>
      <c r="AO86" s="128">
        <v>0</v>
      </c>
      <c r="AP86" s="128">
        <v>0</v>
      </c>
      <c r="AQ86" s="128">
        <v>0</v>
      </c>
      <c r="AR86" s="128">
        <v>0</v>
      </c>
      <c r="AS86" s="128">
        <v>0</v>
      </c>
      <c r="AT86" s="128">
        <v>0</v>
      </c>
      <c r="AU86" s="128">
        <v>0</v>
      </c>
      <c r="AV86" s="128">
        <v>0</v>
      </c>
      <c r="AW86" s="128">
        <v>0</v>
      </c>
      <c r="AX86" s="128">
        <v>0</v>
      </c>
      <c r="AY86" s="128">
        <v>0</v>
      </c>
      <c r="AZ86" s="128">
        <v>0</v>
      </c>
      <c r="BA86" s="128">
        <v>0</v>
      </c>
      <c r="BB86" s="128">
        <v>0</v>
      </c>
      <c r="BC86" s="128">
        <v>0</v>
      </c>
      <c r="BD86" s="128">
        <v>0</v>
      </c>
      <c r="BE86" s="128">
        <v>0</v>
      </c>
      <c r="BF86" s="128">
        <v>13215</v>
      </c>
      <c r="BG86" s="143">
        <v>0</v>
      </c>
      <c r="BH86" s="144">
        <v>0</v>
      </c>
      <c r="BI86" s="128">
        <v>0</v>
      </c>
      <c r="BJ86" s="128">
        <v>0</v>
      </c>
      <c r="BK86" s="128">
        <v>0</v>
      </c>
      <c r="BL86" s="128">
        <v>0</v>
      </c>
      <c r="BM86" s="128">
        <v>0</v>
      </c>
      <c r="BN86" s="128">
        <v>0</v>
      </c>
      <c r="BO86" s="128">
        <v>0</v>
      </c>
      <c r="BP86" s="128">
        <v>0</v>
      </c>
      <c r="BQ86" s="128">
        <v>0</v>
      </c>
      <c r="BR86" s="128">
        <v>0</v>
      </c>
      <c r="BS86" s="128">
        <v>0</v>
      </c>
      <c r="BT86" s="128">
        <v>0</v>
      </c>
      <c r="BU86" s="128">
        <v>0</v>
      </c>
      <c r="BV86" s="128">
        <v>0</v>
      </c>
      <c r="BW86" s="128">
        <v>0</v>
      </c>
      <c r="BX86" s="128">
        <v>0</v>
      </c>
      <c r="BY86" s="128">
        <v>0</v>
      </c>
      <c r="BZ86" s="128">
        <v>0</v>
      </c>
      <c r="CA86" s="128">
        <v>0</v>
      </c>
      <c r="CB86" s="128">
        <v>0</v>
      </c>
      <c r="CC86" s="128">
        <v>0</v>
      </c>
      <c r="CD86" s="128">
        <v>0</v>
      </c>
      <c r="CE86" s="128">
        <v>0</v>
      </c>
      <c r="CF86" s="128">
        <v>0</v>
      </c>
      <c r="CG86" s="128">
        <v>0</v>
      </c>
      <c r="CH86" s="128">
        <v>0</v>
      </c>
      <c r="CI86" s="128">
        <v>0</v>
      </c>
      <c r="CJ86" s="128">
        <v>0</v>
      </c>
      <c r="CK86" s="128">
        <v>0</v>
      </c>
      <c r="CL86" s="128">
        <v>0</v>
      </c>
      <c r="CM86" s="128">
        <v>0</v>
      </c>
      <c r="CN86" s="128">
        <v>0</v>
      </c>
      <c r="CO86" s="128">
        <v>0</v>
      </c>
      <c r="CP86" s="128">
        <v>0</v>
      </c>
      <c r="CQ86" s="128">
        <v>0</v>
      </c>
      <c r="CR86" s="128">
        <v>0</v>
      </c>
      <c r="CS86" s="128">
        <v>0</v>
      </c>
      <c r="CT86" s="128">
        <v>0</v>
      </c>
      <c r="CU86" s="128">
        <v>0</v>
      </c>
      <c r="CV86" s="128">
        <v>0</v>
      </c>
      <c r="CW86" s="128">
        <v>0</v>
      </c>
      <c r="CX86" s="128">
        <v>0</v>
      </c>
      <c r="CY86" s="128">
        <v>0</v>
      </c>
      <c r="CZ86" s="128">
        <v>0</v>
      </c>
      <c r="DA86" s="128">
        <v>0</v>
      </c>
      <c r="DB86" s="128">
        <v>0</v>
      </c>
      <c r="DC86" s="128">
        <v>0</v>
      </c>
      <c r="DD86" s="128">
        <v>0</v>
      </c>
      <c r="DE86" s="128">
        <v>0</v>
      </c>
      <c r="DF86" s="128">
        <v>0</v>
      </c>
      <c r="DG86" s="128">
        <v>0</v>
      </c>
      <c r="DH86" s="128">
        <v>0</v>
      </c>
      <c r="DI86" s="128">
        <v>0</v>
      </c>
      <c r="DJ86" s="128">
        <v>0</v>
      </c>
      <c r="DK86" s="128">
        <v>0</v>
      </c>
      <c r="DL86" s="128">
        <v>0</v>
      </c>
      <c r="DM86" s="128">
        <v>0</v>
      </c>
      <c r="DN86" s="128">
        <v>0</v>
      </c>
      <c r="DO86" s="128">
        <v>0</v>
      </c>
      <c r="DP86" s="128">
        <v>0</v>
      </c>
      <c r="DQ86" s="128">
        <v>0</v>
      </c>
      <c r="DR86" s="148">
        <v>0</v>
      </c>
      <c r="DS86" s="148">
        <v>0</v>
      </c>
      <c r="DT86" s="148">
        <v>0</v>
      </c>
      <c r="DU86" s="148">
        <v>0</v>
      </c>
      <c r="DV86" s="148">
        <v>0</v>
      </c>
      <c r="DW86" s="148">
        <v>0</v>
      </c>
      <c r="DX86" s="148">
        <v>0</v>
      </c>
      <c r="DY86" s="148">
        <v>0</v>
      </c>
      <c r="DZ86" s="148">
        <v>0</v>
      </c>
      <c r="EA86" s="118">
        <v>0</v>
      </c>
      <c r="ED86" s="118">
        <f t="shared" si="8"/>
        <v>0</v>
      </c>
      <c r="EE86" s="118">
        <f t="shared" si="12"/>
        <v>0</v>
      </c>
      <c r="EF86" s="118">
        <f t="shared" si="13"/>
        <v>0</v>
      </c>
      <c r="EG86" s="118">
        <f t="shared" si="4"/>
        <v>0</v>
      </c>
      <c r="EH86" s="118">
        <f t="shared" si="9"/>
        <v>0</v>
      </c>
      <c r="EI86" s="118">
        <f t="shared" si="10"/>
        <v>0</v>
      </c>
      <c r="EJ86" s="118">
        <f t="shared" si="11"/>
        <v>0</v>
      </c>
    </row>
    <row r="87" s="115" customFormat="1" spans="1:140">
      <c r="A87" s="152" t="s">
        <v>122</v>
      </c>
      <c r="B87" s="153">
        <v>7510536.57</v>
      </c>
      <c r="C87" s="153">
        <v>69989.18</v>
      </c>
      <c r="D87" s="153">
        <v>218875.23</v>
      </c>
      <c r="E87" s="153">
        <v>15428.63</v>
      </c>
      <c r="F87" s="153">
        <v>448827.35</v>
      </c>
      <c r="G87" s="153">
        <v>21555</v>
      </c>
      <c r="H87" s="153">
        <v>27529.05</v>
      </c>
      <c r="I87" s="153">
        <v>41601.53</v>
      </c>
      <c r="J87" s="153">
        <v>0</v>
      </c>
      <c r="K87" s="153">
        <v>66873.67</v>
      </c>
      <c r="L87" s="153">
        <v>16339.37</v>
      </c>
      <c r="M87" s="153">
        <v>12439.17</v>
      </c>
      <c r="N87" s="153">
        <v>58603.83</v>
      </c>
      <c r="O87" s="153">
        <v>108682.79</v>
      </c>
      <c r="P87" s="153">
        <v>17133.78</v>
      </c>
      <c r="Q87" s="153">
        <v>10106.04</v>
      </c>
      <c r="R87" s="153">
        <v>22746.87</v>
      </c>
      <c r="S87" s="153">
        <v>7259.62</v>
      </c>
      <c r="T87" s="153">
        <v>0</v>
      </c>
      <c r="U87" s="153">
        <v>0</v>
      </c>
      <c r="V87" s="153">
        <v>7985.07</v>
      </c>
      <c r="W87" s="153">
        <v>106901</v>
      </c>
      <c r="X87" s="153">
        <v>11363.2</v>
      </c>
      <c r="Y87" s="153">
        <v>0</v>
      </c>
      <c r="Z87" s="136">
        <v>336422.8</v>
      </c>
      <c r="AA87" s="136">
        <v>1641396.84</v>
      </c>
      <c r="AB87" s="136">
        <v>204445.72</v>
      </c>
      <c r="AC87" s="136">
        <v>27568.94</v>
      </c>
      <c r="AD87" s="136">
        <v>45534.58</v>
      </c>
      <c r="AE87" s="153">
        <v>0</v>
      </c>
      <c r="AF87" s="136">
        <v>3964927.31</v>
      </c>
      <c r="AG87" s="153">
        <v>58099.59</v>
      </c>
      <c r="AH87" s="153">
        <v>57139.16</v>
      </c>
      <c r="AI87" s="153">
        <v>89374.66</v>
      </c>
      <c r="AJ87" s="153">
        <v>22303.36</v>
      </c>
      <c r="AK87" s="153">
        <v>23854.79</v>
      </c>
      <c r="AL87" s="153">
        <v>25860.53</v>
      </c>
      <c r="AM87" s="153">
        <v>59790.71</v>
      </c>
      <c r="AN87" s="153">
        <v>59795.08</v>
      </c>
      <c r="AO87" s="153">
        <v>875190.25</v>
      </c>
      <c r="AP87" s="153">
        <v>272833.88</v>
      </c>
      <c r="AQ87" s="153">
        <v>92952.72</v>
      </c>
      <c r="AR87" s="153">
        <v>50443.03</v>
      </c>
      <c r="AS87" s="153">
        <v>254463.49</v>
      </c>
      <c r="AT87" s="153">
        <v>35718.39</v>
      </c>
      <c r="AU87" s="153">
        <v>0</v>
      </c>
      <c r="AV87" s="153">
        <v>42642.33</v>
      </c>
      <c r="AW87" s="153">
        <v>75097.85</v>
      </c>
      <c r="AX87" s="153">
        <v>25228.31</v>
      </c>
      <c r="AY87" s="153">
        <v>61477.23</v>
      </c>
      <c r="AZ87" s="153">
        <v>27568.94</v>
      </c>
      <c r="BA87" s="153">
        <v>0</v>
      </c>
      <c r="BB87" s="153">
        <v>107668.52</v>
      </c>
      <c r="BC87" s="153">
        <v>0</v>
      </c>
      <c r="BD87" s="153">
        <v>1067876.77</v>
      </c>
      <c r="BE87" s="153">
        <v>73756.78</v>
      </c>
      <c r="BF87" s="153">
        <v>41981.76</v>
      </c>
      <c r="BG87" s="143">
        <v>226804.57</v>
      </c>
      <c r="BH87" s="144">
        <v>2446838.91</v>
      </c>
      <c r="BI87" s="153">
        <v>26651.09</v>
      </c>
      <c r="BJ87" s="153">
        <v>74800.24</v>
      </c>
      <c r="BK87" s="153">
        <v>143856.16</v>
      </c>
      <c r="BL87" s="153">
        <v>61951.32</v>
      </c>
      <c r="BM87" s="153">
        <v>169653.44</v>
      </c>
      <c r="BN87" s="153">
        <v>93632.91</v>
      </c>
      <c r="BO87" s="153">
        <v>27563.39</v>
      </c>
      <c r="BP87" s="153">
        <v>135880.24</v>
      </c>
      <c r="BQ87" s="153">
        <v>59041.37</v>
      </c>
      <c r="BR87" s="153">
        <v>43155.84</v>
      </c>
      <c r="BS87" s="153">
        <v>170266.2</v>
      </c>
      <c r="BT87" s="153">
        <v>34569.67</v>
      </c>
      <c r="BU87" s="153">
        <v>63133.14</v>
      </c>
      <c r="BV87" s="153">
        <v>53017.4</v>
      </c>
      <c r="BW87" s="153">
        <v>31100.88</v>
      </c>
      <c r="BX87" s="153">
        <v>62361.56</v>
      </c>
      <c r="BY87" s="153">
        <v>26779.59</v>
      </c>
      <c r="BZ87" s="153">
        <v>19269.28</v>
      </c>
      <c r="CA87" s="153">
        <v>25656.63</v>
      </c>
      <c r="CB87" s="153">
        <v>42120.25</v>
      </c>
      <c r="CC87" s="153">
        <v>21762.72</v>
      </c>
      <c r="CD87" s="153">
        <v>66162.81</v>
      </c>
      <c r="CE87" s="153">
        <v>22159.85</v>
      </c>
      <c r="CF87" s="153">
        <v>27134.5</v>
      </c>
      <c r="CG87" s="153">
        <v>24754.22</v>
      </c>
      <c r="CH87" s="153">
        <v>22752.06</v>
      </c>
      <c r="CI87" s="153">
        <v>16442.35</v>
      </c>
      <c r="CJ87" s="153">
        <v>46033.84</v>
      </c>
      <c r="CK87" s="153">
        <v>26531.5</v>
      </c>
      <c r="CL87" s="153">
        <v>35770.89</v>
      </c>
      <c r="CM87" s="153">
        <v>12144.21</v>
      </c>
      <c r="CN87" s="153">
        <v>11751.31</v>
      </c>
      <c r="CO87" s="153">
        <v>3086.25</v>
      </c>
      <c r="CP87" s="153">
        <v>15666.71</v>
      </c>
      <c r="CQ87" s="153">
        <v>12335.14</v>
      </c>
      <c r="CR87" s="153">
        <v>21245.52</v>
      </c>
      <c r="CS87" s="153">
        <v>49882.16</v>
      </c>
      <c r="CT87" s="153">
        <v>9692.7</v>
      </c>
      <c r="CU87" s="153">
        <v>2991.92</v>
      </c>
      <c r="CV87" s="153">
        <v>7357.35</v>
      </c>
      <c r="CW87" s="153">
        <v>10455.34</v>
      </c>
      <c r="CX87" s="153">
        <v>7179.81</v>
      </c>
      <c r="CY87" s="153">
        <v>13236.65</v>
      </c>
      <c r="CZ87" s="153">
        <v>9281.41</v>
      </c>
      <c r="DA87" s="153">
        <v>2650.19</v>
      </c>
      <c r="DB87" s="153">
        <v>18264.38</v>
      </c>
      <c r="DC87" s="153">
        <v>12046.85</v>
      </c>
      <c r="DD87" s="153">
        <v>27745.86</v>
      </c>
      <c r="DE87" s="153">
        <v>7116.7</v>
      </c>
      <c r="DF87" s="153">
        <v>50392.34</v>
      </c>
      <c r="DG87" s="153">
        <v>9878.41</v>
      </c>
      <c r="DH87" s="153">
        <v>9100.01</v>
      </c>
      <c r="DI87" s="153">
        <v>22993.75</v>
      </c>
      <c r="DJ87" s="153">
        <v>11356.09</v>
      </c>
      <c r="DK87" s="153">
        <v>35453.07</v>
      </c>
      <c r="DL87" s="153">
        <v>6629.62</v>
      </c>
      <c r="DM87" s="153">
        <v>24851.35</v>
      </c>
      <c r="DN87" s="153">
        <v>12401.12</v>
      </c>
      <c r="DO87" s="153">
        <v>18567.42</v>
      </c>
      <c r="DP87" s="153">
        <v>18981.72</v>
      </c>
      <c r="DQ87" s="153">
        <v>33188.22</v>
      </c>
      <c r="DR87" s="153">
        <v>23504.83</v>
      </c>
      <c r="DS87" s="153">
        <v>13574.65</v>
      </c>
      <c r="DT87" s="153">
        <v>25315.4</v>
      </c>
      <c r="DU87" s="153">
        <v>118923.32</v>
      </c>
      <c r="DV87" s="153">
        <v>23603.97</v>
      </c>
      <c r="DW87" s="153">
        <v>24900.07</v>
      </c>
      <c r="DX87" s="153">
        <v>11555.44</v>
      </c>
      <c r="DY87" s="153">
        <v>10653.74</v>
      </c>
      <c r="DZ87" s="153">
        <v>10997.95</v>
      </c>
      <c r="EA87" s="118">
        <v>991</v>
      </c>
      <c r="EB87" s="118"/>
      <c r="EC87" s="118"/>
      <c r="ED87" s="118">
        <f t="shared" si="8"/>
        <v>0</v>
      </c>
      <c r="EE87" s="118">
        <f t="shared" si="12"/>
        <v>0</v>
      </c>
      <c r="EF87" s="118">
        <f t="shared" si="13"/>
        <v>-1920.61999999965</v>
      </c>
      <c r="EG87" s="118">
        <f t="shared" si="4"/>
        <v>0</v>
      </c>
      <c r="EH87" s="118">
        <f t="shared" si="9"/>
        <v>0</v>
      </c>
      <c r="EI87" s="118">
        <f t="shared" si="10"/>
        <v>0</v>
      </c>
      <c r="EJ87" s="118">
        <f t="shared" si="11"/>
        <v>0</v>
      </c>
    </row>
    <row r="88" spans="1:140">
      <c r="A88" s="127" t="s">
        <v>144</v>
      </c>
      <c r="B88" s="128">
        <v>300480.47</v>
      </c>
      <c r="C88" s="128">
        <v>0</v>
      </c>
      <c r="D88" s="128">
        <v>0</v>
      </c>
      <c r="E88" s="128">
        <v>0</v>
      </c>
      <c r="F88" s="128">
        <v>43674.99</v>
      </c>
      <c r="G88" s="128">
        <v>0</v>
      </c>
      <c r="H88" s="128">
        <v>0</v>
      </c>
      <c r="I88" s="128">
        <v>0</v>
      </c>
      <c r="J88" s="128">
        <v>0</v>
      </c>
      <c r="K88" s="128">
        <v>0</v>
      </c>
      <c r="L88" s="128">
        <v>0</v>
      </c>
      <c r="M88" s="128">
        <v>0</v>
      </c>
      <c r="N88" s="128">
        <v>0</v>
      </c>
      <c r="O88" s="128">
        <v>0</v>
      </c>
      <c r="P88" s="128">
        <v>0</v>
      </c>
      <c r="Q88" s="128">
        <v>0</v>
      </c>
      <c r="R88" s="128">
        <v>2461.2</v>
      </c>
      <c r="S88" s="128">
        <v>0</v>
      </c>
      <c r="T88" s="128">
        <v>0</v>
      </c>
      <c r="U88" s="128">
        <v>0</v>
      </c>
      <c r="V88" s="128">
        <v>0</v>
      </c>
      <c r="W88" s="128">
        <v>0</v>
      </c>
      <c r="X88" s="128">
        <v>0</v>
      </c>
      <c r="Y88" s="128">
        <v>0</v>
      </c>
      <c r="Z88" s="136">
        <v>-29828.71</v>
      </c>
      <c r="AA88" s="136">
        <v>7077.01</v>
      </c>
      <c r="AB88" s="136">
        <v>21219.62</v>
      </c>
      <c r="AC88" s="136">
        <v>654.58</v>
      </c>
      <c r="AD88" s="136">
        <v>10609.81</v>
      </c>
      <c r="AE88" s="128">
        <v>0</v>
      </c>
      <c r="AF88" s="136">
        <v>244611.97</v>
      </c>
      <c r="AG88" s="128">
        <v>-93487.57</v>
      </c>
      <c r="AH88" s="128">
        <v>10609.81</v>
      </c>
      <c r="AI88" s="128">
        <v>10609.81</v>
      </c>
      <c r="AJ88" s="128">
        <v>10609.81</v>
      </c>
      <c r="AK88" s="128">
        <v>10609.81</v>
      </c>
      <c r="AL88" s="128">
        <v>10609.81</v>
      </c>
      <c r="AM88" s="128">
        <v>10609.81</v>
      </c>
      <c r="AN88" s="128">
        <v>326.44</v>
      </c>
      <c r="AO88" s="128">
        <v>3190.59</v>
      </c>
      <c r="AP88" s="128">
        <v>1851.51</v>
      </c>
      <c r="AQ88" s="128">
        <v>0</v>
      </c>
      <c r="AR88" s="128">
        <v>0</v>
      </c>
      <c r="AS88" s="128">
        <v>1055.63</v>
      </c>
      <c r="AT88" s="128">
        <v>652.84</v>
      </c>
      <c r="AU88" s="128">
        <v>0</v>
      </c>
      <c r="AV88" s="128">
        <v>10609.81</v>
      </c>
      <c r="AW88" s="128">
        <v>0</v>
      </c>
      <c r="AX88" s="128">
        <v>0</v>
      </c>
      <c r="AY88" s="128">
        <v>10609.81</v>
      </c>
      <c r="AZ88" s="128">
        <v>654.58</v>
      </c>
      <c r="BA88" s="128">
        <v>0</v>
      </c>
      <c r="BB88" s="128">
        <v>8246.11</v>
      </c>
      <c r="BC88" s="128">
        <v>0</v>
      </c>
      <c r="BD88" s="128">
        <v>0</v>
      </c>
      <c r="BE88" s="128">
        <v>0</v>
      </c>
      <c r="BF88" s="128">
        <v>65917.01</v>
      </c>
      <c r="BG88" s="143">
        <v>2363.77</v>
      </c>
      <c r="BH88" s="144">
        <v>168085.08</v>
      </c>
      <c r="BI88" s="128">
        <v>-30039.74</v>
      </c>
      <c r="BJ88" s="128">
        <v>-19560.6</v>
      </c>
      <c r="BK88" s="128">
        <v>1955.17</v>
      </c>
      <c r="BL88" s="128">
        <v>0</v>
      </c>
      <c r="BM88" s="128">
        <v>38306.9</v>
      </c>
      <c r="BN88" s="128">
        <v>8022.8</v>
      </c>
      <c r="BO88" s="128">
        <v>0</v>
      </c>
      <c r="BP88" s="128">
        <v>19529.5</v>
      </c>
      <c r="BQ88" s="128">
        <v>10948.28</v>
      </c>
      <c r="BR88" s="128">
        <v>0</v>
      </c>
      <c r="BS88" s="128">
        <v>31310.4</v>
      </c>
      <c r="BT88" s="128">
        <v>0</v>
      </c>
      <c r="BU88" s="128">
        <v>7426.5</v>
      </c>
      <c r="BV88" s="128">
        <v>0</v>
      </c>
      <c r="BW88" s="128">
        <v>2002.05</v>
      </c>
      <c r="BX88" s="128">
        <v>0</v>
      </c>
      <c r="BY88" s="128">
        <v>0</v>
      </c>
      <c r="BZ88" s="128">
        <v>10158.88</v>
      </c>
      <c r="CA88" s="128">
        <v>2757</v>
      </c>
      <c r="CB88" s="128">
        <v>0</v>
      </c>
      <c r="CC88" s="128">
        <v>4998.06</v>
      </c>
      <c r="CD88" s="128">
        <v>18867.92</v>
      </c>
      <c r="CE88" s="128">
        <v>1724.14</v>
      </c>
      <c r="CF88" s="128">
        <v>2330.1</v>
      </c>
      <c r="CG88" s="128">
        <v>770.31</v>
      </c>
      <c r="CH88" s="128">
        <v>0</v>
      </c>
      <c r="CI88" s="128">
        <v>1659.7</v>
      </c>
      <c r="CJ88" s="128">
        <v>1433.42</v>
      </c>
      <c r="CK88" s="128">
        <v>890</v>
      </c>
      <c r="CL88" s="128">
        <v>821.99</v>
      </c>
      <c r="CM88" s="128">
        <v>0</v>
      </c>
      <c r="CN88" s="128">
        <v>2524.27</v>
      </c>
      <c r="CO88" s="128">
        <v>248.39</v>
      </c>
      <c r="CP88" s="128">
        <v>948</v>
      </c>
      <c r="CQ88" s="128">
        <v>0</v>
      </c>
      <c r="CR88" s="128">
        <v>1408.71</v>
      </c>
      <c r="CS88" s="128">
        <v>618.22</v>
      </c>
      <c r="CT88" s="128">
        <v>500</v>
      </c>
      <c r="CU88" s="128">
        <v>201.96</v>
      </c>
      <c r="CV88" s="128">
        <v>0</v>
      </c>
      <c r="CW88" s="128">
        <v>0</v>
      </c>
      <c r="CX88" s="128">
        <v>224.24</v>
      </c>
      <c r="CY88" s="128">
        <v>194.17</v>
      </c>
      <c r="CZ88" s="128">
        <v>536.38</v>
      </c>
      <c r="DA88" s="128">
        <v>8142.2</v>
      </c>
      <c r="DB88" s="128">
        <v>195.1</v>
      </c>
      <c r="DC88" s="128">
        <v>0</v>
      </c>
      <c r="DD88" s="128">
        <v>1429.33</v>
      </c>
      <c r="DE88" s="128">
        <v>10847.6</v>
      </c>
      <c r="DF88" s="128">
        <v>664.6</v>
      </c>
      <c r="DG88" s="128">
        <v>0</v>
      </c>
      <c r="DH88" s="128">
        <v>1326.73</v>
      </c>
      <c r="DI88" s="128">
        <v>0</v>
      </c>
      <c r="DJ88" s="128">
        <v>691</v>
      </c>
      <c r="DK88" s="128">
        <v>211.2</v>
      </c>
      <c r="DL88" s="128">
        <v>0</v>
      </c>
      <c r="DM88" s="128">
        <v>865</v>
      </c>
      <c r="DN88" s="128">
        <v>933.1</v>
      </c>
      <c r="DO88" s="128">
        <v>0</v>
      </c>
      <c r="DP88" s="128">
        <v>0</v>
      </c>
      <c r="DQ88" s="128">
        <v>12313.53</v>
      </c>
      <c r="DR88" s="148">
        <v>781.88</v>
      </c>
      <c r="DS88" s="148">
        <v>1199.41</v>
      </c>
      <c r="DT88" s="148">
        <v>294.82</v>
      </c>
      <c r="DU88" s="148">
        <v>318.62</v>
      </c>
      <c r="DV88" s="148">
        <v>23.5</v>
      </c>
      <c r="DW88" s="148">
        <v>430</v>
      </c>
      <c r="DX88" s="148">
        <v>500</v>
      </c>
      <c r="DY88" s="148">
        <v>540</v>
      </c>
      <c r="DZ88" s="148">
        <v>2660.34</v>
      </c>
      <c r="EA88" s="118">
        <v>0</v>
      </c>
      <c r="ED88" s="118">
        <f t="shared" si="8"/>
        <v>0</v>
      </c>
      <c r="EE88" s="118">
        <f t="shared" si="12"/>
        <v>0</v>
      </c>
      <c r="EF88" s="118">
        <f t="shared" si="13"/>
        <v>0</v>
      </c>
      <c r="EG88" s="118">
        <f t="shared" si="4"/>
        <v>0</v>
      </c>
      <c r="EH88" s="118">
        <f t="shared" si="9"/>
        <v>0</v>
      </c>
      <c r="EI88" s="118">
        <f t="shared" si="10"/>
        <v>0</v>
      </c>
      <c r="EJ88" s="118">
        <f t="shared" si="11"/>
        <v>0</v>
      </c>
    </row>
    <row r="89" spans="1:140">
      <c r="A89" s="127" t="s">
        <v>145</v>
      </c>
      <c r="B89" s="128">
        <v>1518655.7</v>
      </c>
      <c r="C89" s="128">
        <v>29146.08</v>
      </c>
      <c r="D89" s="128">
        <v>0</v>
      </c>
      <c r="E89" s="128">
        <v>6066.73</v>
      </c>
      <c r="F89" s="128">
        <v>78274.49</v>
      </c>
      <c r="G89" s="128">
        <v>36701.23</v>
      </c>
      <c r="H89" s="128">
        <v>5087.6</v>
      </c>
      <c r="I89" s="128">
        <v>16214.19</v>
      </c>
      <c r="J89" s="128">
        <v>0</v>
      </c>
      <c r="K89" s="128">
        <v>5478.16</v>
      </c>
      <c r="L89" s="128">
        <v>14786.99</v>
      </c>
      <c r="M89" s="128">
        <v>27016.67</v>
      </c>
      <c r="N89" s="128">
        <v>12953.69</v>
      </c>
      <c r="O89" s="128">
        <v>35420.67</v>
      </c>
      <c r="P89" s="128">
        <v>23581.05</v>
      </c>
      <c r="Q89" s="128">
        <v>74804.54</v>
      </c>
      <c r="R89" s="128">
        <v>14929.41</v>
      </c>
      <c r="S89" s="128">
        <v>5233.47</v>
      </c>
      <c r="T89" s="128">
        <v>0</v>
      </c>
      <c r="U89" s="128">
        <v>0</v>
      </c>
      <c r="V89" s="128">
        <v>2433.01</v>
      </c>
      <c r="W89" s="128">
        <v>1601.34</v>
      </c>
      <c r="X89" s="128">
        <v>6761.8</v>
      </c>
      <c r="Y89" s="128">
        <v>0</v>
      </c>
      <c r="Z89" s="136">
        <v>101895.68</v>
      </c>
      <c r="AA89" s="136">
        <v>195379.29</v>
      </c>
      <c r="AB89" s="136">
        <v>69480.6</v>
      </c>
      <c r="AC89" s="136">
        <v>18178.72</v>
      </c>
      <c r="AD89" s="136">
        <v>10524.1</v>
      </c>
      <c r="AE89" s="128">
        <v>0</v>
      </c>
      <c r="AF89" s="136">
        <v>726706.19</v>
      </c>
      <c r="AG89" s="128">
        <v>46786.46</v>
      </c>
      <c r="AH89" s="128">
        <v>8601.95</v>
      </c>
      <c r="AI89" s="128">
        <v>8333.1</v>
      </c>
      <c r="AJ89" s="128">
        <v>22410.32</v>
      </c>
      <c r="AK89" s="128">
        <v>5405.2</v>
      </c>
      <c r="AL89" s="128">
        <v>4453.69</v>
      </c>
      <c r="AM89" s="128">
        <v>5904.96</v>
      </c>
      <c r="AN89" s="128">
        <v>35944.48</v>
      </c>
      <c r="AO89" s="128">
        <v>65346.73</v>
      </c>
      <c r="AP89" s="128">
        <v>31117.99</v>
      </c>
      <c r="AQ89" s="128">
        <v>32214.14</v>
      </c>
      <c r="AR89" s="128">
        <v>13165.3</v>
      </c>
      <c r="AS89" s="128">
        <v>8986.28</v>
      </c>
      <c r="AT89" s="128">
        <v>8604.37</v>
      </c>
      <c r="AU89" s="128">
        <v>0</v>
      </c>
      <c r="AV89" s="128">
        <v>11920.99</v>
      </c>
      <c r="AW89" s="128">
        <v>33466.36</v>
      </c>
      <c r="AX89" s="128">
        <v>17488.62</v>
      </c>
      <c r="AY89" s="128">
        <v>6604.63</v>
      </c>
      <c r="AZ89" s="128">
        <v>18178.72</v>
      </c>
      <c r="BA89" s="128">
        <v>0</v>
      </c>
      <c r="BB89" s="128">
        <v>45421.38</v>
      </c>
      <c r="BC89" s="128">
        <v>0</v>
      </c>
      <c r="BD89" s="128">
        <v>41914.96</v>
      </c>
      <c r="BE89" s="128">
        <v>28507.17</v>
      </c>
      <c r="BF89" s="128">
        <v>101183.15</v>
      </c>
      <c r="BG89" s="143">
        <v>97691.47</v>
      </c>
      <c r="BH89" s="144">
        <v>411988.06</v>
      </c>
      <c r="BI89" s="128">
        <v>16726.52</v>
      </c>
      <c r="BJ89" s="128">
        <v>12554.01</v>
      </c>
      <c r="BK89" s="128">
        <v>14855.58</v>
      </c>
      <c r="BL89" s="128">
        <v>24490.62</v>
      </c>
      <c r="BM89" s="128">
        <v>5823.95</v>
      </c>
      <c r="BN89" s="128">
        <v>18172.38</v>
      </c>
      <c r="BO89" s="128">
        <v>6025.85</v>
      </c>
      <c r="BP89" s="128">
        <v>19556.9</v>
      </c>
      <c r="BQ89" s="128">
        <v>16918.91</v>
      </c>
      <c r="BR89" s="128">
        <v>7679.88</v>
      </c>
      <c r="BS89" s="128">
        <v>10654.16</v>
      </c>
      <c r="BT89" s="128">
        <v>10481.82</v>
      </c>
      <c r="BU89" s="128">
        <v>19337.68</v>
      </c>
      <c r="BV89" s="128">
        <v>9000.25</v>
      </c>
      <c r="BW89" s="128">
        <v>2125.23</v>
      </c>
      <c r="BX89" s="128">
        <v>2791.72</v>
      </c>
      <c r="BY89" s="128">
        <v>2938.01</v>
      </c>
      <c r="BZ89" s="128">
        <v>8112.7</v>
      </c>
      <c r="CA89" s="128">
        <v>9547.82</v>
      </c>
      <c r="CB89" s="128">
        <v>6623.85</v>
      </c>
      <c r="CC89" s="128">
        <v>4545.66</v>
      </c>
      <c r="CD89" s="128">
        <v>5849.02</v>
      </c>
      <c r="CE89" s="128">
        <v>3519.4</v>
      </c>
      <c r="CF89" s="128">
        <v>2079.32</v>
      </c>
      <c r="CG89" s="128">
        <v>4555.29</v>
      </c>
      <c r="CH89" s="128">
        <v>5408.93</v>
      </c>
      <c r="CI89" s="128">
        <v>8795.24</v>
      </c>
      <c r="CJ89" s="128">
        <v>7569.49</v>
      </c>
      <c r="CK89" s="128">
        <v>3255.01</v>
      </c>
      <c r="CL89" s="128">
        <v>10770.51</v>
      </c>
      <c r="CM89" s="128">
        <v>2151.01</v>
      </c>
      <c r="CN89" s="128">
        <v>3943.76</v>
      </c>
      <c r="CO89" s="128">
        <v>1133.75</v>
      </c>
      <c r="CP89" s="128">
        <v>1913.94</v>
      </c>
      <c r="CQ89" s="128">
        <v>2539.91</v>
      </c>
      <c r="CR89" s="128">
        <v>6060.68</v>
      </c>
      <c r="CS89" s="128">
        <v>12849.88</v>
      </c>
      <c r="CT89" s="128">
        <v>3294.16</v>
      </c>
      <c r="CU89" s="128">
        <v>1155.11</v>
      </c>
      <c r="CV89" s="128">
        <v>3203.07</v>
      </c>
      <c r="CW89" s="128">
        <v>3332.78</v>
      </c>
      <c r="CX89" s="128">
        <v>828.74</v>
      </c>
      <c r="CY89" s="128">
        <v>3481.2</v>
      </c>
      <c r="CZ89" s="128">
        <v>1960.42</v>
      </c>
      <c r="DA89" s="128">
        <v>4675.66</v>
      </c>
      <c r="DB89" s="128">
        <v>4629.53</v>
      </c>
      <c r="DC89" s="128">
        <v>3427.52</v>
      </c>
      <c r="DD89" s="128">
        <v>4876.26</v>
      </c>
      <c r="DE89" s="128">
        <v>1718.66</v>
      </c>
      <c r="DF89" s="128">
        <v>3514.38</v>
      </c>
      <c r="DG89" s="128">
        <v>5188.24</v>
      </c>
      <c r="DH89" s="128">
        <v>1930.48</v>
      </c>
      <c r="DI89" s="128">
        <v>3817.45</v>
      </c>
      <c r="DJ89" s="128">
        <v>2332.97</v>
      </c>
      <c r="DK89" s="128">
        <v>964.99</v>
      </c>
      <c r="DL89" s="128">
        <v>2948.42</v>
      </c>
      <c r="DM89" s="128">
        <v>4135.52</v>
      </c>
      <c r="DN89" s="128">
        <v>881.62</v>
      </c>
      <c r="DO89" s="128">
        <v>4369.39</v>
      </c>
      <c r="DP89" s="128">
        <v>2590.29</v>
      </c>
      <c r="DQ89" s="128">
        <v>4262.79</v>
      </c>
      <c r="DR89" s="148">
        <v>6423.35</v>
      </c>
      <c r="DS89" s="148">
        <v>2924.95</v>
      </c>
      <c r="DT89" s="148">
        <v>1998.93</v>
      </c>
      <c r="DU89" s="148">
        <v>3396.43</v>
      </c>
      <c r="DV89" s="148">
        <v>4942.78</v>
      </c>
      <c r="DW89" s="148">
        <v>4750.66</v>
      </c>
      <c r="DX89" s="148">
        <v>1496.56</v>
      </c>
      <c r="DY89" s="148">
        <v>184.31</v>
      </c>
      <c r="DZ89" s="148">
        <v>991.8</v>
      </c>
      <c r="EA89" s="118">
        <v>0</v>
      </c>
      <c r="ED89" s="118">
        <f t="shared" si="8"/>
        <v>0</v>
      </c>
      <c r="EE89" s="118">
        <f t="shared" si="12"/>
        <v>0</v>
      </c>
      <c r="EF89" s="118">
        <f t="shared" si="13"/>
        <v>0</v>
      </c>
      <c r="EG89" s="118">
        <f t="shared" si="4"/>
        <v>0</v>
      </c>
      <c r="EH89" s="118">
        <f t="shared" si="9"/>
        <v>0</v>
      </c>
      <c r="EI89" s="118">
        <f t="shared" si="10"/>
        <v>0</v>
      </c>
      <c r="EJ89" s="118">
        <f t="shared" si="11"/>
        <v>0</v>
      </c>
    </row>
    <row r="90" spans="1:140">
      <c r="A90" s="127" t="s">
        <v>146</v>
      </c>
      <c r="B90" s="128">
        <v>166037.73</v>
      </c>
      <c r="C90" s="128">
        <v>0</v>
      </c>
      <c r="D90" s="128">
        <v>0</v>
      </c>
      <c r="E90" s="128">
        <v>0</v>
      </c>
      <c r="F90" s="128">
        <v>0</v>
      </c>
      <c r="G90" s="128">
        <v>0</v>
      </c>
      <c r="H90" s="128">
        <v>0</v>
      </c>
      <c r="I90" s="128">
        <v>0</v>
      </c>
      <c r="J90" s="128">
        <v>0</v>
      </c>
      <c r="K90" s="128">
        <v>0</v>
      </c>
      <c r="L90" s="128">
        <v>0</v>
      </c>
      <c r="M90" s="128">
        <v>0</v>
      </c>
      <c r="N90" s="128">
        <v>0</v>
      </c>
      <c r="O90" s="128">
        <v>0</v>
      </c>
      <c r="P90" s="128">
        <v>0</v>
      </c>
      <c r="Q90" s="128">
        <v>0</v>
      </c>
      <c r="R90" s="128">
        <v>1886.79</v>
      </c>
      <c r="S90" s="128">
        <v>0</v>
      </c>
      <c r="T90" s="128">
        <v>0</v>
      </c>
      <c r="U90" s="128">
        <v>0</v>
      </c>
      <c r="V90" s="128">
        <v>0</v>
      </c>
      <c r="W90" s="128">
        <v>0</v>
      </c>
      <c r="X90" s="128">
        <v>0</v>
      </c>
      <c r="Y90" s="128">
        <v>0</v>
      </c>
      <c r="Z90" s="136">
        <v>0</v>
      </c>
      <c r="AA90" s="136">
        <v>160377.36</v>
      </c>
      <c r="AB90" s="136">
        <v>0</v>
      </c>
      <c r="AC90" s="136">
        <v>0</v>
      </c>
      <c r="AD90" s="136">
        <v>0</v>
      </c>
      <c r="AE90" s="128">
        <v>0</v>
      </c>
      <c r="AF90" s="136">
        <v>3773.58</v>
      </c>
      <c r="AG90" s="128">
        <v>0</v>
      </c>
      <c r="AH90" s="128">
        <v>0</v>
      </c>
      <c r="AI90" s="128">
        <v>0</v>
      </c>
      <c r="AJ90" s="128">
        <v>0</v>
      </c>
      <c r="AK90" s="128">
        <v>0</v>
      </c>
      <c r="AL90" s="128">
        <v>0</v>
      </c>
      <c r="AM90" s="128">
        <v>0</v>
      </c>
      <c r="AN90" s="128">
        <v>0</v>
      </c>
      <c r="AO90" s="128">
        <v>160377.36</v>
      </c>
      <c r="AP90" s="128">
        <v>0</v>
      </c>
      <c r="AQ90" s="128">
        <v>0</v>
      </c>
      <c r="AR90" s="128">
        <v>0</v>
      </c>
      <c r="AS90" s="128">
        <v>0</v>
      </c>
      <c r="AT90" s="128">
        <v>0</v>
      </c>
      <c r="AU90" s="128">
        <v>0</v>
      </c>
      <c r="AV90" s="128">
        <v>0</v>
      </c>
      <c r="AW90" s="128">
        <v>0</v>
      </c>
      <c r="AX90" s="128">
        <v>0</v>
      </c>
      <c r="AY90" s="128">
        <v>0</v>
      </c>
      <c r="AZ90" s="128">
        <v>0</v>
      </c>
      <c r="BA90" s="128">
        <v>0</v>
      </c>
      <c r="BB90" s="128">
        <v>0</v>
      </c>
      <c r="BC90" s="128">
        <v>0</v>
      </c>
      <c r="BD90" s="128">
        <v>0</v>
      </c>
      <c r="BE90" s="128">
        <v>0</v>
      </c>
      <c r="BF90" s="128">
        <v>0</v>
      </c>
      <c r="BG90" s="143">
        <v>0</v>
      </c>
      <c r="BH90" s="144">
        <v>3773.58</v>
      </c>
      <c r="BI90" s="128">
        <v>0</v>
      </c>
      <c r="BJ90" s="128">
        <v>0</v>
      </c>
      <c r="BK90" s="128">
        <v>0</v>
      </c>
      <c r="BL90" s="128">
        <v>0</v>
      </c>
      <c r="BM90" s="128">
        <v>0</v>
      </c>
      <c r="BN90" s="128">
        <v>0</v>
      </c>
      <c r="BO90" s="128">
        <v>0</v>
      </c>
      <c r="BP90" s="128">
        <v>0</v>
      </c>
      <c r="BQ90" s="128">
        <v>0</v>
      </c>
      <c r="BR90" s="128">
        <v>0</v>
      </c>
      <c r="BS90" s="128">
        <v>0</v>
      </c>
      <c r="BT90" s="128">
        <v>0</v>
      </c>
      <c r="BU90" s="128">
        <v>0</v>
      </c>
      <c r="BV90" s="128">
        <v>0</v>
      </c>
      <c r="BW90" s="128">
        <v>0</v>
      </c>
      <c r="BX90" s="128">
        <v>0</v>
      </c>
      <c r="BY90" s="128">
        <v>0</v>
      </c>
      <c r="BZ90" s="128">
        <v>0</v>
      </c>
      <c r="CA90" s="128">
        <v>0</v>
      </c>
      <c r="CB90" s="128">
        <v>0</v>
      </c>
      <c r="CC90" s="128">
        <v>0</v>
      </c>
      <c r="CD90" s="128">
        <v>0</v>
      </c>
      <c r="CE90" s="128">
        <v>0</v>
      </c>
      <c r="CF90" s="128">
        <v>0</v>
      </c>
      <c r="CG90" s="128">
        <v>0</v>
      </c>
      <c r="CH90" s="128">
        <v>0</v>
      </c>
      <c r="CI90" s="128">
        <v>0</v>
      </c>
      <c r="CJ90" s="128">
        <v>0</v>
      </c>
      <c r="CK90" s="128">
        <v>0</v>
      </c>
      <c r="CL90" s="128">
        <v>0</v>
      </c>
      <c r="CM90" s="128">
        <v>0</v>
      </c>
      <c r="CN90" s="128">
        <v>0</v>
      </c>
      <c r="CO90" s="128">
        <v>0</v>
      </c>
      <c r="CP90" s="128">
        <v>0</v>
      </c>
      <c r="CQ90" s="128">
        <v>0</v>
      </c>
      <c r="CR90" s="128">
        <v>0</v>
      </c>
      <c r="CS90" s="128">
        <v>0</v>
      </c>
      <c r="CT90" s="128">
        <v>0</v>
      </c>
      <c r="CU90" s="128">
        <v>0</v>
      </c>
      <c r="CV90" s="128">
        <v>0</v>
      </c>
      <c r="CW90" s="128">
        <v>0</v>
      </c>
      <c r="CX90" s="128">
        <v>0</v>
      </c>
      <c r="CY90" s="128">
        <v>0</v>
      </c>
      <c r="CZ90" s="128">
        <v>1886.79</v>
      </c>
      <c r="DA90" s="128">
        <v>0</v>
      </c>
      <c r="DB90" s="128">
        <v>0</v>
      </c>
      <c r="DC90" s="128">
        <v>0</v>
      </c>
      <c r="DD90" s="128">
        <v>0</v>
      </c>
      <c r="DE90" s="128">
        <v>0</v>
      </c>
      <c r="DF90" s="128">
        <v>0</v>
      </c>
      <c r="DG90" s="128">
        <v>0</v>
      </c>
      <c r="DH90" s="128">
        <v>0</v>
      </c>
      <c r="DI90" s="128">
        <v>0</v>
      </c>
      <c r="DJ90" s="128">
        <v>0</v>
      </c>
      <c r="DK90" s="128">
        <v>0</v>
      </c>
      <c r="DL90" s="128">
        <v>0</v>
      </c>
      <c r="DM90" s="128">
        <v>0</v>
      </c>
      <c r="DN90" s="128">
        <v>0</v>
      </c>
      <c r="DO90" s="128">
        <v>0</v>
      </c>
      <c r="DP90" s="128">
        <v>0</v>
      </c>
      <c r="DQ90" s="128">
        <v>0</v>
      </c>
      <c r="DR90" s="148">
        <v>0</v>
      </c>
      <c r="DS90" s="148">
        <v>0</v>
      </c>
      <c r="DT90" s="148">
        <v>0</v>
      </c>
      <c r="DU90" s="148">
        <v>0</v>
      </c>
      <c r="DV90" s="148">
        <v>0</v>
      </c>
      <c r="DW90" s="148">
        <v>0</v>
      </c>
      <c r="DX90" s="148">
        <v>1886.79</v>
      </c>
      <c r="DY90" s="148">
        <v>0</v>
      </c>
      <c r="DZ90" s="148">
        <v>0</v>
      </c>
      <c r="EA90" s="118">
        <v>0</v>
      </c>
      <c r="ED90" s="118">
        <f t="shared" si="8"/>
        <v>0</v>
      </c>
      <c r="EE90" s="118">
        <f t="shared" si="12"/>
        <v>0</v>
      </c>
      <c r="EF90" s="118">
        <f t="shared" si="13"/>
        <v>0</v>
      </c>
      <c r="EG90" s="118">
        <f t="shared" si="4"/>
        <v>0</v>
      </c>
      <c r="EH90" s="118">
        <f t="shared" si="9"/>
        <v>0</v>
      </c>
      <c r="EI90" s="118">
        <f t="shared" si="10"/>
        <v>0</v>
      </c>
      <c r="EJ90" s="118">
        <f t="shared" si="11"/>
        <v>0</v>
      </c>
    </row>
    <row r="91" spans="1:140">
      <c r="A91" s="127" t="s">
        <v>147</v>
      </c>
      <c r="B91" s="128">
        <v>183305.31</v>
      </c>
      <c r="C91" s="128">
        <v>0</v>
      </c>
      <c r="D91" s="128">
        <v>0</v>
      </c>
      <c r="E91" s="128">
        <v>0</v>
      </c>
      <c r="F91" s="128">
        <v>29690.95</v>
      </c>
      <c r="G91" s="128">
        <v>0</v>
      </c>
      <c r="H91" s="128">
        <v>0</v>
      </c>
      <c r="I91" s="128">
        <v>0</v>
      </c>
      <c r="J91" s="128">
        <v>0</v>
      </c>
      <c r="K91" s="128">
        <v>0</v>
      </c>
      <c r="L91" s="128">
        <v>0</v>
      </c>
      <c r="M91" s="128">
        <v>0</v>
      </c>
      <c r="N91" s="128">
        <v>0</v>
      </c>
      <c r="O91" s="128">
        <v>0</v>
      </c>
      <c r="P91" s="128">
        <v>0</v>
      </c>
      <c r="Q91" s="128">
        <v>0</v>
      </c>
      <c r="R91" s="128">
        <v>0</v>
      </c>
      <c r="S91" s="128">
        <v>0</v>
      </c>
      <c r="T91" s="128">
        <v>0</v>
      </c>
      <c r="U91" s="128">
        <v>0</v>
      </c>
      <c r="V91" s="128">
        <v>0</v>
      </c>
      <c r="W91" s="128">
        <v>0</v>
      </c>
      <c r="X91" s="128">
        <v>0</v>
      </c>
      <c r="Y91" s="128">
        <v>0</v>
      </c>
      <c r="Z91" s="136">
        <v>0</v>
      </c>
      <c r="AA91" s="136">
        <v>0</v>
      </c>
      <c r="AB91" s="136">
        <v>0</v>
      </c>
      <c r="AC91" s="136">
        <v>0</v>
      </c>
      <c r="AD91" s="136">
        <v>0</v>
      </c>
      <c r="AE91" s="128">
        <v>0</v>
      </c>
      <c r="AF91" s="136">
        <v>153614.36</v>
      </c>
      <c r="AG91" s="128">
        <v>0</v>
      </c>
      <c r="AH91" s="128">
        <v>0</v>
      </c>
      <c r="AI91" s="128">
        <v>0</v>
      </c>
      <c r="AJ91" s="128">
        <v>0</v>
      </c>
      <c r="AK91" s="128">
        <v>0</v>
      </c>
      <c r="AL91" s="128">
        <v>0</v>
      </c>
      <c r="AM91" s="128">
        <v>0</v>
      </c>
      <c r="AN91" s="128">
        <v>0</v>
      </c>
      <c r="AO91" s="128">
        <v>0</v>
      </c>
      <c r="AP91" s="128">
        <v>0</v>
      </c>
      <c r="AQ91" s="128">
        <v>0</v>
      </c>
      <c r="AR91" s="128">
        <v>0</v>
      </c>
      <c r="AS91" s="128">
        <v>0</v>
      </c>
      <c r="AT91" s="128">
        <v>0</v>
      </c>
      <c r="AU91" s="128">
        <v>0</v>
      </c>
      <c r="AV91" s="128">
        <v>0</v>
      </c>
      <c r="AW91" s="128">
        <v>0</v>
      </c>
      <c r="AX91" s="128">
        <v>0</v>
      </c>
      <c r="AY91" s="128">
        <v>0</v>
      </c>
      <c r="AZ91" s="128">
        <v>0</v>
      </c>
      <c r="BA91" s="128">
        <v>0</v>
      </c>
      <c r="BB91" s="128">
        <v>0</v>
      </c>
      <c r="BC91" s="128">
        <v>0</v>
      </c>
      <c r="BD91" s="128">
        <v>0</v>
      </c>
      <c r="BE91" s="128">
        <v>0</v>
      </c>
      <c r="BF91" s="128">
        <v>3697.89</v>
      </c>
      <c r="BG91" s="143">
        <v>0</v>
      </c>
      <c r="BH91" s="144">
        <v>149916.47</v>
      </c>
      <c r="BI91" s="128">
        <v>7162.36</v>
      </c>
      <c r="BJ91" s="128">
        <v>350.89</v>
      </c>
      <c r="BK91" s="128">
        <v>6482.95</v>
      </c>
      <c r="BL91" s="128">
        <v>28905.24</v>
      </c>
      <c r="BM91" s="128">
        <v>9806.81</v>
      </c>
      <c r="BN91" s="128">
        <v>7619.46</v>
      </c>
      <c r="BO91" s="128">
        <v>5972.98</v>
      </c>
      <c r="BP91" s="128">
        <v>18609.28</v>
      </c>
      <c r="BQ91" s="128">
        <v>15109.88</v>
      </c>
      <c r="BR91" s="128">
        <v>3514.06</v>
      </c>
      <c r="BS91" s="128">
        <v>20012.18</v>
      </c>
      <c r="BT91" s="128">
        <v>8683.99</v>
      </c>
      <c r="BU91" s="128">
        <v>200.19</v>
      </c>
      <c r="BV91" s="128">
        <v>123.66</v>
      </c>
      <c r="BW91" s="128">
        <v>3417.48</v>
      </c>
      <c r="BX91" s="128">
        <v>180.84</v>
      </c>
      <c r="BY91" s="128">
        <v>138</v>
      </c>
      <c r="BZ91" s="128">
        <v>2117.68</v>
      </c>
      <c r="CA91" s="128">
        <v>108</v>
      </c>
      <c r="CB91" s="128">
        <v>151.68</v>
      </c>
      <c r="CC91" s="128">
        <v>108</v>
      </c>
      <c r="CD91" s="128">
        <v>1231</v>
      </c>
      <c r="CE91" s="128">
        <v>55</v>
      </c>
      <c r="CF91" s="128">
        <v>78</v>
      </c>
      <c r="CG91" s="128">
        <v>27</v>
      </c>
      <c r="CH91" s="128">
        <v>105.53</v>
      </c>
      <c r="CI91" s="128">
        <v>87.53</v>
      </c>
      <c r="CJ91" s="128">
        <v>96</v>
      </c>
      <c r="CK91" s="128">
        <v>40</v>
      </c>
      <c r="CL91" s="128">
        <v>38.84</v>
      </c>
      <c r="CM91" s="128">
        <v>26</v>
      </c>
      <c r="CN91" s="128">
        <v>31.84</v>
      </c>
      <c r="CO91" s="128">
        <v>32</v>
      </c>
      <c r="CP91" s="128">
        <v>21</v>
      </c>
      <c r="CQ91" s="128">
        <v>72</v>
      </c>
      <c r="CR91" s="128">
        <v>4389.86</v>
      </c>
      <c r="CS91" s="128">
        <v>4236</v>
      </c>
      <c r="CT91" s="128">
        <v>17</v>
      </c>
      <c r="CU91" s="128">
        <v>14</v>
      </c>
      <c r="CV91" s="128">
        <v>3</v>
      </c>
      <c r="CW91" s="128">
        <v>51.37</v>
      </c>
      <c r="CX91" s="128">
        <v>4</v>
      </c>
      <c r="CY91" s="128">
        <v>10</v>
      </c>
      <c r="CZ91" s="128">
        <v>35.16</v>
      </c>
      <c r="DA91" s="128">
        <v>93</v>
      </c>
      <c r="DB91" s="128">
        <v>11</v>
      </c>
      <c r="DC91" s="128">
        <v>3</v>
      </c>
      <c r="DD91" s="128">
        <v>82.84</v>
      </c>
      <c r="DE91" s="128">
        <v>6</v>
      </c>
      <c r="DF91" s="128">
        <v>23.84</v>
      </c>
      <c r="DG91" s="128">
        <v>11.84</v>
      </c>
      <c r="DH91" s="128">
        <v>16.68</v>
      </c>
      <c r="DI91" s="128">
        <v>26.06</v>
      </c>
      <c r="DJ91" s="128">
        <v>8</v>
      </c>
      <c r="DK91" s="128">
        <v>18.9</v>
      </c>
      <c r="DL91" s="128">
        <v>6</v>
      </c>
      <c r="DM91" s="128">
        <v>5</v>
      </c>
      <c r="DN91" s="128">
        <v>1</v>
      </c>
      <c r="DO91" s="128">
        <v>6</v>
      </c>
      <c r="DP91" s="128">
        <v>30.04</v>
      </c>
      <c r="DQ91" s="128">
        <v>13</v>
      </c>
      <c r="DR91" s="148">
        <v>12</v>
      </c>
      <c r="DS91" s="148">
        <v>8</v>
      </c>
      <c r="DT91" s="148">
        <v>5</v>
      </c>
      <c r="DU91" s="148">
        <v>12</v>
      </c>
      <c r="DV91" s="148">
        <v>2</v>
      </c>
      <c r="DW91" s="148">
        <v>5</v>
      </c>
      <c r="DX91" s="148">
        <v>11</v>
      </c>
      <c r="DY91" s="148">
        <v>0</v>
      </c>
      <c r="DZ91" s="148">
        <v>21.53</v>
      </c>
      <c r="EA91" s="118">
        <v>0</v>
      </c>
      <c r="ED91" s="118">
        <f t="shared" si="8"/>
        <v>0</v>
      </c>
      <c r="EE91" s="118">
        <f t="shared" si="12"/>
        <v>0</v>
      </c>
      <c r="EF91" s="118">
        <f t="shared" si="13"/>
        <v>0</v>
      </c>
      <c r="EG91" s="118">
        <f t="shared" si="4"/>
        <v>0</v>
      </c>
      <c r="EH91" s="118">
        <f t="shared" si="9"/>
        <v>0</v>
      </c>
      <c r="EI91" s="118">
        <f t="shared" si="10"/>
        <v>0</v>
      </c>
      <c r="EJ91" s="118">
        <f t="shared" si="11"/>
        <v>0</v>
      </c>
    </row>
    <row r="92" spans="1:140">
      <c r="A92" s="127" t="s">
        <v>148</v>
      </c>
      <c r="B92" s="128">
        <v>0</v>
      </c>
      <c r="C92" s="128">
        <v>0</v>
      </c>
      <c r="D92" s="128">
        <v>0</v>
      </c>
      <c r="E92" s="128">
        <v>0</v>
      </c>
      <c r="F92" s="128">
        <v>0</v>
      </c>
      <c r="G92" s="128">
        <v>0</v>
      </c>
      <c r="H92" s="128">
        <v>0</v>
      </c>
      <c r="I92" s="128">
        <v>0</v>
      </c>
      <c r="J92" s="128">
        <v>0</v>
      </c>
      <c r="K92" s="128">
        <v>0</v>
      </c>
      <c r="L92" s="128">
        <v>0</v>
      </c>
      <c r="M92" s="128">
        <v>0</v>
      </c>
      <c r="N92" s="128">
        <v>0</v>
      </c>
      <c r="O92" s="128">
        <v>0</v>
      </c>
      <c r="P92" s="128">
        <v>0</v>
      </c>
      <c r="Q92" s="128">
        <v>0</v>
      </c>
      <c r="R92" s="128">
        <v>0</v>
      </c>
      <c r="S92" s="128">
        <v>0</v>
      </c>
      <c r="T92" s="128">
        <v>0</v>
      </c>
      <c r="U92" s="128">
        <v>0</v>
      </c>
      <c r="V92" s="128">
        <v>0</v>
      </c>
      <c r="W92" s="128">
        <v>0</v>
      </c>
      <c r="X92" s="128">
        <v>0</v>
      </c>
      <c r="Y92" s="128">
        <v>0</v>
      </c>
      <c r="Z92" s="136">
        <v>0</v>
      </c>
      <c r="AA92" s="136">
        <v>0</v>
      </c>
      <c r="AB92" s="136">
        <v>0</v>
      </c>
      <c r="AC92" s="136">
        <v>0</v>
      </c>
      <c r="AD92" s="136">
        <v>0</v>
      </c>
      <c r="AE92" s="128">
        <v>0</v>
      </c>
      <c r="AF92" s="136">
        <v>0</v>
      </c>
      <c r="AG92" s="128">
        <v>0</v>
      </c>
      <c r="AH92" s="128">
        <v>0</v>
      </c>
      <c r="AI92" s="128">
        <v>0</v>
      </c>
      <c r="AJ92" s="128">
        <v>0</v>
      </c>
      <c r="AK92" s="128">
        <v>0</v>
      </c>
      <c r="AL92" s="128">
        <v>0</v>
      </c>
      <c r="AM92" s="128">
        <v>0</v>
      </c>
      <c r="AN92" s="128">
        <v>0</v>
      </c>
      <c r="AO92" s="128">
        <v>0</v>
      </c>
      <c r="AP92" s="128">
        <v>0</v>
      </c>
      <c r="AQ92" s="128">
        <v>0</v>
      </c>
      <c r="AR92" s="128">
        <v>0</v>
      </c>
      <c r="AS92" s="128">
        <v>0</v>
      </c>
      <c r="AT92" s="128">
        <v>0</v>
      </c>
      <c r="AU92" s="128">
        <v>0</v>
      </c>
      <c r="AV92" s="128">
        <v>0</v>
      </c>
      <c r="AW92" s="128">
        <v>0</v>
      </c>
      <c r="AX92" s="128">
        <v>0</v>
      </c>
      <c r="AY92" s="128">
        <v>0</v>
      </c>
      <c r="AZ92" s="128">
        <v>0</v>
      </c>
      <c r="BA92" s="128">
        <v>0</v>
      </c>
      <c r="BB92" s="128">
        <v>0</v>
      </c>
      <c r="BC92" s="128">
        <v>0</v>
      </c>
      <c r="BD92" s="128">
        <v>0</v>
      </c>
      <c r="BE92" s="128">
        <v>0</v>
      </c>
      <c r="BF92" s="128">
        <v>0</v>
      </c>
      <c r="BG92" s="143">
        <v>0</v>
      </c>
      <c r="BH92" s="144">
        <v>0</v>
      </c>
      <c r="BI92" s="128">
        <v>0</v>
      </c>
      <c r="BJ92" s="128">
        <v>0</v>
      </c>
      <c r="BK92" s="128">
        <v>0</v>
      </c>
      <c r="BL92" s="128">
        <v>0</v>
      </c>
      <c r="BM92" s="128">
        <v>0</v>
      </c>
      <c r="BN92" s="128">
        <v>0</v>
      </c>
      <c r="BO92" s="128">
        <v>0</v>
      </c>
      <c r="BP92" s="128">
        <v>0</v>
      </c>
      <c r="BQ92" s="128">
        <v>0</v>
      </c>
      <c r="BR92" s="128">
        <v>0</v>
      </c>
      <c r="BS92" s="128">
        <v>0</v>
      </c>
      <c r="BT92" s="128">
        <v>0</v>
      </c>
      <c r="BU92" s="128">
        <v>0</v>
      </c>
      <c r="BV92" s="128">
        <v>0</v>
      </c>
      <c r="BW92" s="128">
        <v>0</v>
      </c>
      <c r="BX92" s="128">
        <v>0</v>
      </c>
      <c r="BY92" s="128">
        <v>0</v>
      </c>
      <c r="BZ92" s="128">
        <v>0</v>
      </c>
      <c r="CA92" s="128">
        <v>0</v>
      </c>
      <c r="CB92" s="128">
        <v>0</v>
      </c>
      <c r="CC92" s="128">
        <v>0</v>
      </c>
      <c r="CD92" s="128">
        <v>0</v>
      </c>
      <c r="CE92" s="128">
        <v>0</v>
      </c>
      <c r="CF92" s="128">
        <v>0</v>
      </c>
      <c r="CG92" s="128">
        <v>0</v>
      </c>
      <c r="CH92" s="128">
        <v>0</v>
      </c>
      <c r="CI92" s="128">
        <v>0</v>
      </c>
      <c r="CJ92" s="128">
        <v>0</v>
      </c>
      <c r="CK92" s="128">
        <v>0</v>
      </c>
      <c r="CL92" s="128">
        <v>0</v>
      </c>
      <c r="CM92" s="128">
        <v>0</v>
      </c>
      <c r="CN92" s="128">
        <v>0</v>
      </c>
      <c r="CO92" s="128">
        <v>0</v>
      </c>
      <c r="CP92" s="128">
        <v>0</v>
      </c>
      <c r="CQ92" s="128">
        <v>0</v>
      </c>
      <c r="CR92" s="128">
        <v>0</v>
      </c>
      <c r="CS92" s="128">
        <v>0</v>
      </c>
      <c r="CT92" s="128">
        <v>0</v>
      </c>
      <c r="CU92" s="128">
        <v>0</v>
      </c>
      <c r="CV92" s="128">
        <v>0</v>
      </c>
      <c r="CW92" s="128">
        <v>0</v>
      </c>
      <c r="CX92" s="128">
        <v>0</v>
      </c>
      <c r="CY92" s="128">
        <v>0</v>
      </c>
      <c r="CZ92" s="128">
        <v>0</v>
      </c>
      <c r="DA92" s="128">
        <v>0</v>
      </c>
      <c r="DB92" s="128">
        <v>0</v>
      </c>
      <c r="DC92" s="128">
        <v>0</v>
      </c>
      <c r="DD92" s="128">
        <v>0</v>
      </c>
      <c r="DE92" s="128">
        <v>0</v>
      </c>
      <c r="DF92" s="128">
        <v>0</v>
      </c>
      <c r="DG92" s="128">
        <v>0</v>
      </c>
      <c r="DH92" s="128">
        <v>0</v>
      </c>
      <c r="DI92" s="128">
        <v>0</v>
      </c>
      <c r="DJ92" s="128">
        <v>0</v>
      </c>
      <c r="DK92" s="128">
        <v>0</v>
      </c>
      <c r="DL92" s="128">
        <v>0</v>
      </c>
      <c r="DM92" s="128">
        <v>0</v>
      </c>
      <c r="DN92" s="128">
        <v>0</v>
      </c>
      <c r="DO92" s="128">
        <v>0</v>
      </c>
      <c r="DP92" s="128">
        <v>0</v>
      </c>
      <c r="DQ92" s="128">
        <v>0</v>
      </c>
      <c r="DR92" s="148">
        <v>0</v>
      </c>
      <c r="DS92" s="148">
        <v>0</v>
      </c>
      <c r="DT92" s="148">
        <v>0</v>
      </c>
      <c r="DU92" s="148">
        <v>0</v>
      </c>
      <c r="DV92" s="148">
        <v>0</v>
      </c>
      <c r="DW92" s="148">
        <v>0</v>
      </c>
      <c r="DX92" s="148">
        <v>0</v>
      </c>
      <c r="DY92" s="148">
        <v>0</v>
      </c>
      <c r="DZ92" s="148">
        <v>0</v>
      </c>
      <c r="EA92" s="118">
        <v>0</v>
      </c>
      <c r="ED92" s="118">
        <f t="shared" si="8"/>
        <v>0</v>
      </c>
      <c r="EE92" s="118">
        <f t="shared" si="12"/>
        <v>0</v>
      </c>
      <c r="EF92" s="118">
        <f t="shared" si="13"/>
        <v>0</v>
      </c>
      <c r="EG92" s="118">
        <f t="shared" si="4"/>
        <v>0</v>
      </c>
      <c r="EH92" s="118">
        <f t="shared" si="9"/>
        <v>0</v>
      </c>
      <c r="EI92" s="118">
        <f t="shared" si="10"/>
        <v>0</v>
      </c>
      <c r="EJ92" s="118">
        <f t="shared" si="11"/>
        <v>0</v>
      </c>
    </row>
    <row r="93" spans="1:140">
      <c r="A93" s="127" t="s">
        <v>149</v>
      </c>
      <c r="B93" s="128">
        <v>44810.79</v>
      </c>
      <c r="C93" s="128">
        <v>0</v>
      </c>
      <c r="D93" s="128">
        <v>0</v>
      </c>
      <c r="E93" s="128">
        <v>0</v>
      </c>
      <c r="F93" s="128">
        <v>4600.34</v>
      </c>
      <c r="G93" s="128">
        <v>0</v>
      </c>
      <c r="H93" s="128">
        <v>0</v>
      </c>
      <c r="I93" s="128">
        <v>0</v>
      </c>
      <c r="J93" s="128">
        <v>0</v>
      </c>
      <c r="K93" s="128">
        <v>0</v>
      </c>
      <c r="L93" s="128">
        <v>0</v>
      </c>
      <c r="M93" s="128">
        <v>0</v>
      </c>
      <c r="N93" s="128">
        <v>0</v>
      </c>
      <c r="O93" s="128">
        <v>0</v>
      </c>
      <c r="P93" s="128">
        <v>0</v>
      </c>
      <c r="Q93" s="128">
        <v>0</v>
      </c>
      <c r="R93" s="128">
        <v>0</v>
      </c>
      <c r="S93" s="128">
        <v>0</v>
      </c>
      <c r="T93" s="128">
        <v>0</v>
      </c>
      <c r="U93" s="128">
        <v>0</v>
      </c>
      <c r="V93" s="128">
        <v>0</v>
      </c>
      <c r="W93" s="128">
        <v>0</v>
      </c>
      <c r="X93" s="128">
        <v>0</v>
      </c>
      <c r="Y93" s="128">
        <v>0</v>
      </c>
      <c r="Z93" s="136">
        <v>0</v>
      </c>
      <c r="AA93" s="136">
        <v>0</v>
      </c>
      <c r="AB93" s="136">
        <v>0</v>
      </c>
      <c r="AC93" s="136">
        <v>0</v>
      </c>
      <c r="AD93" s="136">
        <v>0</v>
      </c>
      <c r="AE93" s="128">
        <v>0</v>
      </c>
      <c r="AF93" s="136">
        <v>40210.45</v>
      </c>
      <c r="AG93" s="128">
        <v>0</v>
      </c>
      <c r="AH93" s="128">
        <v>0</v>
      </c>
      <c r="AI93" s="128">
        <v>0</v>
      </c>
      <c r="AJ93" s="128">
        <v>0</v>
      </c>
      <c r="AK93" s="128">
        <v>0</v>
      </c>
      <c r="AL93" s="128">
        <v>0</v>
      </c>
      <c r="AM93" s="128">
        <v>0</v>
      </c>
      <c r="AN93" s="128">
        <v>0</v>
      </c>
      <c r="AO93" s="128">
        <v>0</v>
      </c>
      <c r="AP93" s="128">
        <v>0</v>
      </c>
      <c r="AQ93" s="128">
        <v>0</v>
      </c>
      <c r="AR93" s="128">
        <v>0</v>
      </c>
      <c r="AS93" s="128">
        <v>0</v>
      </c>
      <c r="AT93" s="128">
        <v>0</v>
      </c>
      <c r="AU93" s="128">
        <v>0</v>
      </c>
      <c r="AV93" s="128">
        <v>0</v>
      </c>
      <c r="AW93" s="128">
        <v>0</v>
      </c>
      <c r="AX93" s="128">
        <v>0</v>
      </c>
      <c r="AY93" s="128">
        <v>0</v>
      </c>
      <c r="AZ93" s="128">
        <v>0</v>
      </c>
      <c r="BA93" s="128">
        <v>0</v>
      </c>
      <c r="BB93" s="128">
        <v>0</v>
      </c>
      <c r="BC93" s="128">
        <v>0</v>
      </c>
      <c r="BD93" s="128">
        <v>0</v>
      </c>
      <c r="BE93" s="128">
        <v>0</v>
      </c>
      <c r="BF93" s="128">
        <v>0</v>
      </c>
      <c r="BG93" s="143">
        <v>0</v>
      </c>
      <c r="BH93" s="144">
        <v>40210.45</v>
      </c>
      <c r="BI93" s="128">
        <v>3655.17</v>
      </c>
      <c r="BJ93" s="128">
        <v>0</v>
      </c>
      <c r="BK93" s="128">
        <v>0</v>
      </c>
      <c r="BL93" s="128">
        <v>0</v>
      </c>
      <c r="BM93" s="128">
        <v>0</v>
      </c>
      <c r="BN93" s="128">
        <v>2155.17</v>
      </c>
      <c r="BO93" s="128">
        <v>480</v>
      </c>
      <c r="BP93" s="128">
        <v>960</v>
      </c>
      <c r="BQ93" s="128">
        <v>0</v>
      </c>
      <c r="BR93" s="128">
        <v>0</v>
      </c>
      <c r="BS93" s="128">
        <v>18446.33</v>
      </c>
      <c r="BT93" s="128">
        <v>566.04</v>
      </c>
      <c r="BU93" s="128">
        <v>600</v>
      </c>
      <c r="BV93" s="128">
        <v>0</v>
      </c>
      <c r="BW93" s="128">
        <v>10833.74</v>
      </c>
      <c r="BX93" s="128">
        <v>0</v>
      </c>
      <c r="BY93" s="128">
        <v>50</v>
      </c>
      <c r="BZ93" s="128">
        <v>0</v>
      </c>
      <c r="CA93" s="128">
        <v>0</v>
      </c>
      <c r="CB93" s="128">
        <v>0</v>
      </c>
      <c r="CC93" s="128">
        <v>0</v>
      </c>
      <c r="CD93" s="128">
        <v>0</v>
      </c>
      <c r="CE93" s="128">
        <v>0</v>
      </c>
      <c r="CF93" s="128">
        <v>0</v>
      </c>
      <c r="CG93" s="128">
        <v>0</v>
      </c>
      <c r="CH93" s="128">
        <v>0</v>
      </c>
      <c r="CI93" s="128">
        <v>0</v>
      </c>
      <c r="CJ93" s="128">
        <v>0</v>
      </c>
      <c r="CK93" s="128">
        <v>0</v>
      </c>
      <c r="CL93" s="128">
        <v>80</v>
      </c>
      <c r="CM93" s="128">
        <v>0</v>
      </c>
      <c r="CN93" s="128">
        <v>0</v>
      </c>
      <c r="CO93" s="128">
        <v>0</v>
      </c>
      <c r="CP93" s="128">
        <v>0</v>
      </c>
      <c r="CQ93" s="128">
        <v>0</v>
      </c>
      <c r="CR93" s="128">
        <v>0</v>
      </c>
      <c r="CS93" s="128">
        <v>0</v>
      </c>
      <c r="CT93" s="128">
        <v>0</v>
      </c>
      <c r="CU93" s="128">
        <v>0</v>
      </c>
      <c r="CV93" s="128">
        <v>280</v>
      </c>
      <c r="CW93" s="128">
        <v>0</v>
      </c>
      <c r="CX93" s="128">
        <v>0</v>
      </c>
      <c r="CY93" s="128">
        <v>254</v>
      </c>
      <c r="CZ93" s="128">
        <v>0</v>
      </c>
      <c r="DA93" s="128">
        <v>1850</v>
      </c>
      <c r="DB93" s="128">
        <v>0</v>
      </c>
      <c r="DC93" s="128">
        <v>0</v>
      </c>
      <c r="DD93" s="128">
        <v>0</v>
      </c>
      <c r="DE93" s="128">
        <v>0</v>
      </c>
      <c r="DF93" s="128">
        <v>0</v>
      </c>
      <c r="DG93" s="128">
        <v>0</v>
      </c>
      <c r="DH93" s="128">
        <v>0</v>
      </c>
      <c r="DI93" s="128">
        <v>0</v>
      </c>
      <c r="DJ93" s="128">
        <v>0</v>
      </c>
      <c r="DK93" s="128">
        <v>0</v>
      </c>
      <c r="DL93" s="128">
        <v>0</v>
      </c>
      <c r="DM93" s="128">
        <v>0</v>
      </c>
      <c r="DN93" s="128">
        <v>0</v>
      </c>
      <c r="DO93" s="128">
        <v>0</v>
      </c>
      <c r="DP93" s="128">
        <v>0</v>
      </c>
      <c r="DQ93" s="128">
        <v>0</v>
      </c>
      <c r="DR93" s="148">
        <v>0</v>
      </c>
      <c r="DS93" s="148">
        <v>0</v>
      </c>
      <c r="DT93" s="148">
        <v>0</v>
      </c>
      <c r="DU93" s="148">
        <v>0</v>
      </c>
      <c r="DV93" s="148">
        <v>0</v>
      </c>
      <c r="DW93" s="148">
        <v>0</v>
      </c>
      <c r="DX93" s="148">
        <v>0</v>
      </c>
      <c r="DY93" s="148">
        <v>0</v>
      </c>
      <c r="DZ93" s="148">
        <v>0</v>
      </c>
      <c r="EA93" s="118">
        <v>0</v>
      </c>
      <c r="ED93" s="118">
        <f t="shared" si="8"/>
        <v>0</v>
      </c>
      <c r="EE93" s="118">
        <f t="shared" si="12"/>
        <v>0</v>
      </c>
      <c r="EF93" s="118">
        <f t="shared" si="13"/>
        <v>0</v>
      </c>
      <c r="EG93" s="118">
        <f t="shared" si="4"/>
        <v>0</v>
      </c>
      <c r="EH93" s="118">
        <f t="shared" si="9"/>
        <v>0</v>
      </c>
      <c r="EI93" s="118">
        <f t="shared" si="10"/>
        <v>0</v>
      </c>
      <c r="EJ93" s="118">
        <f t="shared" si="11"/>
        <v>0</v>
      </c>
    </row>
    <row r="94" spans="1:140">
      <c r="A94" s="127" t="s">
        <v>150</v>
      </c>
      <c r="B94" s="128">
        <v>71000</v>
      </c>
      <c r="C94" s="128">
        <v>0</v>
      </c>
      <c r="D94" s="128">
        <v>0</v>
      </c>
      <c r="E94" s="128">
        <v>0</v>
      </c>
      <c r="F94" s="128">
        <v>20000</v>
      </c>
      <c r="G94" s="128">
        <v>0</v>
      </c>
      <c r="H94" s="128">
        <v>0</v>
      </c>
      <c r="I94" s="128">
        <v>0</v>
      </c>
      <c r="J94" s="128">
        <v>0</v>
      </c>
      <c r="K94" s="128">
        <v>0</v>
      </c>
      <c r="L94" s="128">
        <v>0</v>
      </c>
      <c r="M94" s="128">
        <v>0</v>
      </c>
      <c r="N94" s="128">
        <v>0</v>
      </c>
      <c r="O94" s="128">
        <v>0</v>
      </c>
      <c r="P94" s="128">
        <v>0</v>
      </c>
      <c r="Q94" s="128">
        <v>0</v>
      </c>
      <c r="R94" s="128">
        <v>0</v>
      </c>
      <c r="S94" s="128">
        <v>0</v>
      </c>
      <c r="T94" s="128">
        <v>0</v>
      </c>
      <c r="U94" s="128">
        <v>0</v>
      </c>
      <c r="V94" s="128">
        <v>0</v>
      </c>
      <c r="W94" s="128">
        <v>0</v>
      </c>
      <c r="X94" s="128">
        <v>0</v>
      </c>
      <c r="Y94" s="128">
        <v>0</v>
      </c>
      <c r="Z94" s="136">
        <v>0</v>
      </c>
      <c r="AA94" s="136">
        <v>0</v>
      </c>
      <c r="AB94" s="136">
        <v>0</v>
      </c>
      <c r="AC94" s="136">
        <v>0</v>
      </c>
      <c r="AD94" s="136">
        <v>0</v>
      </c>
      <c r="AE94" s="128">
        <v>0</v>
      </c>
      <c r="AF94" s="136">
        <v>51000</v>
      </c>
      <c r="AG94" s="128">
        <v>0</v>
      </c>
      <c r="AH94" s="128">
        <v>0</v>
      </c>
      <c r="AI94" s="128">
        <v>0</v>
      </c>
      <c r="AJ94" s="128">
        <v>0</v>
      </c>
      <c r="AK94" s="128">
        <v>0</v>
      </c>
      <c r="AL94" s="128">
        <v>0</v>
      </c>
      <c r="AM94" s="128">
        <v>0</v>
      </c>
      <c r="AN94" s="128">
        <v>0</v>
      </c>
      <c r="AO94" s="128">
        <v>0</v>
      </c>
      <c r="AP94" s="128">
        <v>0</v>
      </c>
      <c r="AQ94" s="128">
        <v>0</v>
      </c>
      <c r="AR94" s="128">
        <v>0</v>
      </c>
      <c r="AS94" s="128">
        <v>0</v>
      </c>
      <c r="AT94" s="128">
        <v>0</v>
      </c>
      <c r="AU94" s="128">
        <v>0</v>
      </c>
      <c r="AV94" s="128">
        <v>0</v>
      </c>
      <c r="AW94" s="128">
        <v>0</v>
      </c>
      <c r="AX94" s="128">
        <v>0</v>
      </c>
      <c r="AY94" s="128">
        <v>0</v>
      </c>
      <c r="AZ94" s="128">
        <v>0</v>
      </c>
      <c r="BA94" s="128">
        <v>0</v>
      </c>
      <c r="BB94" s="128">
        <v>0</v>
      </c>
      <c r="BC94" s="128">
        <v>0</v>
      </c>
      <c r="BD94" s="128">
        <v>0</v>
      </c>
      <c r="BE94" s="128">
        <v>0</v>
      </c>
      <c r="BF94" s="128">
        <v>0</v>
      </c>
      <c r="BG94" s="143">
        <v>0</v>
      </c>
      <c r="BH94" s="144">
        <v>51000</v>
      </c>
      <c r="BI94" s="128">
        <v>0</v>
      </c>
      <c r="BJ94" s="128">
        <v>0</v>
      </c>
      <c r="BK94" s="128">
        <v>0</v>
      </c>
      <c r="BL94" s="128">
        <v>0</v>
      </c>
      <c r="BM94" s="128">
        <v>0</v>
      </c>
      <c r="BN94" s="128">
        <v>0</v>
      </c>
      <c r="BO94" s="128">
        <v>0</v>
      </c>
      <c r="BP94" s="128">
        <v>0</v>
      </c>
      <c r="BQ94" s="128">
        <v>0</v>
      </c>
      <c r="BR94" s="128">
        <v>0</v>
      </c>
      <c r="BS94" s="128">
        <v>0</v>
      </c>
      <c r="BT94" s="128">
        <v>0</v>
      </c>
      <c r="BU94" s="128">
        <v>0</v>
      </c>
      <c r="BV94" s="128">
        <v>0</v>
      </c>
      <c r="BW94" s="128">
        <v>0</v>
      </c>
      <c r="BX94" s="128">
        <v>0</v>
      </c>
      <c r="BY94" s="128">
        <v>0</v>
      </c>
      <c r="BZ94" s="128">
        <v>0</v>
      </c>
      <c r="CA94" s="128">
        <v>0</v>
      </c>
      <c r="CB94" s="128">
        <v>0</v>
      </c>
      <c r="CC94" s="128">
        <v>0</v>
      </c>
      <c r="CD94" s="128">
        <v>0</v>
      </c>
      <c r="CE94" s="128">
        <v>0</v>
      </c>
      <c r="CF94" s="128">
        <v>0</v>
      </c>
      <c r="CG94" s="128">
        <v>0</v>
      </c>
      <c r="CH94" s="128">
        <v>0</v>
      </c>
      <c r="CI94" s="128">
        <v>0</v>
      </c>
      <c r="CJ94" s="128">
        <v>0</v>
      </c>
      <c r="CK94" s="128">
        <v>0</v>
      </c>
      <c r="CL94" s="128">
        <v>0</v>
      </c>
      <c r="CM94" s="128">
        <v>0</v>
      </c>
      <c r="CN94" s="128">
        <v>0</v>
      </c>
      <c r="CO94" s="128">
        <v>0</v>
      </c>
      <c r="CP94" s="128">
        <v>0</v>
      </c>
      <c r="CQ94" s="128">
        <v>0</v>
      </c>
      <c r="CR94" s="128">
        <v>0</v>
      </c>
      <c r="CS94" s="128">
        <v>0</v>
      </c>
      <c r="CT94" s="128">
        <v>6000</v>
      </c>
      <c r="CU94" s="128">
        <v>0</v>
      </c>
      <c r="CV94" s="128">
        <v>0</v>
      </c>
      <c r="CW94" s="128">
        <v>0</v>
      </c>
      <c r="CX94" s="128">
        <v>0</v>
      </c>
      <c r="CY94" s="128">
        <v>0</v>
      </c>
      <c r="CZ94" s="128">
        <v>5000</v>
      </c>
      <c r="DA94" s="128">
        <v>0</v>
      </c>
      <c r="DB94" s="128">
        <v>10000</v>
      </c>
      <c r="DC94" s="128">
        <v>0</v>
      </c>
      <c r="DD94" s="128">
        <v>0</v>
      </c>
      <c r="DE94" s="128">
        <v>0</v>
      </c>
      <c r="DF94" s="128">
        <v>0</v>
      </c>
      <c r="DG94" s="128">
        <v>0</v>
      </c>
      <c r="DH94" s="128">
        <v>0</v>
      </c>
      <c r="DI94" s="128">
        <v>0</v>
      </c>
      <c r="DJ94" s="128">
        <v>0</v>
      </c>
      <c r="DK94" s="128">
        <v>0</v>
      </c>
      <c r="DL94" s="128">
        <v>0</v>
      </c>
      <c r="DM94" s="128">
        <v>0</v>
      </c>
      <c r="DN94" s="128">
        <v>0</v>
      </c>
      <c r="DO94" s="128">
        <v>0</v>
      </c>
      <c r="DP94" s="128">
        <v>0</v>
      </c>
      <c r="DQ94" s="128">
        <v>0</v>
      </c>
      <c r="DR94" s="148">
        <v>0</v>
      </c>
      <c r="DS94" s="148">
        <v>0</v>
      </c>
      <c r="DT94" s="148">
        <v>0</v>
      </c>
      <c r="DU94" s="148">
        <v>0</v>
      </c>
      <c r="DV94" s="148">
        <v>0</v>
      </c>
      <c r="DW94" s="148">
        <v>0</v>
      </c>
      <c r="DX94" s="148">
        <v>0</v>
      </c>
      <c r="DY94" s="148">
        <v>0</v>
      </c>
      <c r="DZ94" s="148">
        <v>30000</v>
      </c>
      <c r="EA94" s="118">
        <v>0</v>
      </c>
      <c r="ED94" s="118">
        <f t="shared" si="8"/>
        <v>0</v>
      </c>
      <c r="EE94" s="118">
        <f t="shared" si="12"/>
        <v>0</v>
      </c>
      <c r="EF94" s="118">
        <f t="shared" si="13"/>
        <v>0</v>
      </c>
      <c r="EG94" s="118">
        <f t="shared" si="4"/>
        <v>0</v>
      </c>
      <c r="EH94" s="118">
        <f t="shared" si="9"/>
        <v>0</v>
      </c>
      <c r="EI94" s="118">
        <f t="shared" si="10"/>
        <v>0</v>
      </c>
      <c r="EJ94" s="118">
        <f t="shared" si="11"/>
        <v>0</v>
      </c>
    </row>
    <row r="95" spans="1:140">
      <c r="A95" s="127" t="s">
        <v>151</v>
      </c>
      <c r="B95" s="128">
        <v>98844.66</v>
      </c>
      <c r="C95" s="128">
        <v>0</v>
      </c>
      <c r="D95" s="128">
        <v>0</v>
      </c>
      <c r="E95" s="128">
        <v>0</v>
      </c>
      <c r="F95" s="128">
        <v>0</v>
      </c>
      <c r="G95" s="128">
        <v>0</v>
      </c>
      <c r="H95" s="128">
        <v>0</v>
      </c>
      <c r="I95" s="128">
        <v>0</v>
      </c>
      <c r="J95" s="128">
        <v>0</v>
      </c>
      <c r="K95" s="128">
        <v>0</v>
      </c>
      <c r="L95" s="128">
        <v>0</v>
      </c>
      <c r="M95" s="128">
        <v>0</v>
      </c>
      <c r="N95" s="128">
        <v>0</v>
      </c>
      <c r="O95" s="128">
        <v>0</v>
      </c>
      <c r="P95" s="128">
        <v>0</v>
      </c>
      <c r="Q95" s="128">
        <v>0</v>
      </c>
      <c r="R95" s="128">
        <v>0</v>
      </c>
      <c r="S95" s="128">
        <v>0</v>
      </c>
      <c r="T95" s="128">
        <v>0</v>
      </c>
      <c r="U95" s="128">
        <v>0</v>
      </c>
      <c r="V95" s="128">
        <v>0</v>
      </c>
      <c r="W95" s="128">
        <v>0</v>
      </c>
      <c r="X95" s="128">
        <v>0</v>
      </c>
      <c r="Y95" s="128">
        <v>0</v>
      </c>
      <c r="Z95" s="136">
        <v>3525</v>
      </c>
      <c r="AA95" s="136">
        <v>77395.13</v>
      </c>
      <c r="AB95" s="136">
        <v>0</v>
      </c>
      <c r="AC95" s="136">
        <v>0</v>
      </c>
      <c r="AD95" s="136">
        <v>0</v>
      </c>
      <c r="AE95" s="128">
        <v>0</v>
      </c>
      <c r="AF95" s="136">
        <v>17924.53</v>
      </c>
      <c r="AG95" s="128">
        <v>0</v>
      </c>
      <c r="AH95" s="128">
        <v>0</v>
      </c>
      <c r="AI95" s="128">
        <v>0</v>
      </c>
      <c r="AJ95" s="128">
        <v>0</v>
      </c>
      <c r="AK95" s="128">
        <v>0</v>
      </c>
      <c r="AL95" s="128">
        <v>3525</v>
      </c>
      <c r="AM95" s="128">
        <v>0</v>
      </c>
      <c r="AN95" s="128">
        <v>0</v>
      </c>
      <c r="AO95" s="128">
        <v>77395.13</v>
      </c>
      <c r="AP95" s="128">
        <v>0</v>
      </c>
      <c r="AQ95" s="128">
        <v>0</v>
      </c>
      <c r="AR95" s="128">
        <v>0</v>
      </c>
      <c r="AS95" s="128">
        <v>0</v>
      </c>
      <c r="AT95" s="128">
        <v>0</v>
      </c>
      <c r="AU95" s="128">
        <v>0</v>
      </c>
      <c r="AV95" s="128">
        <v>0</v>
      </c>
      <c r="AW95" s="128">
        <v>0</v>
      </c>
      <c r="AX95" s="128">
        <v>0</v>
      </c>
      <c r="AY95" s="128">
        <v>0</v>
      </c>
      <c r="AZ95" s="128">
        <v>0</v>
      </c>
      <c r="BA95" s="128">
        <v>0</v>
      </c>
      <c r="BB95" s="128">
        <v>0</v>
      </c>
      <c r="BC95" s="128">
        <v>0</v>
      </c>
      <c r="BD95" s="128">
        <v>0</v>
      </c>
      <c r="BE95" s="128">
        <v>0</v>
      </c>
      <c r="BF95" s="128">
        <v>0</v>
      </c>
      <c r="BG95" s="143">
        <v>0</v>
      </c>
      <c r="BH95" s="144">
        <v>17924.53</v>
      </c>
      <c r="BI95" s="128">
        <v>0</v>
      </c>
      <c r="BJ95" s="128">
        <v>0</v>
      </c>
      <c r="BK95" s="128">
        <v>0</v>
      </c>
      <c r="BL95" s="128">
        <v>0</v>
      </c>
      <c r="BM95" s="128">
        <v>0</v>
      </c>
      <c r="BN95" s="128">
        <v>0</v>
      </c>
      <c r="BO95" s="128">
        <v>0</v>
      </c>
      <c r="BP95" s="128">
        <v>0</v>
      </c>
      <c r="BQ95" s="128">
        <v>0</v>
      </c>
      <c r="BR95" s="128">
        <v>0</v>
      </c>
      <c r="BS95" s="128">
        <v>0</v>
      </c>
      <c r="BT95" s="128">
        <v>0</v>
      </c>
      <c r="BU95" s="128">
        <v>0</v>
      </c>
      <c r="BV95" s="128">
        <v>0</v>
      </c>
      <c r="BW95" s="128">
        <v>0</v>
      </c>
      <c r="BX95" s="128">
        <v>0</v>
      </c>
      <c r="BY95" s="128">
        <v>0</v>
      </c>
      <c r="BZ95" s="128">
        <v>0</v>
      </c>
      <c r="CA95" s="128">
        <v>0</v>
      </c>
      <c r="CB95" s="128">
        <v>0</v>
      </c>
      <c r="CC95" s="128">
        <v>0</v>
      </c>
      <c r="CD95" s="128">
        <v>0</v>
      </c>
      <c r="CE95" s="128">
        <v>0</v>
      </c>
      <c r="CF95" s="128">
        <v>0</v>
      </c>
      <c r="CG95" s="128">
        <v>0</v>
      </c>
      <c r="CH95" s="128">
        <v>0</v>
      </c>
      <c r="CI95" s="128">
        <v>0</v>
      </c>
      <c r="CJ95" s="128">
        <v>0</v>
      </c>
      <c r="CK95" s="128">
        <v>0</v>
      </c>
      <c r="CL95" s="128">
        <v>0</v>
      </c>
      <c r="CM95" s="128">
        <v>0</v>
      </c>
      <c r="CN95" s="128">
        <v>0</v>
      </c>
      <c r="CO95" s="128">
        <v>0</v>
      </c>
      <c r="CP95" s="128">
        <v>0</v>
      </c>
      <c r="CQ95" s="128">
        <v>0</v>
      </c>
      <c r="CR95" s="128">
        <v>0</v>
      </c>
      <c r="CS95" s="128">
        <v>0</v>
      </c>
      <c r="CT95" s="128">
        <v>0</v>
      </c>
      <c r="CU95" s="128">
        <v>0</v>
      </c>
      <c r="CV95" s="128">
        <v>0</v>
      </c>
      <c r="CW95" s="128">
        <v>0</v>
      </c>
      <c r="CX95" s="128">
        <v>0</v>
      </c>
      <c r="CY95" s="128">
        <v>0</v>
      </c>
      <c r="CZ95" s="128">
        <v>0</v>
      </c>
      <c r="DA95" s="128">
        <v>0</v>
      </c>
      <c r="DB95" s="128">
        <v>0</v>
      </c>
      <c r="DC95" s="128">
        <v>0</v>
      </c>
      <c r="DD95" s="128">
        <v>0</v>
      </c>
      <c r="DE95" s="128">
        <v>0</v>
      </c>
      <c r="DF95" s="128">
        <v>0</v>
      </c>
      <c r="DG95" s="128">
        <v>0</v>
      </c>
      <c r="DH95" s="128">
        <v>0</v>
      </c>
      <c r="DI95" s="128">
        <v>0</v>
      </c>
      <c r="DJ95" s="128">
        <v>0</v>
      </c>
      <c r="DK95" s="128">
        <v>0</v>
      </c>
      <c r="DL95" s="128">
        <v>0</v>
      </c>
      <c r="DM95" s="128">
        <v>0</v>
      </c>
      <c r="DN95" s="128">
        <v>0</v>
      </c>
      <c r="DO95" s="128">
        <v>0</v>
      </c>
      <c r="DP95" s="128">
        <v>0</v>
      </c>
      <c r="DQ95" s="128">
        <v>17924.53</v>
      </c>
      <c r="DR95" s="148">
        <v>0</v>
      </c>
      <c r="DS95" s="148">
        <v>0</v>
      </c>
      <c r="DT95" s="148">
        <v>0</v>
      </c>
      <c r="DU95" s="148">
        <v>0</v>
      </c>
      <c r="DV95" s="148">
        <v>0</v>
      </c>
      <c r="DW95" s="148">
        <v>0</v>
      </c>
      <c r="DX95" s="148">
        <v>0</v>
      </c>
      <c r="DY95" s="148">
        <v>0</v>
      </c>
      <c r="DZ95" s="148">
        <v>0</v>
      </c>
      <c r="EA95" s="118">
        <v>0</v>
      </c>
      <c r="ED95" s="118">
        <f t="shared" si="8"/>
        <v>0</v>
      </c>
      <c r="EE95" s="118">
        <f t="shared" si="12"/>
        <v>0</v>
      </c>
      <c r="EF95" s="118">
        <f t="shared" si="13"/>
        <v>0</v>
      </c>
      <c r="EG95" s="118">
        <f t="shared" si="4"/>
        <v>0</v>
      </c>
      <c r="EH95" s="118">
        <f t="shared" si="9"/>
        <v>0</v>
      </c>
      <c r="EI95" s="118">
        <f t="shared" si="10"/>
        <v>0</v>
      </c>
      <c r="EJ95" s="118">
        <f t="shared" si="11"/>
        <v>0</v>
      </c>
    </row>
    <row r="96" spans="1:140">
      <c r="A96" s="127" t="s">
        <v>152</v>
      </c>
      <c r="B96" s="128">
        <v>0</v>
      </c>
      <c r="C96" s="128">
        <v>0</v>
      </c>
      <c r="D96" s="128">
        <v>0</v>
      </c>
      <c r="E96" s="128">
        <v>0</v>
      </c>
      <c r="F96" s="128">
        <v>0</v>
      </c>
      <c r="G96" s="128">
        <v>0</v>
      </c>
      <c r="H96" s="128">
        <v>0</v>
      </c>
      <c r="I96" s="128">
        <v>0</v>
      </c>
      <c r="J96" s="128">
        <v>0</v>
      </c>
      <c r="K96" s="128">
        <v>0</v>
      </c>
      <c r="L96" s="128">
        <v>0</v>
      </c>
      <c r="M96" s="128">
        <v>0</v>
      </c>
      <c r="N96" s="128">
        <v>0</v>
      </c>
      <c r="O96" s="128">
        <v>0</v>
      </c>
      <c r="P96" s="128">
        <v>0</v>
      </c>
      <c r="Q96" s="128">
        <v>0</v>
      </c>
      <c r="R96" s="128">
        <v>0</v>
      </c>
      <c r="S96" s="128">
        <v>0</v>
      </c>
      <c r="T96" s="128">
        <v>0</v>
      </c>
      <c r="U96" s="128">
        <v>0</v>
      </c>
      <c r="V96" s="128">
        <v>0</v>
      </c>
      <c r="W96" s="128">
        <v>0</v>
      </c>
      <c r="X96" s="128">
        <v>0</v>
      </c>
      <c r="Y96" s="128">
        <v>0</v>
      </c>
      <c r="Z96" s="136">
        <v>0</v>
      </c>
      <c r="AA96" s="136">
        <v>0</v>
      </c>
      <c r="AB96" s="136">
        <v>0</v>
      </c>
      <c r="AC96" s="136">
        <v>0</v>
      </c>
      <c r="AD96" s="136">
        <v>0</v>
      </c>
      <c r="AE96" s="128">
        <v>0</v>
      </c>
      <c r="AF96" s="136">
        <v>0</v>
      </c>
      <c r="AG96" s="128">
        <v>0</v>
      </c>
      <c r="AH96" s="128">
        <v>0</v>
      </c>
      <c r="AI96" s="128">
        <v>0</v>
      </c>
      <c r="AJ96" s="128">
        <v>0</v>
      </c>
      <c r="AK96" s="128">
        <v>0</v>
      </c>
      <c r="AL96" s="128">
        <v>0</v>
      </c>
      <c r="AM96" s="128">
        <v>0</v>
      </c>
      <c r="AN96" s="128">
        <v>0</v>
      </c>
      <c r="AO96" s="128">
        <v>0</v>
      </c>
      <c r="AP96" s="128">
        <v>0</v>
      </c>
      <c r="AQ96" s="128">
        <v>0</v>
      </c>
      <c r="AR96" s="128">
        <v>0</v>
      </c>
      <c r="AS96" s="128">
        <v>0</v>
      </c>
      <c r="AT96" s="128">
        <v>0</v>
      </c>
      <c r="AU96" s="128">
        <v>0</v>
      </c>
      <c r="AV96" s="128">
        <v>0</v>
      </c>
      <c r="AW96" s="128">
        <v>0</v>
      </c>
      <c r="AX96" s="128">
        <v>0</v>
      </c>
      <c r="AY96" s="128">
        <v>0</v>
      </c>
      <c r="AZ96" s="128">
        <v>0</v>
      </c>
      <c r="BA96" s="128">
        <v>0</v>
      </c>
      <c r="BB96" s="128">
        <v>0</v>
      </c>
      <c r="BC96" s="128">
        <v>0</v>
      </c>
      <c r="BD96" s="128">
        <v>0</v>
      </c>
      <c r="BE96" s="128">
        <v>0</v>
      </c>
      <c r="BF96" s="128">
        <v>0</v>
      </c>
      <c r="BG96" s="143">
        <v>0</v>
      </c>
      <c r="BH96" s="144">
        <v>0</v>
      </c>
      <c r="BI96" s="128">
        <v>0</v>
      </c>
      <c r="BJ96" s="128">
        <v>0</v>
      </c>
      <c r="BK96" s="128">
        <v>0</v>
      </c>
      <c r="BL96" s="128">
        <v>0</v>
      </c>
      <c r="BM96" s="128">
        <v>0</v>
      </c>
      <c r="BN96" s="128">
        <v>0</v>
      </c>
      <c r="BO96" s="128">
        <v>0</v>
      </c>
      <c r="BP96" s="128">
        <v>0</v>
      </c>
      <c r="BQ96" s="128">
        <v>0</v>
      </c>
      <c r="BR96" s="128">
        <v>0</v>
      </c>
      <c r="BS96" s="128">
        <v>0</v>
      </c>
      <c r="BT96" s="128">
        <v>0</v>
      </c>
      <c r="BU96" s="128">
        <v>0</v>
      </c>
      <c r="BV96" s="128">
        <v>0</v>
      </c>
      <c r="BW96" s="128">
        <v>0</v>
      </c>
      <c r="BX96" s="128">
        <v>0</v>
      </c>
      <c r="BY96" s="128">
        <v>0</v>
      </c>
      <c r="BZ96" s="128">
        <v>0</v>
      </c>
      <c r="CA96" s="128">
        <v>0</v>
      </c>
      <c r="CB96" s="128">
        <v>0</v>
      </c>
      <c r="CC96" s="128">
        <v>0</v>
      </c>
      <c r="CD96" s="128">
        <v>0</v>
      </c>
      <c r="CE96" s="128">
        <v>0</v>
      </c>
      <c r="CF96" s="128">
        <v>0</v>
      </c>
      <c r="CG96" s="128">
        <v>0</v>
      </c>
      <c r="CH96" s="128">
        <v>0</v>
      </c>
      <c r="CI96" s="128">
        <v>0</v>
      </c>
      <c r="CJ96" s="128">
        <v>0</v>
      </c>
      <c r="CK96" s="128">
        <v>0</v>
      </c>
      <c r="CL96" s="128">
        <v>0</v>
      </c>
      <c r="CM96" s="128">
        <v>0</v>
      </c>
      <c r="CN96" s="128">
        <v>0</v>
      </c>
      <c r="CO96" s="128">
        <v>0</v>
      </c>
      <c r="CP96" s="128">
        <v>0</v>
      </c>
      <c r="CQ96" s="128">
        <v>0</v>
      </c>
      <c r="CR96" s="128">
        <v>0</v>
      </c>
      <c r="CS96" s="128">
        <v>0</v>
      </c>
      <c r="CT96" s="128">
        <v>0</v>
      </c>
      <c r="CU96" s="128">
        <v>0</v>
      </c>
      <c r="CV96" s="128">
        <v>0</v>
      </c>
      <c r="CW96" s="128">
        <v>0</v>
      </c>
      <c r="CX96" s="128">
        <v>0</v>
      </c>
      <c r="CY96" s="128">
        <v>0</v>
      </c>
      <c r="CZ96" s="128">
        <v>0</v>
      </c>
      <c r="DA96" s="128">
        <v>0</v>
      </c>
      <c r="DB96" s="128">
        <v>0</v>
      </c>
      <c r="DC96" s="128">
        <v>0</v>
      </c>
      <c r="DD96" s="128">
        <v>0</v>
      </c>
      <c r="DE96" s="128">
        <v>0</v>
      </c>
      <c r="DF96" s="128">
        <v>0</v>
      </c>
      <c r="DG96" s="128">
        <v>0</v>
      </c>
      <c r="DH96" s="128">
        <v>0</v>
      </c>
      <c r="DI96" s="128">
        <v>0</v>
      </c>
      <c r="DJ96" s="128">
        <v>0</v>
      </c>
      <c r="DK96" s="128">
        <v>0</v>
      </c>
      <c r="DL96" s="128">
        <v>0</v>
      </c>
      <c r="DM96" s="128">
        <v>0</v>
      </c>
      <c r="DN96" s="128">
        <v>0</v>
      </c>
      <c r="DO96" s="128">
        <v>0</v>
      </c>
      <c r="DP96" s="128">
        <v>0</v>
      </c>
      <c r="DQ96" s="128">
        <v>0</v>
      </c>
      <c r="DR96" s="148">
        <v>0</v>
      </c>
      <c r="DS96" s="148">
        <v>0</v>
      </c>
      <c r="DT96" s="148">
        <v>0</v>
      </c>
      <c r="DU96" s="148">
        <v>0</v>
      </c>
      <c r="DV96" s="148">
        <v>0</v>
      </c>
      <c r="DW96" s="148">
        <v>0</v>
      </c>
      <c r="DX96" s="148">
        <v>0</v>
      </c>
      <c r="DY96" s="148">
        <v>0</v>
      </c>
      <c r="DZ96" s="148">
        <v>0</v>
      </c>
      <c r="EA96" s="118">
        <v>0</v>
      </c>
      <c r="ED96" s="118">
        <f t="shared" si="8"/>
        <v>0</v>
      </c>
      <c r="EE96" s="118">
        <f t="shared" si="12"/>
        <v>0</v>
      </c>
      <c r="EF96" s="118">
        <f t="shared" si="13"/>
        <v>0</v>
      </c>
      <c r="EG96" s="118">
        <f t="shared" si="4"/>
        <v>0</v>
      </c>
      <c r="EH96" s="118">
        <f t="shared" si="9"/>
        <v>0</v>
      </c>
      <c r="EI96" s="118">
        <f t="shared" si="10"/>
        <v>0</v>
      </c>
      <c r="EJ96" s="118">
        <f t="shared" si="11"/>
        <v>0</v>
      </c>
    </row>
    <row r="97" spans="1:140">
      <c r="A97" s="127" t="s">
        <v>153</v>
      </c>
      <c r="B97" s="128">
        <v>4521325.13</v>
      </c>
      <c r="C97" s="128">
        <v>0</v>
      </c>
      <c r="D97" s="128">
        <v>25083.55</v>
      </c>
      <c r="E97" s="128">
        <v>0</v>
      </c>
      <c r="F97" s="128">
        <v>0</v>
      </c>
      <c r="G97" s="128">
        <v>0</v>
      </c>
      <c r="H97" s="128">
        <v>0</v>
      </c>
      <c r="I97" s="128">
        <v>0</v>
      </c>
      <c r="J97" s="128">
        <v>0</v>
      </c>
      <c r="K97" s="128">
        <v>0</v>
      </c>
      <c r="L97" s="128">
        <v>0</v>
      </c>
      <c r="M97" s="128">
        <v>0</v>
      </c>
      <c r="N97" s="128">
        <v>0</v>
      </c>
      <c r="O97" s="128">
        <v>0</v>
      </c>
      <c r="P97" s="128">
        <v>0</v>
      </c>
      <c r="Q97" s="128">
        <v>405020.19</v>
      </c>
      <c r="R97" s="128">
        <v>0</v>
      </c>
      <c r="S97" s="128">
        <v>0</v>
      </c>
      <c r="T97" s="128">
        <v>0</v>
      </c>
      <c r="U97" s="128">
        <v>0</v>
      </c>
      <c r="V97" s="128">
        <v>0</v>
      </c>
      <c r="W97" s="128">
        <v>0</v>
      </c>
      <c r="X97" s="128">
        <v>0</v>
      </c>
      <c r="Y97" s="128">
        <v>0</v>
      </c>
      <c r="Z97" s="136">
        <v>29942.13</v>
      </c>
      <c r="AA97" s="136">
        <v>0</v>
      </c>
      <c r="AB97" s="136">
        <v>0</v>
      </c>
      <c r="AC97" s="136">
        <v>0</v>
      </c>
      <c r="AD97" s="136">
        <v>9558.66</v>
      </c>
      <c r="AE97" s="128">
        <v>0</v>
      </c>
      <c r="AF97" s="136">
        <v>4051720.6</v>
      </c>
      <c r="AG97" s="128">
        <v>28490.57</v>
      </c>
      <c r="AH97" s="128">
        <v>727.28</v>
      </c>
      <c r="AI97" s="128">
        <v>727.28</v>
      </c>
      <c r="AJ97" s="128">
        <v>0</v>
      </c>
      <c r="AK97" s="128">
        <v>-3</v>
      </c>
      <c r="AL97" s="128">
        <v>0</v>
      </c>
      <c r="AM97" s="128">
        <v>0</v>
      </c>
      <c r="AN97" s="128">
        <v>0</v>
      </c>
      <c r="AO97" s="128">
        <v>0</v>
      </c>
      <c r="AP97" s="128">
        <v>0</v>
      </c>
      <c r="AQ97" s="128">
        <v>0</v>
      </c>
      <c r="AR97" s="128">
        <v>0</v>
      </c>
      <c r="AS97" s="128">
        <v>0</v>
      </c>
      <c r="AT97" s="128">
        <v>0</v>
      </c>
      <c r="AU97" s="128">
        <v>0</v>
      </c>
      <c r="AV97" s="128">
        <v>0</v>
      </c>
      <c r="AW97" s="128">
        <v>0</v>
      </c>
      <c r="AX97" s="128">
        <v>0</v>
      </c>
      <c r="AY97" s="128">
        <v>0</v>
      </c>
      <c r="AZ97" s="128">
        <v>0</v>
      </c>
      <c r="BA97" s="128">
        <v>0</v>
      </c>
      <c r="BB97" s="128">
        <v>0</v>
      </c>
      <c r="BC97" s="128">
        <v>0</v>
      </c>
      <c r="BD97" s="128">
        <v>0</v>
      </c>
      <c r="BE97" s="128">
        <v>173.56</v>
      </c>
      <c r="BF97" s="128">
        <v>0</v>
      </c>
      <c r="BG97" s="143">
        <v>22928.75</v>
      </c>
      <c r="BH97" s="144">
        <v>4028618.29</v>
      </c>
      <c r="BI97" s="128">
        <v>234853.71</v>
      </c>
      <c r="BJ97" s="128">
        <v>232743.48</v>
      </c>
      <c r="BK97" s="128">
        <v>232002.05</v>
      </c>
      <c r="BL97" s="128">
        <v>188074.48</v>
      </c>
      <c r="BM97" s="128">
        <v>285257.07</v>
      </c>
      <c r="BN97" s="128">
        <v>232950</v>
      </c>
      <c r="BO97" s="128">
        <v>98832.48</v>
      </c>
      <c r="BP97" s="128">
        <v>295932.48</v>
      </c>
      <c r="BQ97" s="128">
        <v>126374.97</v>
      </c>
      <c r="BR97" s="128">
        <v>95672.71</v>
      </c>
      <c r="BS97" s="128">
        <v>247082.74</v>
      </c>
      <c r="BT97" s="128">
        <v>157008.48</v>
      </c>
      <c r="BU97" s="128">
        <v>148333.48</v>
      </c>
      <c r="BV97" s="128">
        <v>89341.39</v>
      </c>
      <c r="BW97" s="128">
        <v>69179</v>
      </c>
      <c r="BX97" s="128">
        <v>75301.48</v>
      </c>
      <c r="BY97" s="128">
        <v>110915</v>
      </c>
      <c r="BZ97" s="128">
        <v>90488.48</v>
      </c>
      <c r="CA97" s="128">
        <v>80703</v>
      </c>
      <c r="CB97" s="128">
        <v>55562.48</v>
      </c>
      <c r="CC97" s="128">
        <v>71154</v>
      </c>
      <c r="CD97" s="128">
        <v>87843</v>
      </c>
      <c r="CE97" s="128">
        <v>22513.48</v>
      </c>
      <c r="CF97" s="128">
        <v>29808</v>
      </c>
      <c r="CG97" s="128">
        <v>34372</v>
      </c>
      <c r="CH97" s="128">
        <v>25346</v>
      </c>
      <c r="CI97" s="128">
        <v>23173.48</v>
      </c>
      <c r="CJ97" s="128">
        <v>49448</v>
      </c>
      <c r="CK97" s="128">
        <v>31280</v>
      </c>
      <c r="CL97" s="128">
        <v>68072</v>
      </c>
      <c r="CM97" s="128">
        <v>8918</v>
      </c>
      <c r="CN97" s="128">
        <v>13724</v>
      </c>
      <c r="CO97" s="128">
        <v>8137</v>
      </c>
      <c r="CP97" s="128">
        <v>13743</v>
      </c>
      <c r="CQ97" s="128">
        <v>27854</v>
      </c>
      <c r="CR97" s="128">
        <v>40621</v>
      </c>
      <c r="CS97" s="128">
        <v>57269.19</v>
      </c>
      <c r="CT97" s="128">
        <v>13374</v>
      </c>
      <c r="CU97" s="128">
        <v>2459</v>
      </c>
      <c r="CV97" s="128">
        <v>3274</v>
      </c>
      <c r="CW97" s="128">
        <v>10729</v>
      </c>
      <c r="CX97" s="128">
        <v>8301</v>
      </c>
      <c r="CY97" s="128">
        <v>5654</v>
      </c>
      <c r="CZ97" s="128">
        <v>9298</v>
      </c>
      <c r="DA97" s="128">
        <v>4552</v>
      </c>
      <c r="DB97" s="128">
        <v>7301</v>
      </c>
      <c r="DC97" s="128">
        <v>8223</v>
      </c>
      <c r="DD97" s="128">
        <v>3600</v>
      </c>
      <c r="DE97" s="128">
        <v>10595</v>
      </c>
      <c r="DF97" s="128">
        <v>5814</v>
      </c>
      <c r="DG97" s="128">
        <v>5740.48</v>
      </c>
      <c r="DH97" s="128">
        <v>7401.48</v>
      </c>
      <c r="DI97" s="128">
        <v>4072</v>
      </c>
      <c r="DJ97" s="128">
        <v>3943</v>
      </c>
      <c r="DK97" s="128">
        <v>842</v>
      </c>
      <c r="DL97" s="128">
        <v>786</v>
      </c>
      <c r="DM97" s="128">
        <v>4177</v>
      </c>
      <c r="DN97" s="128">
        <v>1508</v>
      </c>
      <c r="DO97" s="128">
        <v>3537</v>
      </c>
      <c r="DP97" s="128">
        <v>20992</v>
      </c>
      <c r="DQ97" s="128">
        <v>34570.64</v>
      </c>
      <c r="DR97" s="148">
        <v>30005</v>
      </c>
      <c r="DS97" s="148">
        <v>8659</v>
      </c>
      <c r="DT97" s="148">
        <v>8034</v>
      </c>
      <c r="DU97" s="148">
        <v>30666.48</v>
      </c>
      <c r="DV97" s="148">
        <v>8530.48</v>
      </c>
      <c r="DW97" s="148">
        <v>1346.88</v>
      </c>
      <c r="DX97" s="148">
        <v>299</v>
      </c>
      <c r="DY97" s="148">
        <v>259</v>
      </c>
      <c r="DZ97" s="148">
        <v>189.74</v>
      </c>
      <c r="EA97" s="118">
        <v>0</v>
      </c>
      <c r="ED97" s="118">
        <f t="shared" si="8"/>
        <v>0</v>
      </c>
      <c r="EE97" s="118">
        <f t="shared" si="12"/>
        <v>0</v>
      </c>
      <c r="EF97" s="118">
        <f t="shared" si="13"/>
        <v>0</v>
      </c>
      <c r="EG97" s="118">
        <f t="shared" si="4"/>
        <v>0</v>
      </c>
      <c r="EH97" s="118">
        <f t="shared" si="9"/>
        <v>0</v>
      </c>
      <c r="EI97" s="118">
        <f t="shared" si="10"/>
        <v>0</v>
      </c>
      <c r="EJ97" s="118">
        <f t="shared" si="11"/>
        <v>0</v>
      </c>
    </row>
    <row r="98" spans="1:140">
      <c r="A98" s="127" t="s">
        <v>154</v>
      </c>
      <c r="B98" s="128">
        <v>1914519.06</v>
      </c>
      <c r="C98" s="128">
        <v>0</v>
      </c>
      <c r="D98" s="128">
        <v>0</v>
      </c>
      <c r="E98" s="128">
        <v>0</v>
      </c>
      <c r="F98" s="128">
        <v>0</v>
      </c>
      <c r="G98" s="128">
        <v>0</v>
      </c>
      <c r="H98" s="128">
        <v>0</v>
      </c>
      <c r="I98" s="128">
        <v>0</v>
      </c>
      <c r="J98" s="128">
        <v>0</v>
      </c>
      <c r="K98" s="128">
        <v>0</v>
      </c>
      <c r="L98" s="128">
        <v>0</v>
      </c>
      <c r="M98" s="128">
        <v>8802.82</v>
      </c>
      <c r="N98" s="128">
        <v>0</v>
      </c>
      <c r="O98" s="128">
        <v>0</v>
      </c>
      <c r="P98" s="128">
        <v>0</v>
      </c>
      <c r="Q98" s="128">
        <v>467775.82</v>
      </c>
      <c r="R98" s="128">
        <v>0</v>
      </c>
      <c r="S98" s="128">
        <v>0</v>
      </c>
      <c r="T98" s="128">
        <v>0</v>
      </c>
      <c r="U98" s="128">
        <v>0</v>
      </c>
      <c r="V98" s="128">
        <v>0</v>
      </c>
      <c r="W98" s="128">
        <v>0</v>
      </c>
      <c r="X98" s="128">
        <v>0</v>
      </c>
      <c r="Y98" s="128">
        <v>0</v>
      </c>
      <c r="Z98" s="136">
        <v>195065.69</v>
      </c>
      <c r="AA98" s="136">
        <v>-113.21</v>
      </c>
      <c r="AB98" s="136">
        <v>163339.9</v>
      </c>
      <c r="AC98" s="136">
        <v>763.64</v>
      </c>
      <c r="AD98" s="136">
        <v>0</v>
      </c>
      <c r="AE98" s="128">
        <v>0</v>
      </c>
      <c r="AF98" s="136">
        <v>1078884.4</v>
      </c>
      <c r="AG98" s="128">
        <v>0</v>
      </c>
      <c r="AH98" s="128">
        <v>55260.51</v>
      </c>
      <c r="AI98" s="128">
        <v>55260.51</v>
      </c>
      <c r="AJ98" s="128">
        <v>24100.73</v>
      </c>
      <c r="AK98" s="128">
        <v>23734.21</v>
      </c>
      <c r="AL98" s="128">
        <v>36709.73</v>
      </c>
      <c r="AM98" s="128">
        <v>0</v>
      </c>
      <c r="AN98" s="128">
        <v>0</v>
      </c>
      <c r="AO98" s="128">
        <v>0</v>
      </c>
      <c r="AP98" s="128">
        <v>0</v>
      </c>
      <c r="AQ98" s="128">
        <v>-113.21</v>
      </c>
      <c r="AR98" s="128">
        <v>0</v>
      </c>
      <c r="AS98" s="128">
        <v>0</v>
      </c>
      <c r="AT98" s="128">
        <v>0</v>
      </c>
      <c r="AU98" s="128">
        <v>0</v>
      </c>
      <c r="AV98" s="128">
        <v>57445.92</v>
      </c>
      <c r="AW98" s="128">
        <v>0</v>
      </c>
      <c r="AX98" s="128">
        <v>50110.55</v>
      </c>
      <c r="AY98" s="128">
        <v>55783.43</v>
      </c>
      <c r="AZ98" s="128">
        <v>763.64</v>
      </c>
      <c r="BA98" s="128">
        <v>0</v>
      </c>
      <c r="BB98" s="128">
        <v>0</v>
      </c>
      <c r="BC98" s="128">
        <v>0</v>
      </c>
      <c r="BD98" s="128">
        <v>44965.57</v>
      </c>
      <c r="BE98" s="128">
        <v>241401.42</v>
      </c>
      <c r="BF98" s="128">
        <v>943.4</v>
      </c>
      <c r="BG98" s="143">
        <v>289609.94</v>
      </c>
      <c r="BH98" s="144">
        <v>501964.07</v>
      </c>
      <c r="BI98" s="128">
        <v>25304.63</v>
      </c>
      <c r="BJ98" s="128">
        <v>35998.41</v>
      </c>
      <c r="BK98" s="128">
        <v>27961.7</v>
      </c>
      <c r="BL98" s="128">
        <v>32030.4</v>
      </c>
      <c r="BM98" s="128">
        <v>32098.32</v>
      </c>
      <c r="BN98" s="128">
        <v>36746.83</v>
      </c>
      <c r="BO98" s="128">
        <v>10467.2</v>
      </c>
      <c r="BP98" s="128">
        <v>34084.75</v>
      </c>
      <c r="BQ98" s="128">
        <v>10852.68</v>
      </c>
      <c r="BR98" s="128">
        <v>8734.73</v>
      </c>
      <c r="BS98" s="128">
        <v>26989.21</v>
      </c>
      <c r="BT98" s="128">
        <v>16502.1</v>
      </c>
      <c r="BU98" s="128">
        <v>40850.21</v>
      </c>
      <c r="BV98" s="128">
        <v>9758.42</v>
      </c>
      <c r="BW98" s="128">
        <v>8338.26</v>
      </c>
      <c r="BX98" s="128">
        <v>9664.56</v>
      </c>
      <c r="BY98" s="128">
        <v>11003.85</v>
      </c>
      <c r="BZ98" s="128">
        <v>9577.67</v>
      </c>
      <c r="CA98" s="128">
        <v>8856.57</v>
      </c>
      <c r="CB98" s="128">
        <v>5854.3</v>
      </c>
      <c r="CC98" s="128">
        <v>7828.59</v>
      </c>
      <c r="CD98" s="128">
        <v>9709.96</v>
      </c>
      <c r="CE98" s="128">
        <v>2769.38</v>
      </c>
      <c r="CF98" s="128">
        <v>3588.42</v>
      </c>
      <c r="CG98" s="128">
        <v>3123.48</v>
      </c>
      <c r="CH98" s="128">
        <v>3295.97</v>
      </c>
      <c r="CI98" s="128">
        <v>3001.44</v>
      </c>
      <c r="CJ98" s="128">
        <v>5125.59</v>
      </c>
      <c r="CK98" s="128">
        <v>4356.66</v>
      </c>
      <c r="CL98" s="128">
        <v>7358.37</v>
      </c>
      <c r="CM98" s="128">
        <v>1051.29</v>
      </c>
      <c r="CN98" s="128">
        <v>1728.25</v>
      </c>
      <c r="CO98" s="128">
        <v>1055.54</v>
      </c>
      <c r="CP98" s="128">
        <v>1794.08</v>
      </c>
      <c r="CQ98" s="128">
        <v>3362.92</v>
      </c>
      <c r="CR98" s="128">
        <v>2695.44</v>
      </c>
      <c r="CS98" s="128">
        <v>7270.6</v>
      </c>
      <c r="CT98" s="128">
        <v>1589.93</v>
      </c>
      <c r="CU98" s="128">
        <v>317.18</v>
      </c>
      <c r="CV98" s="128">
        <v>320.68</v>
      </c>
      <c r="CW98" s="128">
        <v>1395.72</v>
      </c>
      <c r="CX98" s="128">
        <v>876.88</v>
      </c>
      <c r="CY98" s="128">
        <v>719.57</v>
      </c>
      <c r="CZ98" s="128">
        <v>1114.62</v>
      </c>
      <c r="DA98" s="128">
        <v>551.98</v>
      </c>
      <c r="DB98" s="128">
        <v>874.25</v>
      </c>
      <c r="DC98" s="128">
        <v>947.92</v>
      </c>
      <c r="DD98" s="128">
        <v>472.26</v>
      </c>
      <c r="DE98" s="128">
        <v>1260.34</v>
      </c>
      <c r="DF98" s="128">
        <v>731.53</v>
      </c>
      <c r="DG98" s="128">
        <v>680.04</v>
      </c>
      <c r="DH98" s="128">
        <v>924.83</v>
      </c>
      <c r="DI98" s="128">
        <v>533.51</v>
      </c>
      <c r="DJ98" s="128">
        <v>491.3</v>
      </c>
      <c r="DK98" s="128">
        <v>111.77</v>
      </c>
      <c r="DL98" s="128">
        <v>102.92</v>
      </c>
      <c r="DM98" s="128">
        <v>527.17</v>
      </c>
      <c r="DN98" s="128">
        <v>195.8</v>
      </c>
      <c r="DO98" s="128">
        <v>408.87</v>
      </c>
      <c r="DP98" s="128">
        <v>2370.45</v>
      </c>
      <c r="DQ98" s="128">
        <v>3332.53</v>
      </c>
      <c r="DR98" s="148">
        <v>3394.73</v>
      </c>
      <c r="DS98" s="148">
        <v>965.95</v>
      </c>
      <c r="DT98" s="148">
        <v>932.72</v>
      </c>
      <c r="DU98" s="148">
        <v>3727.71</v>
      </c>
      <c r="DV98" s="148">
        <v>1047.14</v>
      </c>
      <c r="DW98" s="148">
        <v>164.13</v>
      </c>
      <c r="DX98" s="148">
        <v>39.94</v>
      </c>
      <c r="DY98" s="148">
        <v>22</v>
      </c>
      <c r="DZ98" s="148">
        <v>26.92</v>
      </c>
      <c r="EA98" s="118">
        <v>0</v>
      </c>
      <c r="ED98" s="118">
        <f t="shared" si="8"/>
        <v>0</v>
      </c>
      <c r="EE98" s="118">
        <f t="shared" si="12"/>
        <v>0</v>
      </c>
      <c r="EF98" s="118">
        <f t="shared" si="13"/>
        <v>0</v>
      </c>
      <c r="EG98" s="118">
        <f t="shared" si="4"/>
        <v>0</v>
      </c>
      <c r="EH98" s="118">
        <f t="shared" si="9"/>
        <v>0</v>
      </c>
      <c r="EI98" s="118">
        <f t="shared" si="10"/>
        <v>0</v>
      </c>
      <c r="EJ98" s="118">
        <f t="shared" si="11"/>
        <v>0</v>
      </c>
    </row>
    <row r="99" spans="1:140">
      <c r="A99" s="127" t="s">
        <v>155</v>
      </c>
      <c r="B99" s="128">
        <v>3904200.28</v>
      </c>
      <c r="C99" s="128">
        <v>0</v>
      </c>
      <c r="D99" s="128">
        <v>0</v>
      </c>
      <c r="E99" s="128">
        <v>0</v>
      </c>
      <c r="F99" s="128">
        <v>51268.06</v>
      </c>
      <c r="G99" s="128">
        <v>0</v>
      </c>
      <c r="H99" s="128">
        <v>0</v>
      </c>
      <c r="I99" s="128">
        <v>0</v>
      </c>
      <c r="J99" s="128">
        <v>0</v>
      </c>
      <c r="K99" s="128">
        <v>0</v>
      </c>
      <c r="L99" s="128">
        <v>0</v>
      </c>
      <c r="M99" s="128">
        <v>0</v>
      </c>
      <c r="N99" s="128">
        <v>0</v>
      </c>
      <c r="O99" s="128">
        <v>0</v>
      </c>
      <c r="P99" s="128">
        <v>0</v>
      </c>
      <c r="Q99" s="128">
        <v>6400</v>
      </c>
      <c r="R99" s="128">
        <v>19435.58</v>
      </c>
      <c r="S99" s="128">
        <v>0</v>
      </c>
      <c r="T99" s="128">
        <v>0</v>
      </c>
      <c r="U99" s="128">
        <v>0</v>
      </c>
      <c r="V99" s="128">
        <v>0</v>
      </c>
      <c r="W99" s="128">
        <v>0</v>
      </c>
      <c r="X99" s="128">
        <v>0</v>
      </c>
      <c r="Y99" s="128">
        <v>0</v>
      </c>
      <c r="Z99" s="136">
        <v>-1550292.39</v>
      </c>
      <c r="AA99" s="136">
        <v>46303.55</v>
      </c>
      <c r="AB99" s="136">
        <v>204302.53</v>
      </c>
      <c r="AC99" s="136">
        <v>5760.54</v>
      </c>
      <c r="AD99" s="136">
        <v>838755.69</v>
      </c>
      <c r="AE99" s="128">
        <v>0</v>
      </c>
      <c r="AF99" s="136">
        <v>4282266.72</v>
      </c>
      <c r="AG99" s="128">
        <v>-2206734.66</v>
      </c>
      <c r="AH99" s="128">
        <v>122968.07</v>
      </c>
      <c r="AI99" s="128">
        <v>122968.07</v>
      </c>
      <c r="AJ99" s="128">
        <v>165774.01</v>
      </c>
      <c r="AK99" s="128">
        <v>87449.59</v>
      </c>
      <c r="AL99" s="128">
        <v>87449.59</v>
      </c>
      <c r="AM99" s="128">
        <v>69832.94</v>
      </c>
      <c r="AN99" s="128">
        <v>-1700</v>
      </c>
      <c r="AO99" s="128">
        <v>28802.13</v>
      </c>
      <c r="AP99" s="128">
        <v>19201.42</v>
      </c>
      <c r="AQ99" s="128">
        <v>0</v>
      </c>
      <c r="AR99" s="128">
        <v>0</v>
      </c>
      <c r="AS99" s="128">
        <v>0</v>
      </c>
      <c r="AT99" s="128">
        <v>0</v>
      </c>
      <c r="AU99" s="128">
        <v>0</v>
      </c>
      <c r="AV99" s="128">
        <v>97588.68</v>
      </c>
      <c r="AW99" s="128">
        <v>0</v>
      </c>
      <c r="AX99" s="128">
        <v>0</v>
      </c>
      <c r="AY99" s="128">
        <v>106713.85</v>
      </c>
      <c r="AZ99" s="128">
        <v>5760.54</v>
      </c>
      <c r="BA99" s="128">
        <v>0</v>
      </c>
      <c r="BB99" s="128">
        <v>66582.4</v>
      </c>
      <c r="BC99" s="128">
        <v>0</v>
      </c>
      <c r="BD99" s="128">
        <v>0</v>
      </c>
      <c r="BE99" s="128">
        <v>0</v>
      </c>
      <c r="BF99" s="128">
        <v>82131.39</v>
      </c>
      <c r="BG99" s="143">
        <v>2210</v>
      </c>
      <c r="BH99" s="144">
        <v>4131342.93</v>
      </c>
      <c r="BI99" s="128">
        <v>59103.65</v>
      </c>
      <c r="BJ99" s="128">
        <v>80444.99</v>
      </c>
      <c r="BK99" s="128">
        <v>77808.67</v>
      </c>
      <c r="BL99" s="128">
        <v>65167.2</v>
      </c>
      <c r="BM99" s="128">
        <v>85204.81</v>
      </c>
      <c r="BN99" s="128">
        <v>30095.39</v>
      </c>
      <c r="BO99" s="128">
        <v>21335.67</v>
      </c>
      <c r="BP99" s="128">
        <v>65946.03</v>
      </c>
      <c r="BQ99" s="128">
        <v>88809.53</v>
      </c>
      <c r="BR99" s="128">
        <v>107814.4</v>
      </c>
      <c r="BS99" s="128">
        <v>152847.9</v>
      </c>
      <c r="BT99" s="128">
        <v>82234.67</v>
      </c>
      <c r="BU99" s="128">
        <v>125043.8</v>
      </c>
      <c r="BV99" s="128">
        <v>1831467.66</v>
      </c>
      <c r="BW99" s="128">
        <v>28969.52</v>
      </c>
      <c r="BX99" s="128">
        <v>23707.55</v>
      </c>
      <c r="BY99" s="128">
        <v>0</v>
      </c>
      <c r="BZ99" s="128">
        <v>26127.01</v>
      </c>
      <c r="CA99" s="128">
        <v>26640</v>
      </c>
      <c r="CB99" s="128">
        <v>19360</v>
      </c>
      <c r="CC99" s="128">
        <v>21529.01</v>
      </c>
      <c r="CD99" s="128">
        <v>37603.06</v>
      </c>
      <c r="CE99" s="128">
        <v>25595.14</v>
      </c>
      <c r="CF99" s="128">
        <v>19576.55</v>
      </c>
      <c r="CG99" s="128">
        <v>12754.14</v>
      </c>
      <c r="CH99" s="128">
        <v>16099.09</v>
      </c>
      <c r="CI99" s="128">
        <v>9887.5</v>
      </c>
      <c r="CJ99" s="128">
        <v>14580</v>
      </c>
      <c r="CK99" s="128">
        <v>13966.66</v>
      </c>
      <c r="CL99" s="128">
        <v>-46484.95</v>
      </c>
      <c r="CM99" s="128">
        <v>6105.49</v>
      </c>
      <c r="CN99" s="128">
        <v>12329.37</v>
      </c>
      <c r="CO99" s="128">
        <v>3797.45</v>
      </c>
      <c r="CP99" s="128">
        <v>5976</v>
      </c>
      <c r="CQ99" s="128">
        <v>14969.56</v>
      </c>
      <c r="CR99" s="128">
        <v>94008.64</v>
      </c>
      <c r="CS99" s="128">
        <v>578</v>
      </c>
      <c r="CT99" s="128">
        <v>28000</v>
      </c>
      <c r="CU99" s="128">
        <v>18837</v>
      </c>
      <c r="CV99" s="128">
        <v>19833.45</v>
      </c>
      <c r="CW99" s="128">
        <v>22304.76</v>
      </c>
      <c r="CX99" s="128">
        <v>9634.21</v>
      </c>
      <c r="CY99" s="128">
        <v>15096.59</v>
      </c>
      <c r="CZ99" s="128">
        <v>22934.27</v>
      </c>
      <c r="DA99" s="128">
        <v>24319.96</v>
      </c>
      <c r="DB99" s="128">
        <v>10873.6</v>
      </c>
      <c r="DC99" s="128">
        <v>13333.33</v>
      </c>
      <c r="DD99" s="128">
        <v>18212.96</v>
      </c>
      <c r="DE99" s="128">
        <v>15475.85</v>
      </c>
      <c r="DF99" s="128">
        <v>11848.7</v>
      </c>
      <c r="DG99" s="128">
        <v>8707.59</v>
      </c>
      <c r="DH99" s="128">
        <v>10000</v>
      </c>
      <c r="DI99" s="128">
        <v>7236.04</v>
      </c>
      <c r="DJ99" s="128">
        <v>17566.41</v>
      </c>
      <c r="DK99" s="128">
        <v>14253.27</v>
      </c>
      <c r="DL99" s="128">
        <v>17235.26</v>
      </c>
      <c r="DM99" s="128">
        <v>6600</v>
      </c>
      <c r="DN99" s="128">
        <v>13042.46</v>
      </c>
      <c r="DO99" s="128">
        <v>11044.02</v>
      </c>
      <c r="DP99" s="128">
        <v>20254.56</v>
      </c>
      <c r="DQ99" s="128">
        <v>138761.01</v>
      </c>
      <c r="DR99" s="148">
        <v>15840.5</v>
      </c>
      <c r="DS99" s="148">
        <v>40380.95</v>
      </c>
      <c r="DT99" s="148">
        <v>8350</v>
      </c>
      <c r="DU99" s="148">
        <v>49482.95</v>
      </c>
      <c r="DV99" s="148">
        <v>9663.11</v>
      </c>
      <c r="DW99" s="148">
        <v>19360.32</v>
      </c>
      <c r="DX99" s="148">
        <v>10286.87</v>
      </c>
      <c r="DY99" s="148">
        <v>42775.74</v>
      </c>
      <c r="DZ99" s="148">
        <v>33275.16</v>
      </c>
      <c r="EA99" s="118">
        <v>0</v>
      </c>
      <c r="ED99" s="118">
        <f t="shared" ref="ED99:ED106" si="14">SUM(C99:AF99)-B99</f>
        <v>0</v>
      </c>
      <c r="EE99" s="118">
        <f t="shared" si="12"/>
        <v>0</v>
      </c>
      <c r="EF99" s="118">
        <f t="shared" si="13"/>
        <v>-145522.87</v>
      </c>
      <c r="EG99" s="118">
        <f t="shared" ref="EG99:EG106" si="15">SUM(AG99:AM99)-Z99</f>
        <v>0</v>
      </c>
      <c r="EH99" s="118">
        <f t="shared" si="9"/>
        <v>0</v>
      </c>
      <c r="EI99" s="118">
        <f t="shared" si="10"/>
        <v>0</v>
      </c>
      <c r="EJ99" s="118">
        <f t="shared" si="11"/>
        <v>0</v>
      </c>
    </row>
    <row r="100" spans="1:140">
      <c r="A100" s="127" t="s">
        <v>156</v>
      </c>
      <c r="B100" s="128">
        <v>1324145.64</v>
      </c>
      <c r="C100" s="128">
        <v>0</v>
      </c>
      <c r="D100" s="128">
        <v>-1948.03</v>
      </c>
      <c r="E100" s="128">
        <v>0</v>
      </c>
      <c r="F100" s="128">
        <v>0</v>
      </c>
      <c r="G100" s="128">
        <v>0</v>
      </c>
      <c r="H100" s="128">
        <v>0</v>
      </c>
      <c r="I100" s="128">
        <v>0</v>
      </c>
      <c r="J100" s="128">
        <v>0</v>
      </c>
      <c r="K100" s="128">
        <v>0</v>
      </c>
      <c r="L100" s="128">
        <v>0</v>
      </c>
      <c r="M100" s="128">
        <v>0</v>
      </c>
      <c r="N100" s="128">
        <v>0</v>
      </c>
      <c r="O100" s="128">
        <v>0</v>
      </c>
      <c r="P100" s="128">
        <v>122406.23</v>
      </c>
      <c r="Q100" s="128">
        <v>819603.49</v>
      </c>
      <c r="R100" s="128">
        <v>0</v>
      </c>
      <c r="S100" s="128">
        <v>0</v>
      </c>
      <c r="T100" s="128">
        <v>0</v>
      </c>
      <c r="U100" s="128">
        <v>0</v>
      </c>
      <c r="V100" s="128">
        <v>0</v>
      </c>
      <c r="W100" s="128">
        <v>0</v>
      </c>
      <c r="X100" s="128">
        <v>0</v>
      </c>
      <c r="Y100" s="128">
        <v>0</v>
      </c>
      <c r="Z100" s="136">
        <v>50595.73</v>
      </c>
      <c r="AA100" s="136">
        <v>0</v>
      </c>
      <c r="AB100" s="136">
        <v>3656.81</v>
      </c>
      <c r="AC100" s="136">
        <v>16844.56</v>
      </c>
      <c r="AD100" s="136">
        <v>2650.42</v>
      </c>
      <c r="AE100" s="128">
        <v>0</v>
      </c>
      <c r="AF100" s="136">
        <v>310336.43</v>
      </c>
      <c r="AG100" s="128">
        <v>36383.16</v>
      </c>
      <c r="AH100" s="128">
        <v>2231.9</v>
      </c>
      <c r="AI100" s="128">
        <v>2354.61</v>
      </c>
      <c r="AJ100" s="128">
        <v>4468.63</v>
      </c>
      <c r="AK100" s="128">
        <v>1491.66</v>
      </c>
      <c r="AL100" s="128">
        <v>973.75</v>
      </c>
      <c r="AM100" s="128">
        <v>2692.02</v>
      </c>
      <c r="AN100" s="128">
        <v>0</v>
      </c>
      <c r="AO100" s="128">
        <v>0</v>
      </c>
      <c r="AP100" s="128">
        <v>0</v>
      </c>
      <c r="AQ100" s="128">
        <v>0</v>
      </c>
      <c r="AR100" s="128">
        <v>0</v>
      </c>
      <c r="AS100" s="128">
        <v>0</v>
      </c>
      <c r="AT100" s="128">
        <v>0</v>
      </c>
      <c r="AU100" s="128">
        <v>0</v>
      </c>
      <c r="AV100" s="128">
        <v>1492.47</v>
      </c>
      <c r="AW100" s="128">
        <v>0</v>
      </c>
      <c r="AX100" s="128">
        <v>0</v>
      </c>
      <c r="AY100" s="128">
        <v>2164.34</v>
      </c>
      <c r="AZ100" s="128">
        <v>16844.56</v>
      </c>
      <c r="BA100" s="128">
        <v>0</v>
      </c>
      <c r="BB100" s="128">
        <v>0</v>
      </c>
      <c r="BC100" s="128">
        <v>0</v>
      </c>
      <c r="BD100" s="128">
        <v>0</v>
      </c>
      <c r="BE100" s="128">
        <v>0</v>
      </c>
      <c r="BF100" s="128">
        <v>0</v>
      </c>
      <c r="BG100" s="143">
        <v>42402.5</v>
      </c>
      <c r="BH100" s="144">
        <v>267933.93</v>
      </c>
      <c r="BI100" s="128">
        <v>6842.62</v>
      </c>
      <c r="BJ100" s="128">
        <v>8929.67</v>
      </c>
      <c r="BK100" s="128">
        <v>7136.74</v>
      </c>
      <c r="BL100" s="128">
        <v>3650.88</v>
      </c>
      <c r="BM100" s="128">
        <v>9494.75</v>
      </c>
      <c r="BN100" s="128">
        <v>10243.21</v>
      </c>
      <c r="BO100" s="128">
        <v>3841.8</v>
      </c>
      <c r="BP100" s="128">
        <v>10746.28</v>
      </c>
      <c r="BQ100" s="128">
        <v>3086.34</v>
      </c>
      <c r="BR100" s="128">
        <v>5645.48</v>
      </c>
      <c r="BS100" s="128">
        <v>7309.68</v>
      </c>
      <c r="BT100" s="128">
        <v>4485.45</v>
      </c>
      <c r="BU100" s="128">
        <v>10989.18</v>
      </c>
      <c r="BV100" s="128">
        <v>2582.2</v>
      </c>
      <c r="BW100" s="128">
        <v>6400.71</v>
      </c>
      <c r="BX100" s="128">
        <v>3768.24</v>
      </c>
      <c r="BY100" s="128">
        <v>2158.4</v>
      </c>
      <c r="BZ100" s="128">
        <v>7330.18</v>
      </c>
      <c r="CA100" s="128">
        <v>2773.74</v>
      </c>
      <c r="CB100" s="128">
        <v>1998.77</v>
      </c>
      <c r="CC100" s="128">
        <v>2489.54</v>
      </c>
      <c r="CD100" s="128">
        <v>6262.14</v>
      </c>
      <c r="CE100" s="128">
        <v>3028.95</v>
      </c>
      <c r="CF100" s="128">
        <v>1728.31</v>
      </c>
      <c r="CG100" s="128">
        <v>1698.09</v>
      </c>
      <c r="CH100" s="128">
        <v>8921.02</v>
      </c>
      <c r="CI100" s="128">
        <v>1382.23</v>
      </c>
      <c r="CJ100" s="128">
        <v>1859.71</v>
      </c>
      <c r="CK100" s="128">
        <v>1424.79</v>
      </c>
      <c r="CL100" s="128">
        <v>2576.03</v>
      </c>
      <c r="CM100" s="128">
        <v>1139</v>
      </c>
      <c r="CN100" s="128">
        <v>3024.72</v>
      </c>
      <c r="CO100" s="128">
        <v>712.3</v>
      </c>
      <c r="CP100" s="128">
        <v>1712.63</v>
      </c>
      <c r="CQ100" s="128">
        <v>667.29</v>
      </c>
      <c r="CR100" s="128">
        <v>10902.9</v>
      </c>
      <c r="CS100" s="128">
        <v>13139.1</v>
      </c>
      <c r="CT100" s="128">
        <v>838.49</v>
      </c>
      <c r="CU100" s="128">
        <v>1781.1</v>
      </c>
      <c r="CV100" s="128">
        <v>1727.67</v>
      </c>
      <c r="CW100" s="128">
        <v>2354.24</v>
      </c>
      <c r="CX100" s="128">
        <v>2114.75</v>
      </c>
      <c r="CY100" s="128">
        <v>1972.88</v>
      </c>
      <c r="CZ100" s="128">
        <v>2934.16</v>
      </c>
      <c r="DA100" s="128">
        <v>3392.7</v>
      </c>
      <c r="DB100" s="128">
        <v>2223.7</v>
      </c>
      <c r="DC100" s="128">
        <v>3292.71</v>
      </c>
      <c r="DD100" s="128">
        <v>4426.88</v>
      </c>
      <c r="DE100" s="128">
        <v>3265.72</v>
      </c>
      <c r="DF100" s="128">
        <v>1667.49</v>
      </c>
      <c r="DG100" s="128">
        <v>2474.69</v>
      </c>
      <c r="DH100" s="128">
        <v>2349.28</v>
      </c>
      <c r="DI100" s="128">
        <v>2216.87</v>
      </c>
      <c r="DJ100" s="128">
        <v>2505.6</v>
      </c>
      <c r="DK100" s="128">
        <v>1539.21</v>
      </c>
      <c r="DL100" s="128">
        <v>2606.3</v>
      </c>
      <c r="DM100" s="128">
        <v>2313.45</v>
      </c>
      <c r="DN100" s="128">
        <v>1880.72</v>
      </c>
      <c r="DO100" s="128">
        <v>1840.45</v>
      </c>
      <c r="DP100" s="128">
        <v>4045.87</v>
      </c>
      <c r="DQ100" s="128">
        <v>5258.82</v>
      </c>
      <c r="DR100" s="148">
        <v>4395.88</v>
      </c>
      <c r="DS100" s="148">
        <v>3472.48</v>
      </c>
      <c r="DT100" s="148">
        <v>2618.3</v>
      </c>
      <c r="DU100" s="148">
        <v>2081.57</v>
      </c>
      <c r="DV100" s="148">
        <v>4047.35</v>
      </c>
      <c r="DW100" s="148">
        <v>2536.42</v>
      </c>
      <c r="DX100" s="148">
        <v>1792.59</v>
      </c>
      <c r="DY100" s="148">
        <v>1661.45</v>
      </c>
      <c r="DZ100" s="148">
        <v>2221.07</v>
      </c>
      <c r="EA100" s="118">
        <v>0</v>
      </c>
      <c r="ED100" s="118">
        <f t="shared" si="14"/>
        <v>0</v>
      </c>
      <c r="EE100" s="118">
        <f t="shared" si="12"/>
        <v>0</v>
      </c>
      <c r="EF100" s="118">
        <f t="shared" si="13"/>
        <v>0</v>
      </c>
      <c r="EG100" s="118">
        <f t="shared" si="15"/>
        <v>0</v>
      </c>
      <c r="EH100" s="118">
        <f t="shared" si="9"/>
        <v>0</v>
      </c>
      <c r="EI100" s="118">
        <f t="shared" si="10"/>
        <v>0</v>
      </c>
      <c r="EJ100" s="118">
        <f t="shared" si="11"/>
        <v>0</v>
      </c>
    </row>
    <row r="101" spans="1:140">
      <c r="A101" s="127" t="s">
        <v>157</v>
      </c>
      <c r="B101" s="128">
        <v>1113069.58</v>
      </c>
      <c r="C101" s="128">
        <v>0</v>
      </c>
      <c r="D101" s="128">
        <v>576641.56</v>
      </c>
      <c r="E101" s="128">
        <v>0</v>
      </c>
      <c r="F101" s="128">
        <v>0</v>
      </c>
      <c r="G101" s="128">
        <v>0</v>
      </c>
      <c r="H101" s="128">
        <v>0</v>
      </c>
      <c r="I101" s="128">
        <v>0</v>
      </c>
      <c r="J101" s="128">
        <v>0</v>
      </c>
      <c r="K101" s="128">
        <v>0</v>
      </c>
      <c r="L101" s="128">
        <v>0</v>
      </c>
      <c r="M101" s="128">
        <v>0</v>
      </c>
      <c r="N101" s="128">
        <v>0</v>
      </c>
      <c r="O101" s="128">
        <v>0</v>
      </c>
      <c r="P101" s="128">
        <v>48169.24</v>
      </c>
      <c r="Q101" s="128">
        <v>430025.35</v>
      </c>
      <c r="R101" s="128">
        <v>0</v>
      </c>
      <c r="S101" s="128">
        <v>0</v>
      </c>
      <c r="T101" s="128">
        <v>0</v>
      </c>
      <c r="U101" s="128">
        <v>0</v>
      </c>
      <c r="V101" s="128">
        <v>0</v>
      </c>
      <c r="W101" s="128">
        <v>0</v>
      </c>
      <c r="X101" s="128">
        <v>0</v>
      </c>
      <c r="Y101" s="128">
        <v>0</v>
      </c>
      <c r="Z101" s="136">
        <v>11161.91</v>
      </c>
      <c r="AA101" s="136">
        <v>0</v>
      </c>
      <c r="AB101" s="136">
        <v>0</v>
      </c>
      <c r="AC101" s="136">
        <v>0</v>
      </c>
      <c r="AD101" s="136">
        <v>0</v>
      </c>
      <c r="AE101" s="128">
        <v>0</v>
      </c>
      <c r="AF101" s="136">
        <v>47071.52</v>
      </c>
      <c r="AG101" s="128">
        <v>0</v>
      </c>
      <c r="AH101" s="128">
        <v>11161.91</v>
      </c>
      <c r="AI101" s="128">
        <v>0</v>
      </c>
      <c r="AJ101" s="128">
        <v>0</v>
      </c>
      <c r="AK101" s="128">
        <v>0</v>
      </c>
      <c r="AL101" s="128">
        <v>0</v>
      </c>
      <c r="AM101" s="128">
        <v>0</v>
      </c>
      <c r="AN101" s="128">
        <v>0</v>
      </c>
      <c r="AO101" s="128">
        <v>0</v>
      </c>
      <c r="AP101" s="128">
        <v>0</v>
      </c>
      <c r="AQ101" s="128">
        <v>0</v>
      </c>
      <c r="AR101" s="128">
        <v>0</v>
      </c>
      <c r="AS101" s="128">
        <v>0</v>
      </c>
      <c r="AT101" s="128">
        <v>0</v>
      </c>
      <c r="AU101" s="128">
        <v>0</v>
      </c>
      <c r="AV101" s="128">
        <v>0</v>
      </c>
      <c r="AW101" s="128">
        <v>0</v>
      </c>
      <c r="AX101" s="128">
        <v>0</v>
      </c>
      <c r="AY101" s="128">
        <v>0</v>
      </c>
      <c r="AZ101" s="128">
        <v>0</v>
      </c>
      <c r="BA101" s="128">
        <v>0</v>
      </c>
      <c r="BB101" s="128">
        <v>0</v>
      </c>
      <c r="BC101" s="128">
        <v>0</v>
      </c>
      <c r="BD101" s="128">
        <v>1666.68</v>
      </c>
      <c r="BE101" s="128">
        <v>0</v>
      </c>
      <c r="BF101" s="128">
        <v>628.94</v>
      </c>
      <c r="BG101" s="143">
        <v>44775.9</v>
      </c>
      <c r="BH101" s="144">
        <v>0</v>
      </c>
      <c r="BI101" s="128">
        <v>0</v>
      </c>
      <c r="BJ101" s="128">
        <v>0</v>
      </c>
      <c r="BK101" s="128">
        <v>0</v>
      </c>
      <c r="BL101" s="128">
        <v>0</v>
      </c>
      <c r="BM101" s="128">
        <v>0</v>
      </c>
      <c r="BN101" s="128">
        <v>0</v>
      </c>
      <c r="BO101" s="128">
        <v>0</v>
      </c>
      <c r="BP101" s="128">
        <v>0</v>
      </c>
      <c r="BQ101" s="128">
        <v>0</v>
      </c>
      <c r="BR101" s="128">
        <v>0</v>
      </c>
      <c r="BS101" s="128">
        <v>0</v>
      </c>
      <c r="BT101" s="128">
        <v>0</v>
      </c>
      <c r="BU101" s="128">
        <v>0</v>
      </c>
      <c r="BV101" s="128">
        <v>0</v>
      </c>
      <c r="BW101" s="128">
        <v>0</v>
      </c>
      <c r="BX101" s="128">
        <v>0</v>
      </c>
      <c r="BY101" s="128">
        <v>0</v>
      </c>
      <c r="BZ101" s="128">
        <v>0</v>
      </c>
      <c r="CA101" s="128">
        <v>0</v>
      </c>
      <c r="CB101" s="128">
        <v>0</v>
      </c>
      <c r="CC101" s="128">
        <v>0</v>
      </c>
      <c r="CD101" s="128">
        <v>0</v>
      </c>
      <c r="CE101" s="128">
        <v>0</v>
      </c>
      <c r="CF101" s="128">
        <v>0</v>
      </c>
      <c r="CG101" s="128">
        <v>0</v>
      </c>
      <c r="CH101" s="128">
        <v>0</v>
      </c>
      <c r="CI101" s="128">
        <v>0</v>
      </c>
      <c r="CJ101" s="128">
        <v>0</v>
      </c>
      <c r="CK101" s="128">
        <v>0</v>
      </c>
      <c r="CL101" s="128">
        <v>0</v>
      </c>
      <c r="CM101" s="128">
        <v>0</v>
      </c>
      <c r="CN101" s="128">
        <v>0</v>
      </c>
      <c r="CO101" s="128">
        <v>0</v>
      </c>
      <c r="CP101" s="128">
        <v>0</v>
      </c>
      <c r="CQ101" s="128">
        <v>0</v>
      </c>
      <c r="CR101" s="128">
        <v>0</v>
      </c>
      <c r="CS101" s="128">
        <v>0</v>
      </c>
      <c r="CT101" s="128">
        <v>0</v>
      </c>
      <c r="CU101" s="128">
        <v>0</v>
      </c>
      <c r="CV101" s="128">
        <v>0</v>
      </c>
      <c r="CW101" s="128">
        <v>0</v>
      </c>
      <c r="CX101" s="128">
        <v>0</v>
      </c>
      <c r="CY101" s="128">
        <v>0</v>
      </c>
      <c r="CZ101" s="128">
        <v>0</v>
      </c>
      <c r="DA101" s="128">
        <v>0</v>
      </c>
      <c r="DB101" s="128">
        <v>0</v>
      </c>
      <c r="DC101" s="128">
        <v>0</v>
      </c>
      <c r="DD101" s="128">
        <v>0</v>
      </c>
      <c r="DE101" s="128">
        <v>0</v>
      </c>
      <c r="DF101" s="128">
        <v>0</v>
      </c>
      <c r="DG101" s="128">
        <v>0</v>
      </c>
      <c r="DH101" s="128">
        <v>0</v>
      </c>
      <c r="DI101" s="128">
        <v>0</v>
      </c>
      <c r="DJ101" s="128">
        <v>0</v>
      </c>
      <c r="DK101" s="128">
        <v>0</v>
      </c>
      <c r="DL101" s="128">
        <v>0</v>
      </c>
      <c r="DM101" s="128">
        <v>0</v>
      </c>
      <c r="DN101" s="128">
        <v>0</v>
      </c>
      <c r="DO101" s="128">
        <v>0</v>
      </c>
      <c r="DP101" s="128">
        <v>0</v>
      </c>
      <c r="DQ101" s="128">
        <v>0</v>
      </c>
      <c r="DR101" s="148">
        <v>0</v>
      </c>
      <c r="DS101" s="148">
        <v>0</v>
      </c>
      <c r="DT101" s="148">
        <v>0</v>
      </c>
      <c r="DU101" s="148">
        <v>0</v>
      </c>
      <c r="DV101" s="148">
        <v>0</v>
      </c>
      <c r="DW101" s="148">
        <v>0</v>
      </c>
      <c r="DX101" s="148">
        <v>0</v>
      </c>
      <c r="DY101" s="148">
        <v>0</v>
      </c>
      <c r="DZ101" s="148">
        <v>0</v>
      </c>
      <c r="EA101" s="118">
        <v>0</v>
      </c>
      <c r="ED101" s="118">
        <f t="shared" si="14"/>
        <v>0</v>
      </c>
      <c r="EE101" s="118">
        <f t="shared" si="12"/>
        <v>0</v>
      </c>
      <c r="EF101" s="118">
        <f t="shared" si="13"/>
        <v>0</v>
      </c>
      <c r="EG101" s="118">
        <f t="shared" si="15"/>
        <v>0</v>
      </c>
      <c r="EH101" s="118">
        <f t="shared" si="9"/>
        <v>0</v>
      </c>
      <c r="EI101" s="118">
        <f t="shared" si="10"/>
        <v>0</v>
      </c>
      <c r="EJ101" s="118">
        <f t="shared" si="11"/>
        <v>0</v>
      </c>
    </row>
    <row r="102" spans="1:140">
      <c r="A102" s="127" t="s">
        <v>158</v>
      </c>
      <c r="B102" s="128">
        <v>3098758.28</v>
      </c>
      <c r="C102" s="128">
        <v>0</v>
      </c>
      <c r="D102" s="128">
        <v>178779.67</v>
      </c>
      <c r="E102" s="128">
        <v>0</v>
      </c>
      <c r="F102" s="128">
        <v>0</v>
      </c>
      <c r="G102" s="128">
        <v>0</v>
      </c>
      <c r="H102" s="128">
        <v>0</v>
      </c>
      <c r="I102" s="128">
        <v>0</v>
      </c>
      <c r="J102" s="128">
        <v>0</v>
      </c>
      <c r="K102" s="128">
        <v>0</v>
      </c>
      <c r="L102" s="128">
        <v>0</v>
      </c>
      <c r="M102" s="128">
        <v>0</v>
      </c>
      <c r="N102" s="128">
        <v>0</v>
      </c>
      <c r="O102" s="128">
        <v>0</v>
      </c>
      <c r="P102" s="128">
        <v>0</v>
      </c>
      <c r="Q102" s="128">
        <v>18210.2</v>
      </c>
      <c r="R102" s="128">
        <v>10908.76</v>
      </c>
      <c r="S102" s="128">
        <v>0</v>
      </c>
      <c r="T102" s="128">
        <v>0</v>
      </c>
      <c r="U102" s="128">
        <v>0</v>
      </c>
      <c r="V102" s="128">
        <v>0</v>
      </c>
      <c r="W102" s="128">
        <v>0</v>
      </c>
      <c r="X102" s="128">
        <v>0</v>
      </c>
      <c r="Y102" s="128">
        <v>0</v>
      </c>
      <c r="Z102" s="136">
        <v>1608528.43</v>
      </c>
      <c r="AA102" s="136">
        <v>1568.2</v>
      </c>
      <c r="AB102" s="136">
        <v>207545.99</v>
      </c>
      <c r="AC102" s="136">
        <v>152.88</v>
      </c>
      <c r="AD102" s="136">
        <v>87867.44</v>
      </c>
      <c r="AE102" s="128">
        <v>0</v>
      </c>
      <c r="AF102" s="136">
        <v>985196.71</v>
      </c>
      <c r="AG102" s="128">
        <v>961582.62</v>
      </c>
      <c r="AH102" s="128">
        <v>116424.33</v>
      </c>
      <c r="AI102" s="128">
        <v>116313.66</v>
      </c>
      <c r="AJ102" s="128">
        <v>143259.68</v>
      </c>
      <c r="AK102" s="128">
        <v>94053.9</v>
      </c>
      <c r="AL102" s="128">
        <v>94053.9</v>
      </c>
      <c r="AM102" s="128">
        <v>82840.34</v>
      </c>
      <c r="AN102" s="128">
        <v>0</v>
      </c>
      <c r="AO102" s="128">
        <v>156.67</v>
      </c>
      <c r="AP102" s="128">
        <v>1411.53</v>
      </c>
      <c r="AQ102" s="128">
        <v>0</v>
      </c>
      <c r="AR102" s="128">
        <v>0</v>
      </c>
      <c r="AS102" s="128">
        <v>0</v>
      </c>
      <c r="AT102" s="128">
        <v>0</v>
      </c>
      <c r="AU102" s="128">
        <v>0</v>
      </c>
      <c r="AV102" s="128">
        <v>100413.84</v>
      </c>
      <c r="AW102" s="128">
        <v>1027.85</v>
      </c>
      <c r="AX102" s="128">
        <v>0</v>
      </c>
      <c r="AY102" s="128">
        <v>106104.3</v>
      </c>
      <c r="AZ102" s="128">
        <v>152.88</v>
      </c>
      <c r="BA102" s="128">
        <v>0</v>
      </c>
      <c r="BB102" s="128">
        <v>7969.91</v>
      </c>
      <c r="BC102" s="128">
        <v>0</v>
      </c>
      <c r="BD102" s="128">
        <v>0</v>
      </c>
      <c r="BE102" s="128">
        <v>0</v>
      </c>
      <c r="BF102" s="128">
        <v>0</v>
      </c>
      <c r="BG102" s="143">
        <v>3334.54</v>
      </c>
      <c r="BH102" s="144">
        <v>973892.26</v>
      </c>
      <c r="BI102" s="128">
        <v>3635.9</v>
      </c>
      <c r="BJ102" s="128">
        <v>0</v>
      </c>
      <c r="BK102" s="128">
        <v>0</v>
      </c>
      <c r="BL102" s="128">
        <v>0</v>
      </c>
      <c r="BM102" s="128">
        <v>4332.9</v>
      </c>
      <c r="BN102" s="128">
        <v>47912.47</v>
      </c>
      <c r="BO102" s="128">
        <v>13283.75</v>
      </c>
      <c r="BP102" s="128">
        <v>291720.74</v>
      </c>
      <c r="BQ102" s="128">
        <v>12685.36</v>
      </c>
      <c r="BR102" s="128">
        <v>13188</v>
      </c>
      <c r="BS102" s="128">
        <v>0</v>
      </c>
      <c r="BT102" s="128">
        <v>0</v>
      </c>
      <c r="BU102" s="128">
        <v>50626.95</v>
      </c>
      <c r="BV102" s="128">
        <v>199458.53</v>
      </c>
      <c r="BW102" s="128">
        <v>11941.35</v>
      </c>
      <c r="BX102" s="128">
        <v>12219.14</v>
      </c>
      <c r="BY102" s="128">
        <v>1075.28</v>
      </c>
      <c r="BZ102" s="128">
        <v>7204.79</v>
      </c>
      <c r="CA102" s="128">
        <v>0</v>
      </c>
      <c r="CB102" s="128">
        <v>4938.56</v>
      </c>
      <c r="CC102" s="128">
        <v>11193.85</v>
      </c>
      <c r="CD102" s="128">
        <v>0</v>
      </c>
      <c r="CE102" s="128">
        <v>3724.73</v>
      </c>
      <c r="CF102" s="128">
        <v>6260.4</v>
      </c>
      <c r="CG102" s="128">
        <v>0</v>
      </c>
      <c r="CH102" s="128">
        <v>10071.25</v>
      </c>
      <c r="CI102" s="128">
        <v>1164.72</v>
      </c>
      <c r="CJ102" s="128">
        <v>0</v>
      </c>
      <c r="CK102" s="128">
        <v>0</v>
      </c>
      <c r="CL102" s="128">
        <v>7632.91</v>
      </c>
      <c r="CM102" s="128">
        <v>0</v>
      </c>
      <c r="CN102" s="128">
        <v>9944.12</v>
      </c>
      <c r="CO102" s="128">
        <v>4046.51</v>
      </c>
      <c r="CP102" s="128">
        <v>17831.3</v>
      </c>
      <c r="CQ102" s="128">
        <v>0</v>
      </c>
      <c r="CR102" s="128">
        <v>271.43</v>
      </c>
      <c r="CS102" s="128">
        <v>144.39</v>
      </c>
      <c r="CT102" s="128">
        <v>4814.15</v>
      </c>
      <c r="CU102" s="128">
        <v>2380.72</v>
      </c>
      <c r="CV102" s="128">
        <v>0</v>
      </c>
      <c r="CW102" s="128">
        <v>3293.91</v>
      </c>
      <c r="CX102" s="128">
        <v>866.68</v>
      </c>
      <c r="CY102" s="128">
        <v>1436.12</v>
      </c>
      <c r="CZ102" s="128">
        <v>27514.73</v>
      </c>
      <c r="DA102" s="128">
        <v>29500.24</v>
      </c>
      <c r="DB102" s="128">
        <v>1356.09</v>
      </c>
      <c r="DC102" s="128">
        <v>0</v>
      </c>
      <c r="DD102" s="128">
        <v>31541.15</v>
      </c>
      <c r="DE102" s="128">
        <v>1498.29</v>
      </c>
      <c r="DF102" s="128">
        <v>0</v>
      </c>
      <c r="DG102" s="128">
        <v>5447.29</v>
      </c>
      <c r="DH102" s="128">
        <v>0</v>
      </c>
      <c r="DI102" s="128">
        <v>2772.63</v>
      </c>
      <c r="DJ102" s="128">
        <v>0</v>
      </c>
      <c r="DK102" s="128">
        <v>0</v>
      </c>
      <c r="DL102" s="128">
        <v>2457.11</v>
      </c>
      <c r="DM102" s="128">
        <v>4658.17</v>
      </c>
      <c r="DN102" s="128">
        <v>0</v>
      </c>
      <c r="DO102" s="128">
        <v>1707.19</v>
      </c>
      <c r="DP102" s="128">
        <v>6596.55</v>
      </c>
      <c r="DQ102" s="128">
        <v>3289.24</v>
      </c>
      <c r="DR102" s="148">
        <v>5949.3</v>
      </c>
      <c r="DS102" s="148">
        <v>19176.4</v>
      </c>
      <c r="DT102" s="148">
        <v>1937.1</v>
      </c>
      <c r="DU102" s="148">
        <v>1138.9</v>
      </c>
      <c r="DV102" s="148">
        <v>4452.97</v>
      </c>
      <c r="DW102" s="148">
        <v>29023.54</v>
      </c>
      <c r="DX102" s="148">
        <v>28914.89</v>
      </c>
      <c r="DY102" s="148">
        <v>1784.09</v>
      </c>
      <c r="DZ102" s="148">
        <v>3591.78</v>
      </c>
      <c r="EA102" s="118">
        <v>0</v>
      </c>
      <c r="ED102" s="118">
        <f t="shared" si="14"/>
        <v>0</v>
      </c>
      <c r="EE102" s="118">
        <f t="shared" si="12"/>
        <v>0</v>
      </c>
      <c r="EF102" s="118">
        <f t="shared" si="13"/>
        <v>-283.699999999604</v>
      </c>
      <c r="EG102" s="118">
        <f t="shared" si="15"/>
        <v>0</v>
      </c>
      <c r="EH102" s="118">
        <f t="shared" si="9"/>
        <v>0</v>
      </c>
      <c r="EI102" s="118">
        <f t="shared" si="10"/>
        <v>0</v>
      </c>
      <c r="EJ102" s="118">
        <f t="shared" si="11"/>
        <v>0</v>
      </c>
    </row>
    <row r="103" spans="1:140">
      <c r="A103" s="127" t="s">
        <v>159</v>
      </c>
      <c r="B103" s="128">
        <v>72705.62</v>
      </c>
      <c r="C103" s="128">
        <v>0</v>
      </c>
      <c r="D103" s="128">
        <v>0</v>
      </c>
      <c r="E103" s="128">
        <v>0</v>
      </c>
      <c r="F103" s="128">
        <v>0</v>
      </c>
      <c r="G103" s="128">
        <v>0</v>
      </c>
      <c r="H103" s="128">
        <v>0</v>
      </c>
      <c r="I103" s="128">
        <v>0</v>
      </c>
      <c r="J103" s="128">
        <v>0</v>
      </c>
      <c r="K103" s="128">
        <v>0</v>
      </c>
      <c r="L103" s="128">
        <v>0</v>
      </c>
      <c r="M103" s="128">
        <v>0</v>
      </c>
      <c r="N103" s="128">
        <v>0</v>
      </c>
      <c r="O103" s="128">
        <v>0</v>
      </c>
      <c r="P103" s="128">
        <v>0</v>
      </c>
      <c r="Q103" s="128">
        <v>0</v>
      </c>
      <c r="R103" s="128">
        <v>0</v>
      </c>
      <c r="S103" s="128">
        <v>0</v>
      </c>
      <c r="T103" s="128">
        <v>0</v>
      </c>
      <c r="U103" s="128">
        <v>0</v>
      </c>
      <c r="V103" s="128">
        <v>0</v>
      </c>
      <c r="W103" s="128">
        <v>0</v>
      </c>
      <c r="X103" s="128">
        <v>0</v>
      </c>
      <c r="Y103" s="128">
        <v>0</v>
      </c>
      <c r="Z103" s="136">
        <v>15238.09</v>
      </c>
      <c r="AA103" s="136">
        <v>0</v>
      </c>
      <c r="AB103" s="136">
        <v>0</v>
      </c>
      <c r="AC103" s="136">
        <v>0</v>
      </c>
      <c r="AD103" s="136">
        <v>0</v>
      </c>
      <c r="AE103" s="128">
        <v>0</v>
      </c>
      <c r="AF103" s="136">
        <v>57467.53</v>
      </c>
      <c r="AG103" s="128">
        <v>0</v>
      </c>
      <c r="AH103" s="128">
        <v>0</v>
      </c>
      <c r="AI103" s="128">
        <v>0</v>
      </c>
      <c r="AJ103" s="128">
        <v>0</v>
      </c>
      <c r="AK103" s="128">
        <v>15238.09</v>
      </c>
      <c r="AL103" s="128">
        <v>0</v>
      </c>
      <c r="AM103" s="128">
        <v>0</v>
      </c>
      <c r="AN103" s="128">
        <v>0</v>
      </c>
      <c r="AO103" s="128">
        <v>0</v>
      </c>
      <c r="AP103" s="128">
        <v>0</v>
      </c>
      <c r="AQ103" s="128">
        <v>0</v>
      </c>
      <c r="AR103" s="128">
        <v>0</v>
      </c>
      <c r="AS103" s="128">
        <v>0</v>
      </c>
      <c r="AT103" s="128">
        <v>0</v>
      </c>
      <c r="AU103" s="128">
        <v>0</v>
      </c>
      <c r="AV103" s="128">
        <v>0</v>
      </c>
      <c r="AW103" s="128">
        <v>0</v>
      </c>
      <c r="AX103" s="128">
        <v>0</v>
      </c>
      <c r="AY103" s="128">
        <v>0</v>
      </c>
      <c r="AZ103" s="128">
        <v>0</v>
      </c>
      <c r="BA103" s="128">
        <v>0</v>
      </c>
      <c r="BB103" s="128">
        <v>0</v>
      </c>
      <c r="BC103" s="128">
        <v>0</v>
      </c>
      <c r="BD103" s="128">
        <v>0</v>
      </c>
      <c r="BE103" s="128">
        <v>0</v>
      </c>
      <c r="BF103" s="128">
        <v>0</v>
      </c>
      <c r="BG103" s="143">
        <v>0</v>
      </c>
      <c r="BH103" s="144">
        <v>57467.53</v>
      </c>
      <c r="BI103" s="128">
        <v>0</v>
      </c>
      <c r="BJ103" s="128">
        <v>0</v>
      </c>
      <c r="BK103" s="128">
        <v>0</v>
      </c>
      <c r="BL103" s="128">
        <v>0</v>
      </c>
      <c r="BM103" s="128">
        <v>0</v>
      </c>
      <c r="BN103" s="128">
        <v>0</v>
      </c>
      <c r="BO103" s="128">
        <v>0</v>
      </c>
      <c r="BP103" s="128">
        <v>0</v>
      </c>
      <c r="BQ103" s="128">
        <v>0</v>
      </c>
      <c r="BR103" s="128">
        <v>0</v>
      </c>
      <c r="BS103" s="128">
        <v>0</v>
      </c>
      <c r="BT103" s="128">
        <v>0</v>
      </c>
      <c r="BU103" s="128">
        <v>0</v>
      </c>
      <c r="BV103" s="128">
        <v>0</v>
      </c>
      <c r="BW103" s="128">
        <v>0</v>
      </c>
      <c r="BX103" s="128">
        <v>0</v>
      </c>
      <c r="BY103" s="128">
        <v>0</v>
      </c>
      <c r="BZ103" s="128">
        <v>0</v>
      </c>
      <c r="CA103" s="128">
        <v>0</v>
      </c>
      <c r="CB103" s="128">
        <v>0</v>
      </c>
      <c r="CC103" s="128">
        <v>0</v>
      </c>
      <c r="CD103" s="128">
        <v>0</v>
      </c>
      <c r="CE103" s="128">
        <v>0</v>
      </c>
      <c r="CF103" s="128">
        <v>0</v>
      </c>
      <c r="CG103" s="128">
        <v>0</v>
      </c>
      <c r="CH103" s="128">
        <v>0</v>
      </c>
      <c r="CI103" s="128">
        <v>3773.58</v>
      </c>
      <c r="CJ103" s="128">
        <v>0</v>
      </c>
      <c r="CK103" s="128">
        <v>0</v>
      </c>
      <c r="CL103" s="128">
        <v>0</v>
      </c>
      <c r="CM103" s="128">
        <v>0</v>
      </c>
      <c r="CN103" s="128">
        <v>0</v>
      </c>
      <c r="CO103" s="128">
        <v>0</v>
      </c>
      <c r="CP103" s="128">
        <v>0</v>
      </c>
      <c r="CQ103" s="128">
        <v>0</v>
      </c>
      <c r="CR103" s="128">
        <v>0</v>
      </c>
      <c r="CS103" s="128">
        <v>0</v>
      </c>
      <c r="CT103" s="128">
        <v>0</v>
      </c>
      <c r="CU103" s="128">
        <v>0</v>
      </c>
      <c r="CV103" s="128">
        <v>0</v>
      </c>
      <c r="CW103" s="128">
        <v>0</v>
      </c>
      <c r="CX103" s="128">
        <v>0</v>
      </c>
      <c r="CY103" s="128">
        <v>0</v>
      </c>
      <c r="CZ103" s="128">
        <v>0</v>
      </c>
      <c r="DA103" s="128">
        <v>0</v>
      </c>
      <c r="DB103" s="128">
        <v>0</v>
      </c>
      <c r="DC103" s="128">
        <v>0</v>
      </c>
      <c r="DD103" s="128">
        <v>0</v>
      </c>
      <c r="DE103" s="128">
        <v>0</v>
      </c>
      <c r="DF103" s="128">
        <v>0</v>
      </c>
      <c r="DG103" s="128">
        <v>0</v>
      </c>
      <c r="DH103" s="128">
        <v>0</v>
      </c>
      <c r="DI103" s="128">
        <v>0</v>
      </c>
      <c r="DJ103" s="128">
        <v>0</v>
      </c>
      <c r="DK103" s="128">
        <v>0</v>
      </c>
      <c r="DL103" s="128">
        <v>0</v>
      </c>
      <c r="DM103" s="128">
        <v>0</v>
      </c>
      <c r="DN103" s="128">
        <v>0</v>
      </c>
      <c r="DO103" s="128">
        <v>0</v>
      </c>
      <c r="DP103" s="128">
        <v>0</v>
      </c>
      <c r="DQ103" s="128">
        <v>0</v>
      </c>
      <c r="DR103" s="148">
        <v>0</v>
      </c>
      <c r="DS103" s="148">
        <v>0</v>
      </c>
      <c r="DT103" s="148">
        <v>0</v>
      </c>
      <c r="DU103" s="148">
        <v>7395.81</v>
      </c>
      <c r="DV103" s="148">
        <v>0</v>
      </c>
      <c r="DW103" s="148">
        <v>0</v>
      </c>
      <c r="DX103" s="148">
        <v>0</v>
      </c>
      <c r="DY103" s="148">
        <v>0</v>
      </c>
      <c r="DZ103" s="148">
        <v>19200</v>
      </c>
      <c r="EA103" s="118">
        <v>0</v>
      </c>
      <c r="ED103" s="118">
        <f t="shared" si="14"/>
        <v>0</v>
      </c>
      <c r="EE103" s="118">
        <f t="shared" si="12"/>
        <v>0</v>
      </c>
      <c r="EF103" s="118">
        <f t="shared" si="13"/>
        <v>-27098.14</v>
      </c>
      <c r="EG103" s="118">
        <f t="shared" si="15"/>
        <v>0</v>
      </c>
      <c r="EH103" s="118">
        <f t="shared" si="9"/>
        <v>0</v>
      </c>
      <c r="EI103" s="118">
        <f t="shared" si="10"/>
        <v>0</v>
      </c>
      <c r="EJ103" s="118">
        <f t="shared" si="11"/>
        <v>0</v>
      </c>
    </row>
    <row r="104" s="115" customFormat="1" spans="1:140">
      <c r="A104" s="152" t="s">
        <v>122</v>
      </c>
      <c r="B104" s="153">
        <v>18331858.25</v>
      </c>
      <c r="C104" s="153">
        <v>29146.08</v>
      </c>
      <c r="D104" s="153">
        <v>778556.75</v>
      </c>
      <c r="E104" s="153">
        <v>6066.73</v>
      </c>
      <c r="F104" s="153">
        <v>227508.83</v>
      </c>
      <c r="G104" s="153">
        <v>36701.23</v>
      </c>
      <c r="H104" s="153">
        <v>5087.6</v>
      </c>
      <c r="I104" s="153">
        <v>16214.19</v>
      </c>
      <c r="J104" s="153">
        <v>0</v>
      </c>
      <c r="K104" s="153">
        <v>5478.16</v>
      </c>
      <c r="L104" s="153">
        <v>14786.99</v>
      </c>
      <c r="M104" s="153">
        <v>35819.49</v>
      </c>
      <c r="N104" s="153">
        <v>12953.69</v>
      </c>
      <c r="O104" s="153">
        <v>35420.67</v>
      </c>
      <c r="P104" s="153">
        <v>194156.52</v>
      </c>
      <c r="Q104" s="153">
        <v>2221839.59</v>
      </c>
      <c r="R104" s="153">
        <v>49621.74</v>
      </c>
      <c r="S104" s="153">
        <v>5233.47</v>
      </c>
      <c r="T104" s="153">
        <v>0</v>
      </c>
      <c r="U104" s="153">
        <v>0</v>
      </c>
      <c r="V104" s="153">
        <v>2433.01</v>
      </c>
      <c r="W104" s="153">
        <v>1601.34</v>
      </c>
      <c r="X104" s="153">
        <v>6761.8</v>
      </c>
      <c r="Y104" s="153">
        <v>0</v>
      </c>
      <c r="Z104" s="136">
        <v>435831.56</v>
      </c>
      <c r="AA104" s="136">
        <v>487987.33</v>
      </c>
      <c r="AB104" s="136">
        <v>669545.45</v>
      </c>
      <c r="AC104" s="136">
        <v>42354.92</v>
      </c>
      <c r="AD104" s="136">
        <v>959966.12</v>
      </c>
      <c r="AE104" s="153">
        <v>0</v>
      </c>
      <c r="AF104" s="136">
        <v>12050784.99</v>
      </c>
      <c r="AG104" s="153">
        <v>-1226979.42</v>
      </c>
      <c r="AH104" s="153">
        <v>327985.76</v>
      </c>
      <c r="AI104" s="153">
        <v>316567.04</v>
      </c>
      <c r="AJ104" s="153">
        <v>370623.18</v>
      </c>
      <c r="AK104" s="153">
        <v>237979.46</v>
      </c>
      <c r="AL104" s="153">
        <v>237775.47</v>
      </c>
      <c r="AM104" s="153">
        <v>171880.07</v>
      </c>
      <c r="AN104" s="153">
        <v>34570.92</v>
      </c>
      <c r="AO104" s="153">
        <v>335268.61</v>
      </c>
      <c r="AP104" s="153">
        <v>53582.45</v>
      </c>
      <c r="AQ104" s="153">
        <v>32100.93</v>
      </c>
      <c r="AR104" s="153">
        <v>13165.3</v>
      </c>
      <c r="AS104" s="153">
        <v>10041.91</v>
      </c>
      <c r="AT104" s="153">
        <v>9257.21</v>
      </c>
      <c r="AU104" s="153">
        <v>0</v>
      </c>
      <c r="AV104" s="153">
        <v>279471.71</v>
      </c>
      <c r="AW104" s="153">
        <v>34494.21</v>
      </c>
      <c r="AX104" s="153">
        <v>67599.17</v>
      </c>
      <c r="AY104" s="153">
        <v>287980.36</v>
      </c>
      <c r="AZ104" s="153">
        <v>42354.92</v>
      </c>
      <c r="BA104" s="153">
        <v>0</v>
      </c>
      <c r="BB104" s="153">
        <v>128219.8</v>
      </c>
      <c r="BC104" s="153">
        <v>0</v>
      </c>
      <c r="BD104" s="153">
        <v>88547.21</v>
      </c>
      <c r="BE104" s="153">
        <v>270082.15</v>
      </c>
      <c r="BF104" s="153">
        <v>254501.78</v>
      </c>
      <c r="BG104" s="143">
        <v>505316.87</v>
      </c>
      <c r="BH104" s="144">
        <v>10804117.18</v>
      </c>
      <c r="BI104" s="153">
        <v>327244.82</v>
      </c>
      <c r="BJ104" s="153">
        <v>351460.85</v>
      </c>
      <c r="BK104" s="153">
        <v>368202.86</v>
      </c>
      <c r="BL104" s="153">
        <v>342318.82</v>
      </c>
      <c r="BM104" s="153">
        <v>470325.51</v>
      </c>
      <c r="BN104" s="153">
        <v>393917.71</v>
      </c>
      <c r="BO104" s="153">
        <v>160239.73</v>
      </c>
      <c r="BP104" s="153">
        <v>757085.96</v>
      </c>
      <c r="BQ104" s="153">
        <v>284785.95</v>
      </c>
      <c r="BR104" s="153">
        <v>242249.26</v>
      </c>
      <c r="BS104" s="153">
        <v>514652.6</v>
      </c>
      <c r="BT104" s="153">
        <v>279962.55</v>
      </c>
      <c r="BU104" s="153">
        <v>403407.99</v>
      </c>
      <c r="BV104" s="153">
        <v>2141732.11</v>
      </c>
      <c r="BW104" s="153">
        <v>143207.34</v>
      </c>
      <c r="BX104" s="153">
        <v>127633.53</v>
      </c>
      <c r="BY104" s="153">
        <v>128278.54</v>
      </c>
      <c r="BZ104" s="153">
        <v>161117.39</v>
      </c>
      <c r="CA104" s="153">
        <v>131386.13</v>
      </c>
      <c r="CB104" s="153">
        <v>94489.64</v>
      </c>
      <c r="CC104" s="153">
        <v>123846.71</v>
      </c>
      <c r="CD104" s="153">
        <v>167366.1</v>
      </c>
      <c r="CE104" s="153">
        <v>62930.22</v>
      </c>
      <c r="CF104" s="153">
        <v>65449.1</v>
      </c>
      <c r="CG104" s="153">
        <v>57300.31</v>
      </c>
      <c r="CH104" s="153">
        <v>69247.79</v>
      </c>
      <c r="CI104" s="153">
        <v>52925.42</v>
      </c>
      <c r="CJ104" s="153">
        <v>80112.21</v>
      </c>
      <c r="CK104" s="153">
        <v>55213.12</v>
      </c>
      <c r="CL104" s="153">
        <v>50865.7</v>
      </c>
      <c r="CM104" s="153">
        <v>19390.79</v>
      </c>
      <c r="CN104" s="153">
        <v>47250.33</v>
      </c>
      <c r="CO104" s="153">
        <v>19162.94</v>
      </c>
      <c r="CP104" s="153">
        <v>43939.95</v>
      </c>
      <c r="CQ104" s="153">
        <v>49465.68</v>
      </c>
      <c r="CR104" s="153">
        <v>160358.66</v>
      </c>
      <c r="CS104" s="153">
        <v>96105.38</v>
      </c>
      <c r="CT104" s="153">
        <v>58427.73</v>
      </c>
      <c r="CU104" s="153">
        <v>27146.07</v>
      </c>
      <c r="CV104" s="153">
        <v>28641.87</v>
      </c>
      <c r="CW104" s="153">
        <v>43461.78</v>
      </c>
      <c r="CX104" s="153">
        <v>22850.5</v>
      </c>
      <c r="CY104" s="153">
        <v>28818.53</v>
      </c>
      <c r="CZ104" s="153">
        <v>73214.53</v>
      </c>
      <c r="DA104" s="153">
        <v>77077.74</v>
      </c>
      <c r="DB104" s="153">
        <v>37464.27</v>
      </c>
      <c r="DC104" s="153">
        <v>29227.48</v>
      </c>
      <c r="DD104" s="153">
        <v>64641.68</v>
      </c>
      <c r="DE104" s="153">
        <v>44667.46</v>
      </c>
      <c r="DF104" s="153">
        <v>24264.54</v>
      </c>
      <c r="DG104" s="153">
        <v>28250.17</v>
      </c>
      <c r="DH104" s="153">
        <v>23949.48</v>
      </c>
      <c r="DI104" s="153">
        <v>20674.56</v>
      </c>
      <c r="DJ104" s="153">
        <v>27538.28</v>
      </c>
      <c r="DK104" s="153">
        <v>17941.34</v>
      </c>
      <c r="DL104" s="153">
        <v>26142.01</v>
      </c>
      <c r="DM104" s="153">
        <v>23281.31</v>
      </c>
      <c r="DN104" s="153">
        <v>18442.7</v>
      </c>
      <c r="DO104" s="153">
        <v>22912.92</v>
      </c>
      <c r="DP104" s="153">
        <v>56879.76</v>
      </c>
      <c r="DQ104" s="153">
        <v>219726.09</v>
      </c>
      <c r="DR104" s="153">
        <v>66802.64</v>
      </c>
      <c r="DS104" s="153">
        <v>76787.14</v>
      </c>
      <c r="DT104" s="153">
        <v>24170.87</v>
      </c>
      <c r="DU104" s="153">
        <v>98220.47</v>
      </c>
      <c r="DV104" s="153">
        <v>32709.33</v>
      </c>
      <c r="DW104" s="153">
        <v>57616.95</v>
      </c>
      <c r="DX104" s="153">
        <v>45227.64</v>
      </c>
      <c r="DY104" s="153">
        <v>47226.59</v>
      </c>
      <c r="DZ104" s="153">
        <v>92178.34</v>
      </c>
      <c r="EA104" s="118">
        <v>0</v>
      </c>
      <c r="EB104" s="118"/>
      <c r="EC104" s="118"/>
      <c r="ED104" s="118">
        <f t="shared" si="14"/>
        <v>0</v>
      </c>
      <c r="EE104" s="118">
        <f t="shared" si="12"/>
        <v>0</v>
      </c>
      <c r="EF104" s="118">
        <f t="shared" si="13"/>
        <v>-172904.710000005</v>
      </c>
      <c r="EG104" s="118">
        <f t="shared" si="15"/>
        <v>0</v>
      </c>
      <c r="EH104" s="118">
        <f t="shared" si="9"/>
        <v>0</v>
      </c>
      <c r="EI104" s="118">
        <f t="shared" si="10"/>
        <v>0</v>
      </c>
      <c r="EJ104" s="118">
        <f t="shared" si="11"/>
        <v>0</v>
      </c>
    </row>
    <row r="105" s="113" customFormat="1" ht="12.75" spans="1:140">
      <c r="A105" s="130" t="s">
        <v>927</v>
      </c>
      <c r="B105" s="151">
        <v>0</v>
      </c>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1"/>
      <c r="Z105" s="154"/>
      <c r="AA105" s="154"/>
      <c r="AB105" s="154"/>
      <c r="AC105" s="154"/>
      <c r="AD105" s="154"/>
      <c r="AE105" s="151"/>
      <c r="AF105" s="154"/>
      <c r="AG105" s="151"/>
      <c r="AH105" s="151"/>
      <c r="AI105" s="151"/>
      <c r="AJ105" s="151"/>
      <c r="AK105" s="151"/>
      <c r="AL105" s="151"/>
      <c r="AM105" s="151"/>
      <c r="AN105" s="151"/>
      <c r="AO105" s="151"/>
      <c r="AP105" s="151"/>
      <c r="AQ105" s="151"/>
      <c r="AR105" s="151"/>
      <c r="AS105" s="151"/>
      <c r="AT105" s="151"/>
      <c r="AU105" s="151"/>
      <c r="AV105" s="151"/>
      <c r="AW105" s="151"/>
      <c r="AX105" s="151"/>
      <c r="AY105" s="151"/>
      <c r="AZ105" s="151"/>
      <c r="BA105" s="151"/>
      <c r="BB105" s="151"/>
      <c r="BC105" s="151"/>
      <c r="BD105" s="151"/>
      <c r="BE105" s="151"/>
      <c r="BF105" s="151"/>
      <c r="BG105" s="156"/>
      <c r="BH105" s="157"/>
      <c r="BI105" s="151"/>
      <c r="BJ105" s="151"/>
      <c r="BK105" s="151"/>
      <c r="BL105" s="151"/>
      <c r="BM105" s="151"/>
      <c r="BN105" s="151"/>
      <c r="BO105" s="151"/>
      <c r="BP105" s="151"/>
      <c r="BQ105" s="151"/>
      <c r="BR105" s="151"/>
      <c r="BS105" s="151"/>
      <c r="BT105" s="151"/>
      <c r="BU105" s="151"/>
      <c r="BV105" s="151"/>
      <c r="BW105" s="151"/>
      <c r="BX105" s="151"/>
      <c r="BY105" s="151"/>
      <c r="BZ105" s="151"/>
      <c r="CA105" s="151"/>
      <c r="CB105" s="151"/>
      <c r="CC105" s="151"/>
      <c r="CD105" s="151"/>
      <c r="CE105" s="151"/>
      <c r="CF105" s="151"/>
      <c r="CG105" s="151"/>
      <c r="CH105" s="151"/>
      <c r="CI105" s="151"/>
      <c r="CJ105" s="151"/>
      <c r="CK105" s="151"/>
      <c r="CL105" s="151"/>
      <c r="CM105" s="151"/>
      <c r="CN105" s="151"/>
      <c r="CO105" s="151"/>
      <c r="CP105" s="151"/>
      <c r="CQ105" s="151"/>
      <c r="CR105" s="151"/>
      <c r="CS105" s="151"/>
      <c r="CT105" s="151"/>
      <c r="CU105" s="151"/>
      <c r="CV105" s="151"/>
      <c r="CW105" s="151"/>
      <c r="CX105" s="151"/>
      <c r="CY105" s="151"/>
      <c r="CZ105" s="151"/>
      <c r="DA105" s="151"/>
      <c r="DB105" s="151"/>
      <c r="DC105" s="151"/>
      <c r="DD105" s="151"/>
      <c r="DE105" s="151"/>
      <c r="DF105" s="151"/>
      <c r="DG105" s="151"/>
      <c r="DH105" s="151"/>
      <c r="DI105" s="151"/>
      <c r="DJ105" s="151"/>
      <c r="DK105" s="151"/>
      <c r="DL105" s="151"/>
      <c r="DM105" s="151"/>
      <c r="DN105" s="151"/>
      <c r="DO105" s="151"/>
      <c r="DP105" s="151"/>
      <c r="DQ105" s="151"/>
      <c r="DR105" s="151"/>
      <c r="DS105" s="151"/>
      <c r="DT105" s="151"/>
      <c r="DU105" s="151"/>
      <c r="DV105" s="151"/>
      <c r="DW105" s="151"/>
      <c r="DX105" s="151"/>
      <c r="DY105" s="151"/>
      <c r="DZ105" s="151"/>
      <c r="EB105" s="118"/>
      <c r="ED105" s="118">
        <f t="shared" si="14"/>
        <v>0</v>
      </c>
      <c r="EE105" s="118">
        <f t="shared" si="12"/>
        <v>0</v>
      </c>
      <c r="EF105" s="118">
        <f t="shared" si="13"/>
        <v>0</v>
      </c>
      <c r="EG105" s="118">
        <f t="shared" si="15"/>
        <v>0</v>
      </c>
      <c r="EH105" s="118">
        <f t="shared" si="9"/>
        <v>0</v>
      </c>
      <c r="EI105" s="118">
        <f t="shared" si="10"/>
        <v>0</v>
      </c>
      <c r="EJ105" s="118">
        <f t="shared" si="11"/>
        <v>0</v>
      </c>
    </row>
    <row r="106" s="116" customFormat="1" ht="12.75" spans="1:140">
      <c r="A106" s="131" t="s">
        <v>2</v>
      </c>
      <c r="B106" s="116">
        <v>173700243.81</v>
      </c>
      <c r="C106" s="116">
        <v>798767.16</v>
      </c>
      <c r="D106" s="116">
        <v>84016089.05</v>
      </c>
      <c r="E106" s="116">
        <v>133945.66</v>
      </c>
      <c r="F106" s="116">
        <v>1092246.99</v>
      </c>
      <c r="G106" s="116">
        <v>450196.87</v>
      </c>
      <c r="H106" s="116">
        <v>129634.79</v>
      </c>
      <c r="I106" s="116">
        <v>301246.94</v>
      </c>
      <c r="J106" s="116">
        <v>0</v>
      </c>
      <c r="K106" s="116">
        <v>143172.47</v>
      </c>
      <c r="L106" s="116">
        <v>208643.66</v>
      </c>
      <c r="M106" s="116">
        <v>293010.91</v>
      </c>
      <c r="N106" s="116">
        <v>258757.87</v>
      </c>
      <c r="O106" s="116">
        <v>1254062.36</v>
      </c>
      <c r="P106" s="116">
        <v>2109565.97</v>
      </c>
      <c r="Q106" s="116">
        <v>1442817.52</v>
      </c>
      <c r="R106" s="116">
        <v>302829.73</v>
      </c>
      <c r="S106" s="116">
        <v>92229.4</v>
      </c>
      <c r="T106" s="116">
        <v>100</v>
      </c>
      <c r="U106" s="116">
        <v>0</v>
      </c>
      <c r="V106" s="116">
        <v>29923.89</v>
      </c>
      <c r="W106" s="116">
        <v>292909.65</v>
      </c>
      <c r="X106" s="116">
        <v>120460.45</v>
      </c>
      <c r="Y106" s="116">
        <v>10040.29</v>
      </c>
      <c r="Z106" s="155">
        <v>3598767.36</v>
      </c>
      <c r="AA106" s="155">
        <v>20708750.15</v>
      </c>
      <c r="AB106" s="155">
        <v>4625540</v>
      </c>
      <c r="AC106" s="155">
        <v>363156.58</v>
      </c>
      <c r="AD106" s="155">
        <v>1350028.2</v>
      </c>
      <c r="AE106" s="116">
        <v>0</v>
      </c>
      <c r="AF106" s="155">
        <v>49573349.89</v>
      </c>
      <c r="AG106" s="116">
        <v>-919392.08</v>
      </c>
      <c r="AH106" s="116">
        <v>1030145.05</v>
      </c>
      <c r="AI106" s="116">
        <v>662256.37</v>
      </c>
      <c r="AJ106" s="116">
        <v>935016.3</v>
      </c>
      <c r="AK106" s="116">
        <v>574119.34</v>
      </c>
      <c r="AL106" s="116">
        <v>898690.79</v>
      </c>
      <c r="AM106" s="116">
        <v>417931.59</v>
      </c>
      <c r="AN106" s="116">
        <v>405445.43</v>
      </c>
      <c r="AO106" s="116">
        <v>12355642.94</v>
      </c>
      <c r="AP106" s="116">
        <v>3151994.51</v>
      </c>
      <c r="AQ106" s="116">
        <v>2639510.04</v>
      </c>
      <c r="AR106" s="116">
        <v>295780.38</v>
      </c>
      <c r="AS106" s="116">
        <v>1626664.48</v>
      </c>
      <c r="AT106" s="116">
        <v>233712.37</v>
      </c>
      <c r="AU106" s="116">
        <v>0</v>
      </c>
      <c r="AV106" s="116">
        <v>756518.65</v>
      </c>
      <c r="AW106" s="116">
        <v>1625375.56</v>
      </c>
      <c r="AX106" s="116">
        <v>1240754.62</v>
      </c>
      <c r="AY106" s="116">
        <v>1002891.17</v>
      </c>
      <c r="AZ106" s="116">
        <v>363156.58</v>
      </c>
      <c r="BA106" s="116">
        <v>0</v>
      </c>
      <c r="BB106" s="116">
        <v>6352558.49</v>
      </c>
      <c r="BC106" s="116">
        <v>29804.68</v>
      </c>
      <c r="BD106" s="116">
        <v>2058616.22</v>
      </c>
      <c r="BE106" s="116">
        <v>639425.48</v>
      </c>
      <c r="BF106" s="116">
        <v>1095781.87</v>
      </c>
      <c r="BG106" s="158">
        <v>1513498.18</v>
      </c>
      <c r="BH106" s="159">
        <v>37883664.97</v>
      </c>
      <c r="BI106" s="116">
        <v>1136354.51</v>
      </c>
      <c r="BJ106" s="116">
        <v>1071424.27</v>
      </c>
      <c r="BK106" s="116">
        <v>1551205.66</v>
      </c>
      <c r="BL106" s="116">
        <v>1055122.82</v>
      </c>
      <c r="BM106" s="116">
        <v>1412915.57</v>
      </c>
      <c r="BN106" s="116">
        <v>1277685.09</v>
      </c>
      <c r="BO106" s="116">
        <v>561170.03</v>
      </c>
      <c r="BP106" s="116">
        <v>1686695.33</v>
      </c>
      <c r="BQ106" s="116">
        <v>677856.6</v>
      </c>
      <c r="BR106" s="116">
        <v>562977.7</v>
      </c>
      <c r="BS106" s="116">
        <v>1420523.37</v>
      </c>
      <c r="BT106" s="116">
        <v>2472051.02</v>
      </c>
      <c r="BU106" s="116">
        <v>1088739.7</v>
      </c>
      <c r="BV106" s="116">
        <v>2459706.38</v>
      </c>
      <c r="BW106" s="116">
        <v>445974.17</v>
      </c>
      <c r="BX106" s="116">
        <v>483371.53</v>
      </c>
      <c r="BY106" s="116">
        <v>451875.61</v>
      </c>
      <c r="BZ106" s="116">
        <v>518048.13</v>
      </c>
      <c r="CA106" s="116">
        <v>387313.99</v>
      </c>
      <c r="CB106" s="116">
        <v>377027.6</v>
      </c>
      <c r="CC106" s="116">
        <v>425008.5</v>
      </c>
      <c r="CD106" s="116">
        <v>628594.41</v>
      </c>
      <c r="CE106" s="116">
        <v>178672.64</v>
      </c>
      <c r="CF106" s="116">
        <v>343179.66</v>
      </c>
      <c r="CG106" s="116">
        <v>187920.25</v>
      </c>
      <c r="CH106" s="116">
        <v>258509.06</v>
      </c>
      <c r="CI106" s="116">
        <v>234256.6</v>
      </c>
      <c r="CJ106" s="116">
        <v>399911.08</v>
      </c>
      <c r="CK106" s="116">
        <v>248023.85</v>
      </c>
      <c r="CL106" s="116">
        <v>296915.26</v>
      </c>
      <c r="CM106" s="116">
        <v>117552.73</v>
      </c>
      <c r="CN106" s="116">
        <v>191223.94</v>
      </c>
      <c r="CO106" s="116">
        <v>176887.14</v>
      </c>
      <c r="CP106" s="116">
        <v>155260.89</v>
      </c>
      <c r="CQ106" s="116">
        <v>168378.29</v>
      </c>
      <c r="CR106" s="116">
        <v>855712.42</v>
      </c>
      <c r="CS106" s="116">
        <v>4416736.93</v>
      </c>
      <c r="CT106" s="116">
        <v>138195.68</v>
      </c>
      <c r="CU106" s="116">
        <v>111991.85</v>
      </c>
      <c r="CV106" s="116">
        <v>105252.85</v>
      </c>
      <c r="CW106" s="116">
        <v>195936.01</v>
      </c>
      <c r="CX106" s="116">
        <v>508793.67</v>
      </c>
      <c r="CY106" s="116">
        <v>240931.15</v>
      </c>
      <c r="CZ106" s="116">
        <v>383981.48</v>
      </c>
      <c r="DA106" s="116">
        <v>181445.83</v>
      </c>
      <c r="DB106" s="116">
        <v>133717.27</v>
      </c>
      <c r="DC106" s="116">
        <v>195604.75</v>
      </c>
      <c r="DD106" s="116">
        <v>168464.48</v>
      </c>
      <c r="DE106" s="116">
        <v>150250.85</v>
      </c>
      <c r="DF106" s="116">
        <v>140166.66</v>
      </c>
      <c r="DG106" s="116">
        <v>140196.04</v>
      </c>
      <c r="DH106" s="116">
        <v>90714.84</v>
      </c>
      <c r="DI106" s="116">
        <v>109325.9</v>
      </c>
      <c r="DJ106" s="116">
        <v>138150.82</v>
      </c>
      <c r="DK106" s="116">
        <v>109819.28</v>
      </c>
      <c r="DL106" s="116">
        <v>78161.2</v>
      </c>
      <c r="DM106" s="116">
        <v>135369.33</v>
      </c>
      <c r="DN106" s="116">
        <v>91667.45</v>
      </c>
      <c r="DO106" s="116">
        <v>152446.91</v>
      </c>
      <c r="DP106" s="116">
        <v>148098.02</v>
      </c>
      <c r="DQ106" s="116">
        <v>492604.68</v>
      </c>
      <c r="DR106" s="116">
        <v>241963.23</v>
      </c>
      <c r="DS106" s="116">
        <v>146203.97</v>
      </c>
      <c r="DT106" s="116">
        <v>108868.6</v>
      </c>
      <c r="DU106" s="116">
        <v>1777034.48</v>
      </c>
      <c r="DV106" s="116">
        <v>153562.43</v>
      </c>
      <c r="DW106" s="116">
        <v>150645.76</v>
      </c>
      <c r="DX106" s="116">
        <v>115516.07</v>
      </c>
      <c r="DY106" s="116">
        <v>92180.99</v>
      </c>
      <c r="DZ106" s="116">
        <v>168092.39</v>
      </c>
      <c r="EA106" s="118">
        <v>991</v>
      </c>
      <c r="EB106" s="118"/>
      <c r="EC106" s="118"/>
      <c r="ED106" s="118">
        <f t="shared" si="14"/>
        <v>0</v>
      </c>
      <c r="EE106" s="118">
        <f t="shared" si="12"/>
        <v>0</v>
      </c>
      <c r="EF106" s="118">
        <f t="shared" si="13"/>
        <v>-207527.319999993</v>
      </c>
      <c r="EG106" s="118">
        <f t="shared" si="15"/>
        <v>0</v>
      </c>
      <c r="EH106" s="118">
        <f t="shared" si="9"/>
        <v>0</v>
      </c>
      <c r="EI106" s="118">
        <f t="shared" si="10"/>
        <v>0</v>
      </c>
      <c r="EJ106" s="118">
        <f t="shared" si="11"/>
        <v>0</v>
      </c>
    </row>
    <row r="113" spans="93:94">
      <c r="CO113" s="118" t="s">
        <v>886</v>
      </c>
      <c r="CP113" s="118">
        <v>-285.799999999999</v>
      </c>
    </row>
    <row r="114" spans="93:94">
      <c r="CO114" s="118" t="s">
        <v>887</v>
      </c>
      <c r="CP114" s="118">
        <v>-221.27</v>
      </c>
    </row>
    <row r="115" spans="93:94">
      <c r="CO115" s="118" t="s">
        <v>888</v>
      </c>
      <c r="CP115" s="118">
        <v>-188.17</v>
      </c>
    </row>
    <row r="116" spans="93:94">
      <c r="CO116" s="118" t="s">
        <v>889</v>
      </c>
      <c r="CP116" s="118">
        <v>-158</v>
      </c>
    </row>
    <row r="117" spans="93:94">
      <c r="CO117" s="118" t="s">
        <v>892</v>
      </c>
      <c r="CP117" s="118">
        <v>-99.8399999999999</v>
      </c>
    </row>
    <row r="118" spans="93:94">
      <c r="CO118" s="118" t="s">
        <v>893</v>
      </c>
      <c r="CP118" s="118">
        <v>-101.9</v>
      </c>
    </row>
    <row r="119" spans="93:94">
      <c r="CO119" s="118" t="s">
        <v>894</v>
      </c>
      <c r="CP119" s="118">
        <v>7.47000000000003</v>
      </c>
    </row>
    <row r="120" spans="93:94">
      <c r="CO120" s="118" t="s">
        <v>895</v>
      </c>
      <c r="CP120" s="118">
        <v>-65.01</v>
      </c>
    </row>
    <row r="121" spans="93:94">
      <c r="CO121" s="118" t="s">
        <v>896</v>
      </c>
      <c r="CP121" s="118">
        <v>-14.45</v>
      </c>
    </row>
    <row r="122" spans="93:94">
      <c r="CO122" s="118" t="s">
        <v>897</v>
      </c>
      <c r="CP122" s="118">
        <v>-111.51</v>
      </c>
    </row>
    <row r="123" spans="93:94">
      <c r="CO123" s="118" t="s">
        <v>898</v>
      </c>
      <c r="CP123" s="118">
        <v>-164.79</v>
      </c>
    </row>
    <row r="124" spans="93:94">
      <c r="CO124" s="118" t="s">
        <v>899</v>
      </c>
      <c r="CP124" s="118">
        <v>-188.99</v>
      </c>
    </row>
    <row r="125" spans="93:94">
      <c r="CO125" s="118" t="s">
        <v>900</v>
      </c>
      <c r="CP125" s="118">
        <v>-423.349999999999</v>
      </c>
    </row>
    <row r="126" spans="93:94">
      <c r="CO126" s="118" t="s">
        <v>901</v>
      </c>
      <c r="CP126" s="118">
        <v>-209.12</v>
      </c>
    </row>
    <row r="127" spans="93:94">
      <c r="CO127" s="118" t="s">
        <v>902</v>
      </c>
      <c r="CP127" s="118">
        <v>-343.599999999999</v>
      </c>
    </row>
    <row r="128" spans="93:94">
      <c r="CO128" s="118" t="s">
        <v>903</v>
      </c>
      <c r="CP128" s="118">
        <v>-28.2</v>
      </c>
    </row>
    <row r="129" spans="93:94">
      <c r="CO129" s="118" t="s">
        <v>904</v>
      </c>
      <c r="CP129" s="118">
        <v>-34.95</v>
      </c>
    </row>
    <row r="130" spans="93:94">
      <c r="CO130" s="118" t="s">
        <v>905</v>
      </c>
      <c r="CP130" s="118">
        <v>-169.84</v>
      </c>
    </row>
    <row r="131" spans="93:94">
      <c r="CO131" s="118" t="s">
        <v>906</v>
      </c>
      <c r="CP131" s="118">
        <v>-38.37</v>
      </c>
    </row>
    <row r="132" spans="93:94">
      <c r="CO132" s="118" t="s">
        <v>907</v>
      </c>
      <c r="CP132" s="118">
        <v>-58.6500000000001</v>
      </c>
    </row>
    <row r="133" spans="93:94">
      <c r="CO133" s="118" t="s">
        <v>912</v>
      </c>
      <c r="CP133" s="118">
        <v>-54.3500000000001</v>
      </c>
    </row>
    <row r="134" spans="93:94">
      <c r="CO134" s="118" t="s">
        <v>932</v>
      </c>
      <c r="CP134" s="118">
        <v>-1340.91</v>
      </c>
    </row>
    <row r="135" spans="93:94">
      <c r="CO135" s="118" t="s">
        <v>914</v>
      </c>
      <c r="CP135" s="118">
        <v>-172.13</v>
      </c>
    </row>
  </sheetData>
  <mergeCells count="1">
    <mergeCell ref="ED1:EI1"/>
  </mergeCell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B107"/>
  <sheetViews>
    <sheetView showGridLines="0" workbookViewId="0">
      <selection activeCell="D28" sqref="D28"/>
    </sheetView>
  </sheetViews>
  <sheetFormatPr defaultColWidth="9" defaultRowHeight="12"/>
  <cols>
    <col min="1" max="1" width="47.5" style="89" customWidth="1"/>
    <col min="2" max="3" width="16.125" style="89" customWidth="1"/>
    <col min="4" max="5" width="15.125" style="89" customWidth="1"/>
    <col min="6" max="6" width="14.125" style="89" customWidth="1"/>
    <col min="7" max="9" width="16.125" style="89" customWidth="1"/>
    <col min="10" max="10" width="14.125" style="89" customWidth="1"/>
    <col min="11" max="11" width="12.25" style="89" customWidth="1"/>
    <col min="12" max="12" width="16.125" style="89" customWidth="1"/>
    <col min="13" max="13" width="15.125" style="89" customWidth="1"/>
    <col min="14" max="14" width="16.125" style="89" customWidth="1"/>
    <col min="15" max="15" width="15.125" style="89" customWidth="1"/>
    <col min="16" max="17" width="13.125" style="89" customWidth="1"/>
    <col min="18" max="18" width="16.125" style="89" customWidth="1"/>
    <col min="19" max="19" width="13.125" style="89" customWidth="1"/>
    <col min="20" max="21" width="15.125" style="89" customWidth="1"/>
    <col min="22" max="23" width="16.125" style="89" customWidth="1"/>
    <col min="24" max="24" width="15.125" style="89" customWidth="1"/>
    <col min="25" max="25" width="14.125" style="89" customWidth="1"/>
    <col min="26" max="26" width="16.125" style="89" customWidth="1"/>
    <col min="27" max="27" width="12.25" style="89" customWidth="1"/>
    <col min="28" max="28" width="16.125" style="89" customWidth="1"/>
    <col min="29" max="29" width="15.125" style="89" customWidth="1"/>
    <col min="30" max="32" width="14.125" style="89" customWidth="1"/>
    <col min="33" max="35" width="18" style="89" customWidth="1"/>
    <col min="36" max="36" width="16.125" style="89" customWidth="1"/>
    <col min="37" max="37" width="12.25" style="89" customWidth="1"/>
    <col min="38" max="39" width="16.125" style="89" customWidth="1"/>
    <col min="40" max="40" width="14.125" style="89" customWidth="1"/>
    <col min="41" max="41" width="12.25" style="89" customWidth="1"/>
    <col min="42" max="42" width="15.125" style="89" customWidth="1"/>
    <col min="43" max="43" width="13.125" style="89" customWidth="1"/>
    <col min="44" max="44" width="15.125" style="89" customWidth="1"/>
    <col min="45" max="45" width="13.125" style="89" customWidth="1"/>
    <col min="46" max="46" width="15.125" style="89" customWidth="1"/>
    <col min="47" max="51" width="16.125" style="89" customWidth="1"/>
    <col min="52" max="52" width="14.125" style="89" customWidth="1"/>
    <col min="53" max="53" width="12.25" style="89" customWidth="1"/>
    <col min="54" max="54" width="14.125" style="89" customWidth="1"/>
    <col min="55" max="56" width="18" style="89" customWidth="1"/>
    <col min="57" max="58" width="14.125" style="89" customWidth="1"/>
    <col min="59" max="59" width="20" style="89" customWidth="1"/>
    <col min="60" max="60" width="16.125" style="89" customWidth="1"/>
    <col min="61" max="61" width="12.25" style="89" customWidth="1"/>
    <col min="62" max="62" width="14.125" style="89" customWidth="1"/>
    <col min="63" max="67" width="12.25" style="89" customWidth="1"/>
    <col min="68" max="68" width="16.125" style="89" customWidth="1"/>
    <col min="69" max="69" width="18" style="89" customWidth="1"/>
    <col min="70" max="75" width="12.25" style="89" customWidth="1"/>
    <col min="76" max="76" width="16.125" style="89" customWidth="1"/>
    <col min="77" max="80" width="12.25" style="89" customWidth="1"/>
    <col min="81" max="81" width="16.125" style="89" customWidth="1"/>
    <col min="82" max="82" width="13.125" style="89" customWidth="1"/>
    <col min="83" max="83" width="15.125" style="89" customWidth="1"/>
    <col min="84" max="84" width="18" style="89" customWidth="1"/>
    <col min="85" max="93" width="12.25" style="89" customWidth="1"/>
    <col min="94" max="94" width="13.125" style="89" customWidth="1"/>
    <col min="95" max="96" width="12.25" style="89" customWidth="1"/>
    <col min="97" max="97" width="14.125" style="89" customWidth="1"/>
    <col min="98" max="98" width="12.25" style="89" customWidth="1"/>
    <col min="99" max="99" width="14.125" style="89" customWidth="1"/>
    <col min="100" max="102" width="12.25" style="89" customWidth="1"/>
    <col min="103" max="103" width="13.125" style="89" customWidth="1"/>
    <col min="104" max="106" width="12.25" style="89" customWidth="1"/>
    <col min="107" max="107" width="16.125" style="89" customWidth="1"/>
    <col min="108" max="108" width="12.25" style="89" customWidth="1"/>
    <col min="109" max="109" width="13.125" style="89" customWidth="1"/>
    <col min="110" max="110" width="16.125" style="89" customWidth="1"/>
    <col min="111" max="111" width="18" style="89" customWidth="1"/>
    <col min="112" max="116" width="16.125" style="89" customWidth="1"/>
    <col min="117" max="16384" width="9" style="89"/>
  </cols>
  <sheetData>
    <row r="1" ht="12.75" spans="1:8">
      <c r="A1" s="90" t="s">
        <v>933</v>
      </c>
      <c r="B1" s="91"/>
      <c r="C1" s="91"/>
      <c r="E1" s="87"/>
      <c r="F1" s="87"/>
      <c r="G1" s="87"/>
      <c r="H1" s="87"/>
    </row>
    <row r="2" s="86" customFormat="1" spans="1:116">
      <c r="A2" s="92"/>
      <c r="I2" s="106" t="s">
        <v>934</v>
      </c>
      <c r="J2" s="107"/>
      <c r="K2" s="107"/>
      <c r="L2" s="107"/>
      <c r="M2" s="107"/>
      <c r="N2" s="107"/>
      <c r="O2" s="107"/>
      <c r="P2" s="107"/>
      <c r="Q2" s="107"/>
      <c r="R2" s="107"/>
      <c r="S2" s="107"/>
      <c r="T2" s="109"/>
      <c r="U2" s="106" t="s">
        <v>164</v>
      </c>
      <c r="V2" s="107"/>
      <c r="W2" s="107"/>
      <c r="X2" s="107"/>
      <c r="Y2" s="107"/>
      <c r="Z2" s="107"/>
      <c r="AA2" s="109"/>
      <c r="AB2" s="106" t="s">
        <v>935</v>
      </c>
      <c r="AC2" s="107"/>
      <c r="AD2" s="107"/>
      <c r="AE2" s="109"/>
      <c r="AF2" s="110"/>
      <c r="AG2" s="110"/>
      <c r="AH2" s="110"/>
      <c r="AI2" s="110"/>
      <c r="AJ2" s="110"/>
      <c r="AK2" s="106" t="s">
        <v>166</v>
      </c>
      <c r="AL2" s="107"/>
      <c r="AM2" s="109"/>
      <c r="AN2" s="106" t="s">
        <v>167</v>
      </c>
      <c r="AO2" s="109"/>
      <c r="AP2" s="106" t="s">
        <v>5</v>
      </c>
      <c r="AQ2" s="107"/>
      <c r="AR2" s="107"/>
      <c r="AS2" s="107"/>
      <c r="AT2" s="109"/>
      <c r="AU2" s="106" t="s">
        <v>849</v>
      </c>
      <c r="AV2" s="107"/>
      <c r="AW2" s="107"/>
      <c r="AX2" s="107"/>
      <c r="AY2" s="107"/>
      <c r="AZ2" s="107"/>
      <c r="BA2" s="107"/>
      <c r="BB2" s="107"/>
      <c r="BC2" s="107"/>
      <c r="BD2" s="107"/>
      <c r="BE2" s="107"/>
      <c r="BF2" s="107"/>
      <c r="BG2" s="107"/>
      <c r="BH2" s="107"/>
      <c r="BI2" s="107"/>
      <c r="BJ2" s="107"/>
      <c r="BK2" s="107"/>
      <c r="BL2" s="107"/>
      <c r="BM2" s="107"/>
      <c r="BN2" s="107"/>
      <c r="BO2" s="107"/>
      <c r="BP2" s="107"/>
      <c r="BQ2" s="107"/>
      <c r="BR2" s="107"/>
      <c r="BS2" s="107"/>
      <c r="BT2" s="107"/>
      <c r="BU2" s="107"/>
      <c r="BV2" s="107"/>
      <c r="BW2" s="107"/>
      <c r="BX2" s="107"/>
      <c r="BY2" s="107"/>
      <c r="BZ2" s="107"/>
      <c r="CA2" s="107"/>
      <c r="CB2" s="107"/>
      <c r="CC2" s="107"/>
      <c r="CD2" s="107"/>
      <c r="CE2" s="107"/>
      <c r="CF2" s="107"/>
      <c r="CG2" s="107"/>
      <c r="CH2" s="107"/>
      <c r="CI2" s="107"/>
      <c r="CJ2" s="107"/>
      <c r="CK2" s="107"/>
      <c r="CL2" s="107"/>
      <c r="CM2" s="107"/>
      <c r="CN2" s="107"/>
      <c r="CO2" s="107"/>
      <c r="CP2" s="107"/>
      <c r="CQ2" s="107"/>
      <c r="CR2" s="107"/>
      <c r="CS2" s="107"/>
      <c r="CT2" s="107"/>
      <c r="CU2" s="107"/>
      <c r="CV2" s="107"/>
      <c r="CW2" s="107"/>
      <c r="CX2" s="107"/>
      <c r="CY2" s="107"/>
      <c r="CZ2" s="107"/>
      <c r="DA2" s="107"/>
      <c r="DB2" s="107"/>
      <c r="DC2" s="107"/>
      <c r="DD2" s="109"/>
      <c r="DE2" s="110"/>
      <c r="DF2" s="110"/>
      <c r="DG2" s="110"/>
      <c r="DH2" s="110"/>
      <c r="DI2" s="110"/>
      <c r="DJ2" s="110"/>
      <c r="DK2" s="110"/>
      <c r="DL2" s="110"/>
    </row>
    <row r="3" s="87" customFormat="1" ht="14.25" customHeight="1" spans="1:132">
      <c r="A3" s="93"/>
      <c r="B3" s="87" t="s">
        <v>936</v>
      </c>
      <c r="C3" s="87" t="s">
        <v>841</v>
      </c>
      <c r="D3" s="87" t="s">
        <v>937</v>
      </c>
      <c r="E3" s="87" t="s">
        <v>938</v>
      </c>
      <c r="F3" s="87" t="s">
        <v>939</v>
      </c>
      <c r="G3" s="87" t="s">
        <v>940</v>
      </c>
      <c r="H3" s="87" t="s">
        <v>941</v>
      </c>
      <c r="I3" s="87" t="s">
        <v>4</v>
      </c>
      <c r="J3" s="87" t="s">
        <v>162</v>
      </c>
      <c r="K3" s="87" t="s">
        <v>163</v>
      </c>
      <c r="L3" s="87" t="s">
        <v>164</v>
      </c>
      <c r="M3" s="87" t="s">
        <v>165</v>
      </c>
      <c r="N3" s="87" t="s">
        <v>166</v>
      </c>
      <c r="O3" s="87" t="s">
        <v>167</v>
      </c>
      <c r="P3" s="87" t="s">
        <v>168</v>
      </c>
      <c r="Q3" s="87" t="s">
        <v>169</v>
      </c>
      <c r="R3" s="87" t="s">
        <v>5</v>
      </c>
      <c r="S3" s="87" t="s">
        <v>19</v>
      </c>
      <c r="T3" s="87" t="s">
        <v>12</v>
      </c>
      <c r="U3" s="87" t="s">
        <v>13</v>
      </c>
      <c r="V3" s="87" t="s">
        <v>10</v>
      </c>
      <c r="W3" s="87" t="s">
        <v>18</v>
      </c>
      <c r="X3" s="87" t="s">
        <v>17</v>
      </c>
      <c r="Y3" s="87" t="s">
        <v>15</v>
      </c>
      <c r="Z3" s="87" t="s">
        <v>27</v>
      </c>
      <c r="AA3" s="87" t="s">
        <v>21</v>
      </c>
      <c r="AB3" s="87" t="s">
        <v>22</v>
      </c>
      <c r="AC3" s="87" t="s">
        <v>23</v>
      </c>
      <c r="AD3" s="87" t="s">
        <v>24</v>
      </c>
      <c r="AE3" s="87" t="s">
        <v>25</v>
      </c>
      <c r="AF3" s="87" t="s">
        <v>26</v>
      </c>
      <c r="AG3" s="87" t="s">
        <v>170</v>
      </c>
      <c r="AH3" s="87" t="s">
        <v>9</v>
      </c>
      <c r="AI3" s="87" t="s">
        <v>6</v>
      </c>
      <c r="AJ3" s="87" t="s">
        <v>8</v>
      </c>
      <c r="AK3" s="87" t="s">
        <v>14</v>
      </c>
      <c r="AL3" s="87" t="s">
        <v>846</v>
      </c>
      <c r="AM3" s="87" t="s">
        <v>847</v>
      </c>
      <c r="AN3" s="87" t="s">
        <v>737</v>
      </c>
      <c r="AO3" s="87" t="s">
        <v>848</v>
      </c>
      <c r="AP3" s="87" t="s">
        <v>744</v>
      </c>
      <c r="AQ3" s="87" t="s">
        <v>745</v>
      </c>
      <c r="AR3" s="87" t="s">
        <v>28</v>
      </c>
      <c r="AS3" s="87" t="s">
        <v>734</v>
      </c>
      <c r="AT3" s="87" t="s">
        <v>849</v>
      </c>
      <c r="AU3" s="87" t="s">
        <v>850</v>
      </c>
      <c r="AV3" s="87" t="s">
        <v>851</v>
      </c>
      <c r="AW3" s="87" t="s">
        <v>852</v>
      </c>
      <c r="AX3" s="87" t="s">
        <v>853</v>
      </c>
      <c r="AY3" s="87" t="s">
        <v>854</v>
      </c>
      <c r="AZ3" s="87" t="s">
        <v>855</v>
      </c>
      <c r="BA3" s="87" t="s">
        <v>856</v>
      </c>
      <c r="BB3" s="87" t="s">
        <v>857</v>
      </c>
      <c r="BC3" s="87" t="s">
        <v>858</v>
      </c>
      <c r="BD3" s="87" t="s">
        <v>859</v>
      </c>
      <c r="BE3" s="87" t="s">
        <v>777</v>
      </c>
      <c r="BF3" s="87" t="s">
        <v>860</v>
      </c>
      <c r="BG3" s="87" t="s">
        <v>861</v>
      </c>
      <c r="BH3" s="87" t="s">
        <v>862</v>
      </c>
      <c r="BI3" s="87" t="s">
        <v>863</v>
      </c>
      <c r="BJ3" s="87" t="s">
        <v>864</v>
      </c>
      <c r="BK3" s="111" t="s">
        <v>865</v>
      </c>
      <c r="BL3" s="111" t="s">
        <v>866</v>
      </c>
      <c r="BM3" s="87" t="s">
        <v>867</v>
      </c>
      <c r="BN3" s="87" t="s">
        <v>868</v>
      </c>
      <c r="BO3" s="87" t="s">
        <v>869</v>
      </c>
      <c r="BP3" s="87" t="s">
        <v>870</v>
      </c>
      <c r="BQ3" s="87" t="s">
        <v>871</v>
      </c>
      <c r="BR3" s="87" t="s">
        <v>872</v>
      </c>
      <c r="BS3" s="87" t="s">
        <v>873</v>
      </c>
      <c r="BT3" s="87" t="s">
        <v>874</v>
      </c>
      <c r="BU3" s="87" t="s">
        <v>875</v>
      </c>
      <c r="BV3" s="87" t="s">
        <v>876</v>
      </c>
      <c r="BW3" s="87" t="s">
        <v>877</v>
      </c>
      <c r="BX3" s="87" t="s">
        <v>878</v>
      </c>
      <c r="BY3" s="87" t="s">
        <v>879</v>
      </c>
      <c r="BZ3" s="87" t="s">
        <v>880</v>
      </c>
      <c r="CA3" s="87" t="s">
        <v>881</v>
      </c>
      <c r="CB3" s="87" t="s">
        <v>882</v>
      </c>
      <c r="CC3" s="87" t="s">
        <v>883</v>
      </c>
      <c r="CD3" s="87" t="s">
        <v>884</v>
      </c>
      <c r="CE3" s="87" t="s">
        <v>885</v>
      </c>
      <c r="CF3" s="87" t="s">
        <v>886</v>
      </c>
      <c r="CG3" s="87" t="s">
        <v>887</v>
      </c>
      <c r="CH3" s="87" t="s">
        <v>888</v>
      </c>
      <c r="CI3" s="87" t="s">
        <v>889</v>
      </c>
      <c r="CJ3" s="87" t="s">
        <v>890</v>
      </c>
      <c r="CK3" s="87" t="s">
        <v>891</v>
      </c>
      <c r="CL3" s="87" t="s">
        <v>892</v>
      </c>
      <c r="CM3" s="87" t="s">
        <v>893</v>
      </c>
      <c r="CN3" s="87" t="s">
        <v>894</v>
      </c>
      <c r="CO3" s="87" t="s">
        <v>895</v>
      </c>
      <c r="CP3" s="87" t="s">
        <v>896</v>
      </c>
      <c r="CQ3" s="87" t="s">
        <v>897</v>
      </c>
      <c r="CR3" s="87" t="s">
        <v>898</v>
      </c>
      <c r="CS3" s="87" t="s">
        <v>899</v>
      </c>
      <c r="CT3" s="87" t="s">
        <v>900</v>
      </c>
      <c r="CU3" s="87" t="s">
        <v>901</v>
      </c>
      <c r="CV3" s="87" t="s">
        <v>902</v>
      </c>
      <c r="CW3" s="87" t="s">
        <v>903</v>
      </c>
      <c r="CX3" s="87" t="s">
        <v>904</v>
      </c>
      <c r="CY3" s="87" t="s">
        <v>905</v>
      </c>
      <c r="CZ3" s="87" t="s">
        <v>906</v>
      </c>
      <c r="DA3" s="87" t="s">
        <v>907</v>
      </c>
      <c r="DB3" s="87" t="s">
        <v>908</v>
      </c>
      <c r="DC3" s="87" t="s">
        <v>909</v>
      </c>
      <c r="DD3" s="87" t="s">
        <v>910</v>
      </c>
      <c r="DE3" s="87" t="s">
        <v>911</v>
      </c>
      <c r="DF3" s="87" t="s">
        <v>912</v>
      </c>
      <c r="DG3" s="87" t="s">
        <v>913</v>
      </c>
      <c r="DH3" s="87" t="s">
        <v>914</v>
      </c>
      <c r="DI3" s="87" t="s">
        <v>915</v>
      </c>
      <c r="DJ3" s="87" t="s">
        <v>916</v>
      </c>
      <c r="DK3" s="87" t="s">
        <v>917</v>
      </c>
      <c r="DL3" s="87" t="s">
        <v>918</v>
      </c>
      <c r="DM3" s="87" t="s">
        <v>919</v>
      </c>
      <c r="DN3" s="87" t="s">
        <v>920</v>
      </c>
      <c r="DO3" s="87" t="s">
        <v>921</v>
      </c>
      <c r="DP3" s="87" t="s">
        <v>922</v>
      </c>
      <c r="DQ3" s="87" t="s">
        <v>923</v>
      </c>
      <c r="DR3" s="87" t="s">
        <v>924</v>
      </c>
      <c r="DS3" s="87" t="s">
        <v>937</v>
      </c>
      <c r="DT3" s="87" t="s">
        <v>942</v>
      </c>
      <c r="DU3" s="87" t="s">
        <v>943</v>
      </c>
      <c r="DV3" s="87" t="s">
        <v>944</v>
      </c>
      <c r="DW3" s="87" t="s">
        <v>945</v>
      </c>
      <c r="DX3" s="87" t="s">
        <v>941</v>
      </c>
      <c r="DY3" s="87" t="s">
        <v>939</v>
      </c>
      <c r="DZ3" s="87" t="s">
        <v>946</v>
      </c>
      <c r="EA3" s="87" t="s">
        <v>947</v>
      </c>
      <c r="EB3" s="87" t="s">
        <v>948</v>
      </c>
    </row>
    <row r="4" s="87" customFormat="1" spans="1:132">
      <c r="A4" s="94" t="s">
        <v>29</v>
      </c>
      <c r="B4" s="95">
        <v>575272456.15</v>
      </c>
      <c r="C4" s="95">
        <v>369343599.35</v>
      </c>
      <c r="D4" s="95">
        <v>43874852.3</v>
      </c>
      <c r="E4" s="95">
        <v>12603118.66</v>
      </c>
      <c r="F4" s="95">
        <v>8208236.21</v>
      </c>
      <c r="G4" s="95">
        <v>-166943920.3</v>
      </c>
      <c r="H4" s="95">
        <v>308186569.93</v>
      </c>
      <c r="I4" s="95">
        <v>-232896708.36</v>
      </c>
      <c r="J4" s="95">
        <v>3363510.79</v>
      </c>
      <c r="K4" s="95">
        <v>0</v>
      </c>
      <c r="L4" s="95">
        <v>22795676.92</v>
      </c>
      <c r="M4" s="95">
        <v>146598693.03</v>
      </c>
      <c r="N4" s="95">
        <v>-413197206.95</v>
      </c>
      <c r="O4" s="95">
        <v>1235.24</v>
      </c>
      <c r="P4" s="95">
        <v>90623.05</v>
      </c>
      <c r="Q4" s="95">
        <v>-0.11</v>
      </c>
      <c r="R4" s="95">
        <v>842587775.74</v>
      </c>
      <c r="S4" s="95">
        <v>168817.22</v>
      </c>
      <c r="T4" s="95">
        <v>138890867.3</v>
      </c>
      <c r="U4" s="95">
        <v>85222541.47</v>
      </c>
      <c r="V4" s="95">
        <v>-92570439.45</v>
      </c>
      <c r="W4" s="95">
        <v>-6080304.56</v>
      </c>
      <c r="X4" s="95">
        <v>-104924216.76</v>
      </c>
      <c r="Y4" s="95">
        <v>2088411.7</v>
      </c>
      <c r="Z4" s="95">
        <v>0</v>
      </c>
      <c r="AA4" s="95">
        <v>107807936.49</v>
      </c>
      <c r="AB4" s="95">
        <v>7296981.13</v>
      </c>
      <c r="AC4" s="95">
        <v>14155178.21</v>
      </c>
      <c r="AD4" s="95">
        <v>1328345.59</v>
      </c>
      <c r="AE4" s="95">
        <v>9196570.76</v>
      </c>
      <c r="AF4" s="95">
        <v>6813680.85</v>
      </c>
      <c r="AG4" s="95">
        <v>0</v>
      </c>
      <c r="AH4" s="95">
        <v>-3736314.87</v>
      </c>
      <c r="AI4" s="95">
        <v>10549714.7</v>
      </c>
      <c r="AJ4" s="95">
        <v>-472319588.25</v>
      </c>
      <c r="AK4" s="95">
        <v>52308981.47</v>
      </c>
      <c r="AL4" s="95">
        <v>1235.24</v>
      </c>
      <c r="AM4" s="95">
        <v>0</v>
      </c>
      <c r="AN4" s="95">
        <v>4085265.59</v>
      </c>
      <c r="AO4" s="95">
        <v>0</v>
      </c>
      <c r="AP4" s="95">
        <v>366467753.08</v>
      </c>
      <c r="AQ4" s="95">
        <v>17206.98</v>
      </c>
      <c r="AR4" s="95">
        <v>0</v>
      </c>
      <c r="AS4" s="95">
        <v>-1008.61</v>
      </c>
      <c r="AT4" s="95">
        <v>472018558.7</v>
      </c>
      <c r="AU4" s="95">
        <v>17217477.78</v>
      </c>
      <c r="AV4" s="95">
        <v>16787674.56</v>
      </c>
      <c r="AW4" s="95">
        <v>18966384.62</v>
      </c>
      <c r="AX4" s="95">
        <v>15685140.52</v>
      </c>
      <c r="AY4" s="95">
        <v>20927702.19</v>
      </c>
      <c r="AZ4" s="95">
        <v>18523688.67</v>
      </c>
      <c r="BA4" s="95">
        <v>6342815.84</v>
      </c>
      <c r="BB4" s="95">
        <v>21184132.79</v>
      </c>
      <c r="BC4" s="95">
        <v>8744926.36</v>
      </c>
      <c r="BD4" s="95">
        <v>6322939.67</v>
      </c>
      <c r="BE4" s="95">
        <v>19741548.23</v>
      </c>
      <c r="BF4" s="95">
        <v>64470441.55</v>
      </c>
      <c r="BG4" s="95">
        <v>9351327.3</v>
      </c>
      <c r="BH4" s="95">
        <v>6804014.91</v>
      </c>
      <c r="BI4" s="95">
        <v>5596144.56</v>
      </c>
      <c r="BJ4" s="95">
        <v>5793650.91</v>
      </c>
      <c r="BK4" s="95">
        <v>5863517.1</v>
      </c>
      <c r="BL4" s="95">
        <v>6217979.65</v>
      </c>
      <c r="BM4" s="95">
        <v>5069958.48</v>
      </c>
      <c r="BN4" s="95">
        <v>3787688.23</v>
      </c>
      <c r="BO4" s="95">
        <v>4981455.48</v>
      </c>
      <c r="BP4" s="95">
        <v>6693009.45</v>
      </c>
      <c r="BQ4" s="95">
        <v>1845904.4</v>
      </c>
      <c r="BR4" s="95">
        <v>2517659.18</v>
      </c>
      <c r="BS4" s="95">
        <v>1788376.21</v>
      </c>
      <c r="BT4" s="95">
        <v>2150328.09</v>
      </c>
      <c r="BU4" s="95">
        <v>1582415.01</v>
      </c>
      <c r="BV4" s="95">
        <v>3524297.43</v>
      </c>
      <c r="BW4" s="95">
        <v>1975711.21</v>
      </c>
      <c r="BX4" s="95">
        <v>1184571.46</v>
      </c>
      <c r="BY4" s="95">
        <v>587675.15</v>
      </c>
      <c r="BZ4" s="95">
        <v>1136565.18</v>
      </c>
      <c r="CA4" s="95">
        <v>981231.31</v>
      </c>
      <c r="CB4" s="95">
        <v>1137918.62</v>
      </c>
      <c r="CC4" s="95">
        <v>2045984.22</v>
      </c>
      <c r="CD4" s="95">
        <v>3718517.26</v>
      </c>
      <c r="CE4" s="95">
        <v>120710858.17</v>
      </c>
      <c r="CF4" s="95">
        <v>842578.41</v>
      </c>
      <c r="CG4" s="95">
        <v>294444.89</v>
      </c>
      <c r="CH4" s="95">
        <v>472141.33</v>
      </c>
      <c r="CI4" s="95">
        <v>1148770.2</v>
      </c>
      <c r="CJ4" s="95">
        <v>1709267.25</v>
      </c>
      <c r="CK4" s="95">
        <v>837056.28</v>
      </c>
      <c r="CL4" s="95">
        <v>1707391.87</v>
      </c>
      <c r="CM4" s="95">
        <v>441929.16</v>
      </c>
      <c r="CN4" s="95">
        <v>296468.76</v>
      </c>
      <c r="CO4" s="95">
        <v>1044253.03</v>
      </c>
      <c r="CP4" s="95">
        <v>594734.58</v>
      </c>
      <c r="CQ4" s="95">
        <v>862206.72</v>
      </c>
      <c r="CR4" s="95">
        <v>452944.09</v>
      </c>
      <c r="CS4" s="95">
        <v>409967.86</v>
      </c>
      <c r="CT4" s="95">
        <v>385556.83</v>
      </c>
      <c r="CU4" s="95">
        <v>435263.32</v>
      </c>
      <c r="CV4" s="95">
        <v>300991.41</v>
      </c>
      <c r="CW4" s="95">
        <v>96069.47</v>
      </c>
      <c r="CX4" s="95">
        <v>69708.91</v>
      </c>
      <c r="CY4" s="95">
        <v>350474.41</v>
      </c>
      <c r="CZ4" s="95">
        <v>123153.66</v>
      </c>
      <c r="DA4" s="95">
        <v>574543.47</v>
      </c>
      <c r="DB4" s="95">
        <v>1396287.82</v>
      </c>
      <c r="DC4" s="95">
        <v>2809788.03</v>
      </c>
      <c r="DD4" s="95">
        <v>1556977.12</v>
      </c>
      <c r="DE4" s="95">
        <v>336989.36</v>
      </c>
      <c r="DF4" s="95">
        <v>478271.27</v>
      </c>
      <c r="DG4" s="95">
        <v>8973564.21</v>
      </c>
      <c r="DH4" s="95">
        <v>720407.03</v>
      </c>
      <c r="DI4" s="95">
        <v>262837.28</v>
      </c>
      <c r="DJ4" s="95">
        <v>69270.95</v>
      </c>
      <c r="DK4" s="95">
        <v>-25822.43</v>
      </c>
      <c r="DL4" s="95">
        <v>28440.4</v>
      </c>
      <c r="DM4" s="87">
        <v>0</v>
      </c>
      <c r="DN4" s="87">
        <v>0</v>
      </c>
      <c r="DO4" s="87">
        <v>0</v>
      </c>
      <c r="DP4" s="87">
        <v>0</v>
      </c>
      <c r="DQ4" s="87">
        <v>0</v>
      </c>
      <c r="DR4" s="87">
        <v>0</v>
      </c>
      <c r="DS4" s="87">
        <v>43250180.7</v>
      </c>
      <c r="DT4" s="87">
        <v>207622.15</v>
      </c>
      <c r="DU4" s="87">
        <v>-673369.9</v>
      </c>
      <c r="DV4" s="87">
        <v>-283875.48</v>
      </c>
      <c r="DW4" s="87">
        <v>-2049090.62</v>
      </c>
      <c r="DX4" s="87">
        <v>3342253.19</v>
      </c>
      <c r="DY4" s="87">
        <v>6535878.72</v>
      </c>
      <c r="DZ4" s="87">
        <v>-457.14</v>
      </c>
      <c r="EA4" s="87">
        <v>-405.64</v>
      </c>
      <c r="EB4" s="87">
        <v>0</v>
      </c>
    </row>
    <row r="5" s="87" customFormat="1" spans="1:132">
      <c r="A5" s="93" t="s">
        <v>949</v>
      </c>
      <c r="B5" s="95">
        <v>594354790.91</v>
      </c>
      <c r="C5" s="96">
        <v>578347612.89</v>
      </c>
      <c r="D5" s="96">
        <v>36915075.72</v>
      </c>
      <c r="E5" s="96">
        <v>-20634.35</v>
      </c>
      <c r="F5" s="96">
        <v>5942631.43</v>
      </c>
      <c r="G5" s="97">
        <v>0</v>
      </c>
      <c r="H5" s="98">
        <v>-26829894.78</v>
      </c>
      <c r="I5" s="97">
        <v>-1845233.41</v>
      </c>
      <c r="J5" s="97">
        <v>0</v>
      </c>
      <c r="K5" s="97">
        <v>0</v>
      </c>
      <c r="L5" s="97">
        <v>166302.55</v>
      </c>
      <c r="M5" s="95">
        <v>146598531.99</v>
      </c>
      <c r="N5" s="97">
        <v>81759365.98</v>
      </c>
      <c r="O5" s="97">
        <v>-821.5</v>
      </c>
      <c r="P5" s="97">
        <v>89491.32</v>
      </c>
      <c r="Q5" s="97">
        <v>0</v>
      </c>
      <c r="R5" s="97">
        <v>351579975.96</v>
      </c>
      <c r="S5" s="97">
        <v>-4262</v>
      </c>
      <c r="T5" s="97">
        <v>-1358609.09</v>
      </c>
      <c r="U5" s="97">
        <v>-537526.68</v>
      </c>
      <c r="V5" s="97">
        <v>0</v>
      </c>
      <c r="W5" s="97">
        <v>-10620.75</v>
      </c>
      <c r="X5" s="97">
        <v>0</v>
      </c>
      <c r="Y5" s="97">
        <v>2077321.07</v>
      </c>
      <c r="Z5" s="97">
        <v>0</v>
      </c>
      <c r="AA5" s="97">
        <v>107807777.05</v>
      </c>
      <c r="AB5" s="97">
        <v>7296981.13</v>
      </c>
      <c r="AC5" s="97">
        <v>14155178.21</v>
      </c>
      <c r="AD5" s="97">
        <v>1328345.59</v>
      </c>
      <c r="AE5" s="97">
        <v>9196570.76</v>
      </c>
      <c r="AF5" s="97">
        <v>6813679.25</v>
      </c>
      <c r="AG5" s="97">
        <v>0</v>
      </c>
      <c r="AH5" s="97">
        <v>3200785.15</v>
      </c>
      <c r="AI5" s="97">
        <v>9747447.3</v>
      </c>
      <c r="AJ5" s="97">
        <v>23239755.23</v>
      </c>
      <c r="AK5" s="97">
        <v>45571378.3</v>
      </c>
      <c r="AL5" s="97">
        <v>-821.5</v>
      </c>
      <c r="AM5" s="97">
        <v>0</v>
      </c>
      <c r="AN5" s="97">
        <v>1519219.08</v>
      </c>
      <c r="AO5" s="97">
        <v>0</v>
      </c>
      <c r="AP5" s="97">
        <v>277559.63</v>
      </c>
      <c r="AQ5" s="97">
        <v>7437.01</v>
      </c>
      <c r="AR5" s="97">
        <v>0</v>
      </c>
      <c r="AS5" s="97">
        <v>0</v>
      </c>
      <c r="AT5" s="97">
        <v>349775760.24</v>
      </c>
      <c r="AU5" s="97">
        <v>12201486.36</v>
      </c>
      <c r="AV5" s="97">
        <v>12299653.01</v>
      </c>
      <c r="AW5" s="97">
        <v>13195950.42</v>
      </c>
      <c r="AX5" s="97">
        <v>11658293.39</v>
      </c>
      <c r="AY5" s="97">
        <v>16187461.77</v>
      </c>
      <c r="AZ5" s="97">
        <v>14019207.24</v>
      </c>
      <c r="BA5" s="97">
        <v>5134323.79</v>
      </c>
      <c r="BB5" s="97">
        <v>16879003.81</v>
      </c>
      <c r="BC5" s="97">
        <v>5294385.05</v>
      </c>
      <c r="BD5" s="97">
        <v>4351001.96</v>
      </c>
      <c r="BE5" s="97">
        <v>13090426.27</v>
      </c>
      <c r="BF5" s="97">
        <v>51286614.76</v>
      </c>
      <c r="BG5" s="97">
        <v>6213446.77</v>
      </c>
      <c r="BH5" s="97">
        <v>3798706</v>
      </c>
      <c r="BI5" s="97">
        <v>4062493.44</v>
      </c>
      <c r="BJ5" s="97">
        <v>4652404.45</v>
      </c>
      <c r="BK5" s="97">
        <v>4432513.95</v>
      </c>
      <c r="BL5" s="97">
        <v>4920803.4</v>
      </c>
      <c r="BM5" s="97">
        <v>3953756.57</v>
      </c>
      <c r="BN5" s="97">
        <v>2873043.01</v>
      </c>
      <c r="BO5" s="97">
        <v>3801631.63</v>
      </c>
      <c r="BP5" s="97">
        <v>5040835.46</v>
      </c>
      <c r="BQ5" s="97">
        <v>1283791.08</v>
      </c>
      <c r="BR5" s="97">
        <v>1716412.97</v>
      </c>
      <c r="BS5" s="97">
        <v>1386912.74</v>
      </c>
      <c r="BT5" s="97">
        <v>1627918.52</v>
      </c>
      <c r="BU5" s="97">
        <v>1270640.48</v>
      </c>
      <c r="BV5" s="97">
        <v>2418163.02</v>
      </c>
      <c r="BW5" s="97">
        <v>1570424.21</v>
      </c>
      <c r="BX5" s="97">
        <v>433846.24</v>
      </c>
      <c r="BY5" s="97">
        <v>417925.64</v>
      </c>
      <c r="BZ5" s="97">
        <v>844728.48</v>
      </c>
      <c r="CA5" s="97">
        <v>507802.08</v>
      </c>
      <c r="CB5" s="97">
        <v>864678.25</v>
      </c>
      <c r="CC5" s="97">
        <v>1440008.54</v>
      </c>
      <c r="CD5" s="97">
        <v>1133300.16</v>
      </c>
      <c r="CE5" s="97">
        <v>100778462.26</v>
      </c>
      <c r="CF5" s="97">
        <v>494973.26</v>
      </c>
      <c r="CG5" s="97">
        <v>161334.91</v>
      </c>
      <c r="CH5" s="97">
        <v>359763.22</v>
      </c>
      <c r="CI5" s="97">
        <v>664203.78</v>
      </c>
      <c r="CJ5" s="97">
        <v>97642.83</v>
      </c>
      <c r="CK5" s="97">
        <v>331358.33</v>
      </c>
      <c r="CL5" s="97">
        <v>379682.22</v>
      </c>
      <c r="CM5" s="97">
        <v>283561.83</v>
      </c>
      <c r="CN5" s="97">
        <v>166045.7</v>
      </c>
      <c r="CO5" s="97">
        <v>351750.5</v>
      </c>
      <c r="CP5" s="97">
        <v>251983.4</v>
      </c>
      <c r="CQ5" s="97">
        <v>519990.37</v>
      </c>
      <c r="CR5" s="97">
        <v>328794.41</v>
      </c>
      <c r="CS5" s="97">
        <v>207662.17</v>
      </c>
      <c r="CT5" s="97">
        <v>245444.9</v>
      </c>
      <c r="CU5" s="97">
        <v>279398.46</v>
      </c>
      <c r="CV5" s="97">
        <v>173206.73</v>
      </c>
      <c r="CW5" s="97">
        <v>59443.69</v>
      </c>
      <c r="CX5" s="97">
        <v>47270.71</v>
      </c>
      <c r="CY5" s="97">
        <v>237641.3</v>
      </c>
      <c r="CZ5" s="97">
        <v>94272.37</v>
      </c>
      <c r="DA5" s="97">
        <v>388406.52</v>
      </c>
      <c r="DB5" s="97">
        <v>749666.34</v>
      </c>
      <c r="DC5" s="97">
        <v>1894531.71</v>
      </c>
      <c r="DD5" s="97">
        <v>1257782.87</v>
      </c>
      <c r="DE5" s="97">
        <v>145010.98</v>
      </c>
      <c r="DF5" s="97">
        <v>331742.67</v>
      </c>
      <c r="DG5" s="97">
        <v>1615915.87</v>
      </c>
      <c r="DH5" s="97">
        <v>510794.3</v>
      </c>
      <c r="DI5" s="97">
        <v>82298.73</v>
      </c>
      <c r="DJ5" s="97">
        <v>38765.43</v>
      </c>
      <c r="DK5" s="97">
        <v>-32368.37</v>
      </c>
      <c r="DL5" s="97">
        <v>15330.92</v>
      </c>
      <c r="DM5" s="87">
        <v>0</v>
      </c>
      <c r="DN5" s="87">
        <v>0</v>
      </c>
      <c r="DO5" s="87">
        <v>0</v>
      </c>
      <c r="DP5" s="87">
        <v>0</v>
      </c>
      <c r="DQ5" s="87">
        <v>0</v>
      </c>
      <c r="DR5" s="87">
        <v>0</v>
      </c>
      <c r="DS5" s="87">
        <v>36894585.15</v>
      </c>
      <c r="DX5" s="87">
        <v>0</v>
      </c>
      <c r="DY5" s="87">
        <v>4565367.2</v>
      </c>
      <c r="DZ5" s="87">
        <v>-460.31</v>
      </c>
      <c r="EA5" s="87">
        <v>-405.66</v>
      </c>
      <c r="EB5" s="87">
        <v>0</v>
      </c>
    </row>
    <row r="6" s="87" customFormat="1" spans="1:132">
      <c r="A6" s="93" t="s">
        <v>31</v>
      </c>
      <c r="B6" s="95">
        <v>383385515.35</v>
      </c>
      <c r="C6" s="96">
        <v>346490930.2</v>
      </c>
      <c r="D6" s="96">
        <v>0</v>
      </c>
      <c r="E6" s="96">
        <v>0</v>
      </c>
      <c r="F6" s="96">
        <v>0</v>
      </c>
      <c r="G6" s="97">
        <v>0</v>
      </c>
      <c r="H6" s="98">
        <v>36894585.15</v>
      </c>
      <c r="I6" s="97">
        <v>-1313485.29</v>
      </c>
      <c r="J6" s="97">
        <v>0</v>
      </c>
      <c r="K6" s="97">
        <v>0</v>
      </c>
      <c r="L6" s="97">
        <v>-10620.75</v>
      </c>
      <c r="M6" s="95">
        <v>0</v>
      </c>
      <c r="N6" s="97">
        <v>211027.53</v>
      </c>
      <c r="O6" s="97">
        <v>0</v>
      </c>
      <c r="P6" s="97">
        <v>89891.32</v>
      </c>
      <c r="Q6" s="97">
        <v>0</v>
      </c>
      <c r="R6" s="97">
        <v>347514117.39</v>
      </c>
      <c r="S6" s="97">
        <v>0</v>
      </c>
      <c r="T6" s="97">
        <v>0</v>
      </c>
      <c r="U6" s="97">
        <v>0</v>
      </c>
      <c r="V6" s="97">
        <v>0</v>
      </c>
      <c r="W6" s="97">
        <v>-10620.75</v>
      </c>
      <c r="X6" s="97">
        <v>0</v>
      </c>
      <c r="Y6" s="97">
        <v>0</v>
      </c>
      <c r="Z6" s="97">
        <v>0</v>
      </c>
      <c r="AA6" s="97">
        <v>0</v>
      </c>
      <c r="AB6" s="97">
        <v>0</v>
      </c>
      <c r="AC6" s="97">
        <v>0</v>
      </c>
      <c r="AD6" s="97">
        <v>0</v>
      </c>
      <c r="AE6" s="97">
        <v>0</v>
      </c>
      <c r="AF6" s="97">
        <v>0</v>
      </c>
      <c r="AG6" s="97">
        <v>0</v>
      </c>
      <c r="AH6" s="97">
        <v>76911.43</v>
      </c>
      <c r="AI6" s="97">
        <v>134116.1</v>
      </c>
      <c r="AJ6" s="97">
        <v>0</v>
      </c>
      <c r="AK6" s="97">
        <v>0</v>
      </c>
      <c r="AL6" s="97">
        <v>0</v>
      </c>
      <c r="AM6" s="97">
        <v>0</v>
      </c>
      <c r="AN6" s="97">
        <v>0</v>
      </c>
      <c r="AO6" s="97">
        <v>0</v>
      </c>
      <c r="AP6" s="97">
        <v>277559.63</v>
      </c>
      <c r="AQ6" s="97">
        <v>11354.57</v>
      </c>
      <c r="AR6" s="97">
        <v>0</v>
      </c>
      <c r="AS6" s="97">
        <v>0</v>
      </c>
      <c r="AT6" s="97">
        <v>347225203.19</v>
      </c>
      <c r="AU6" s="97">
        <v>12194970.14</v>
      </c>
      <c r="AV6" s="97">
        <v>12298541.69</v>
      </c>
      <c r="AW6" s="97">
        <v>13167378.37</v>
      </c>
      <c r="AX6" s="97">
        <v>9492456.8</v>
      </c>
      <c r="AY6" s="97">
        <v>16115736.11</v>
      </c>
      <c r="AZ6" s="97">
        <v>13993493.3</v>
      </c>
      <c r="BA6" s="97">
        <v>5128189.55</v>
      </c>
      <c r="BB6" s="97">
        <v>16841931.22</v>
      </c>
      <c r="BC6" s="97">
        <v>5289043.91</v>
      </c>
      <c r="BD6" s="97">
        <v>4350587.06</v>
      </c>
      <c r="BE6" s="97">
        <v>13074086.48</v>
      </c>
      <c r="BF6" s="97">
        <v>51285634.44</v>
      </c>
      <c r="BG6" s="97">
        <v>6211847.89</v>
      </c>
      <c r="BH6" s="97">
        <v>3799632.36</v>
      </c>
      <c r="BI6" s="97">
        <v>4062911.17</v>
      </c>
      <c r="BJ6" s="97">
        <v>4646197.67</v>
      </c>
      <c r="BK6" s="97">
        <v>4425381.12</v>
      </c>
      <c r="BL6" s="97">
        <v>4891925.57</v>
      </c>
      <c r="BM6" s="97">
        <v>3951669.77</v>
      </c>
      <c r="BN6" s="97">
        <v>2873041.98</v>
      </c>
      <c r="BO6" s="97">
        <v>3799757.65</v>
      </c>
      <c r="BP6" s="97">
        <v>5031596.31</v>
      </c>
      <c r="BQ6" s="97">
        <v>1283577.88</v>
      </c>
      <c r="BR6" s="97">
        <v>1715226.83</v>
      </c>
      <c r="BS6" s="97">
        <v>1387178.02</v>
      </c>
      <c r="BT6" s="97">
        <v>1627539.28</v>
      </c>
      <c r="BU6" s="97">
        <v>1270153.7</v>
      </c>
      <c r="BV6" s="97">
        <v>2405096.98</v>
      </c>
      <c r="BW6" s="97">
        <v>1571298.17</v>
      </c>
      <c r="BX6" s="97">
        <v>433519.84</v>
      </c>
      <c r="BY6" s="97">
        <v>416088.7</v>
      </c>
      <c r="BZ6" s="97">
        <v>844984.71</v>
      </c>
      <c r="CA6" s="97">
        <v>506464.35</v>
      </c>
      <c r="CB6" s="97">
        <v>865678.25</v>
      </c>
      <c r="CC6" s="97">
        <v>1439439.67</v>
      </c>
      <c r="CD6" s="97">
        <v>1134880.69</v>
      </c>
      <c r="CE6" s="97">
        <v>100735763.28</v>
      </c>
      <c r="CF6" s="97">
        <v>497556.94</v>
      </c>
      <c r="CG6" s="97">
        <v>161776.91</v>
      </c>
      <c r="CH6" s="97">
        <v>361313.22</v>
      </c>
      <c r="CI6" s="97">
        <v>664743.1</v>
      </c>
      <c r="CJ6" s="97">
        <v>97450.38</v>
      </c>
      <c r="CK6" s="97">
        <v>331630.31</v>
      </c>
      <c r="CL6" s="97">
        <v>380643.37</v>
      </c>
      <c r="CM6" s="97">
        <v>284504.06</v>
      </c>
      <c r="CN6" s="97">
        <v>166646.08</v>
      </c>
      <c r="CO6" s="97">
        <v>352185.6</v>
      </c>
      <c r="CP6" s="97">
        <v>240124.69</v>
      </c>
      <c r="CQ6" s="97">
        <v>521483.53</v>
      </c>
      <c r="CR6" s="97">
        <v>328688.58</v>
      </c>
      <c r="CS6" s="97">
        <v>194834.27</v>
      </c>
      <c r="CT6" s="97">
        <v>246165.66</v>
      </c>
      <c r="CU6" s="97">
        <v>279106.68</v>
      </c>
      <c r="CV6" s="97">
        <v>172760.73</v>
      </c>
      <c r="CW6" s="97">
        <v>60099.69</v>
      </c>
      <c r="CX6" s="97">
        <v>47721.21</v>
      </c>
      <c r="CY6" s="97">
        <v>239061.3</v>
      </c>
      <c r="CZ6" s="97">
        <v>94988.37</v>
      </c>
      <c r="DA6" s="97">
        <v>389088.07</v>
      </c>
      <c r="DB6" s="97">
        <v>749698.42</v>
      </c>
      <c r="DC6" s="97">
        <v>1893450.2</v>
      </c>
      <c r="DD6" s="97">
        <v>1197591.32</v>
      </c>
      <c r="DE6" s="97">
        <v>145935.88</v>
      </c>
      <c r="DF6" s="97">
        <v>331791.09</v>
      </c>
      <c r="DG6" s="97">
        <v>1616115.87</v>
      </c>
      <c r="DH6" s="97">
        <v>510969.05</v>
      </c>
      <c r="DI6" s="97">
        <v>82559.72</v>
      </c>
      <c r="DJ6" s="97">
        <v>38765.43</v>
      </c>
      <c r="DK6" s="97">
        <v>-32268.37</v>
      </c>
      <c r="DL6" s="97">
        <v>15120.92</v>
      </c>
      <c r="DM6" s="87">
        <v>0</v>
      </c>
      <c r="DN6" s="87">
        <v>0</v>
      </c>
      <c r="DO6" s="87">
        <v>0</v>
      </c>
      <c r="DP6" s="87">
        <v>0</v>
      </c>
      <c r="DQ6" s="87">
        <v>0</v>
      </c>
      <c r="DR6" s="87">
        <v>0</v>
      </c>
      <c r="DX6" s="87">
        <v>0</v>
      </c>
      <c r="EB6" s="87">
        <v>0</v>
      </c>
    </row>
    <row r="7" s="87" customFormat="1" spans="1:132">
      <c r="A7" s="93" t="s">
        <v>60</v>
      </c>
      <c r="B7" s="95">
        <v>146598531.99</v>
      </c>
      <c r="C7" s="96">
        <v>146598531.99</v>
      </c>
      <c r="D7" s="96">
        <v>0</v>
      </c>
      <c r="E7" s="96">
        <v>0</v>
      </c>
      <c r="F7" s="96">
        <v>0</v>
      </c>
      <c r="G7" s="97">
        <v>0</v>
      </c>
      <c r="H7" s="98">
        <v>0</v>
      </c>
      <c r="I7" s="97">
        <v>0</v>
      </c>
      <c r="J7" s="97">
        <v>0</v>
      </c>
      <c r="K7" s="97">
        <v>0</v>
      </c>
      <c r="L7" s="97">
        <v>0</v>
      </c>
      <c r="M7" s="95">
        <v>146598531.99</v>
      </c>
      <c r="N7" s="97">
        <v>0</v>
      </c>
      <c r="O7" s="97">
        <v>0</v>
      </c>
      <c r="P7" s="97">
        <v>0</v>
      </c>
      <c r="Q7" s="97">
        <v>0</v>
      </c>
      <c r="R7" s="97">
        <v>0</v>
      </c>
      <c r="S7" s="97">
        <v>0</v>
      </c>
      <c r="T7" s="97">
        <v>0</v>
      </c>
      <c r="U7" s="97">
        <v>0</v>
      </c>
      <c r="V7" s="97">
        <v>0</v>
      </c>
      <c r="W7" s="97">
        <v>0</v>
      </c>
      <c r="X7" s="97">
        <v>0</v>
      </c>
      <c r="Y7" s="97">
        <v>0</v>
      </c>
      <c r="Z7" s="97">
        <v>0</v>
      </c>
      <c r="AA7" s="97">
        <v>107807777.05</v>
      </c>
      <c r="AB7" s="97">
        <v>7296981.13</v>
      </c>
      <c r="AC7" s="97">
        <v>14155178.21</v>
      </c>
      <c r="AD7" s="97">
        <v>1328345.59</v>
      </c>
      <c r="AE7" s="97">
        <v>9196570.76</v>
      </c>
      <c r="AF7" s="97">
        <v>6813679.25</v>
      </c>
      <c r="AG7" s="97">
        <v>0</v>
      </c>
      <c r="AH7" s="97">
        <v>0</v>
      </c>
      <c r="AI7" s="97">
        <v>0</v>
      </c>
      <c r="AJ7" s="97">
        <v>0</v>
      </c>
      <c r="AK7" s="97">
        <v>0</v>
      </c>
      <c r="AL7" s="97">
        <v>0</v>
      </c>
      <c r="AM7" s="97">
        <v>0</v>
      </c>
      <c r="AN7" s="97">
        <v>0</v>
      </c>
      <c r="AO7" s="97">
        <v>0</v>
      </c>
      <c r="AP7" s="97">
        <v>0</v>
      </c>
      <c r="AQ7" s="97">
        <v>0</v>
      </c>
      <c r="AR7" s="97">
        <v>0</v>
      </c>
      <c r="AS7" s="97">
        <v>0</v>
      </c>
      <c r="AT7" s="97">
        <v>0</v>
      </c>
      <c r="AU7" s="97">
        <v>0</v>
      </c>
      <c r="AV7" s="97">
        <v>0</v>
      </c>
      <c r="AW7" s="97">
        <v>0</v>
      </c>
      <c r="AX7" s="97">
        <v>0</v>
      </c>
      <c r="AY7" s="97">
        <v>0</v>
      </c>
      <c r="AZ7" s="97">
        <v>0</v>
      </c>
      <c r="BA7" s="97">
        <v>0</v>
      </c>
      <c r="BB7" s="97">
        <v>0</v>
      </c>
      <c r="BC7" s="97">
        <v>0</v>
      </c>
      <c r="BD7" s="97">
        <v>0</v>
      </c>
      <c r="BE7" s="97">
        <v>0</v>
      </c>
      <c r="BF7" s="97">
        <v>0</v>
      </c>
      <c r="BG7" s="97">
        <v>0</v>
      </c>
      <c r="BH7" s="97">
        <v>0</v>
      </c>
      <c r="BI7" s="97">
        <v>0</v>
      </c>
      <c r="BJ7" s="97">
        <v>0</v>
      </c>
      <c r="BK7" s="97">
        <v>0</v>
      </c>
      <c r="BL7" s="97">
        <v>0</v>
      </c>
      <c r="BM7" s="97">
        <v>0</v>
      </c>
      <c r="BN7" s="97">
        <v>0</v>
      </c>
      <c r="BO7" s="97">
        <v>0</v>
      </c>
      <c r="BP7" s="97">
        <v>0</v>
      </c>
      <c r="BQ7" s="97">
        <v>0</v>
      </c>
      <c r="BR7" s="97">
        <v>0</v>
      </c>
      <c r="BS7" s="97">
        <v>0</v>
      </c>
      <c r="BT7" s="97">
        <v>0</v>
      </c>
      <c r="BU7" s="97">
        <v>0</v>
      </c>
      <c r="BV7" s="97">
        <v>0</v>
      </c>
      <c r="BW7" s="97">
        <v>0</v>
      </c>
      <c r="BX7" s="97">
        <v>0</v>
      </c>
      <c r="BY7" s="97">
        <v>0</v>
      </c>
      <c r="BZ7" s="97">
        <v>0</v>
      </c>
      <c r="CA7" s="97">
        <v>0</v>
      </c>
      <c r="CB7" s="97">
        <v>0</v>
      </c>
      <c r="CC7" s="97">
        <v>0</v>
      </c>
      <c r="CD7" s="97">
        <v>0</v>
      </c>
      <c r="CE7" s="97">
        <v>0</v>
      </c>
      <c r="CF7" s="97">
        <v>0</v>
      </c>
      <c r="CG7" s="97">
        <v>0</v>
      </c>
      <c r="CH7" s="97">
        <v>0</v>
      </c>
      <c r="CI7" s="97">
        <v>0</v>
      </c>
      <c r="CJ7" s="97">
        <v>0</v>
      </c>
      <c r="CK7" s="97">
        <v>0</v>
      </c>
      <c r="CL7" s="97">
        <v>0</v>
      </c>
      <c r="CM7" s="97">
        <v>0</v>
      </c>
      <c r="CN7" s="97">
        <v>0</v>
      </c>
      <c r="CO7" s="97">
        <v>0</v>
      </c>
      <c r="CP7" s="97">
        <v>0</v>
      </c>
      <c r="CQ7" s="97">
        <v>0</v>
      </c>
      <c r="CR7" s="97">
        <v>0</v>
      </c>
      <c r="CS7" s="97">
        <v>0</v>
      </c>
      <c r="CT7" s="97">
        <v>0</v>
      </c>
      <c r="CU7" s="97">
        <v>0</v>
      </c>
      <c r="CV7" s="97">
        <v>0</v>
      </c>
      <c r="CW7" s="97">
        <v>0</v>
      </c>
      <c r="CX7" s="97">
        <v>0</v>
      </c>
      <c r="CY7" s="97">
        <v>0</v>
      </c>
      <c r="CZ7" s="97">
        <v>0</v>
      </c>
      <c r="DA7" s="97">
        <v>0</v>
      </c>
      <c r="DB7" s="97">
        <v>0</v>
      </c>
      <c r="DC7" s="97">
        <v>0</v>
      </c>
      <c r="DD7" s="97">
        <v>0</v>
      </c>
      <c r="DE7" s="97">
        <v>0</v>
      </c>
      <c r="DF7" s="97">
        <v>0</v>
      </c>
      <c r="DG7" s="97">
        <v>0</v>
      </c>
      <c r="DH7" s="97">
        <v>0</v>
      </c>
      <c r="DI7" s="97">
        <v>0</v>
      </c>
      <c r="DJ7" s="97">
        <v>0</v>
      </c>
      <c r="DK7" s="97">
        <v>0</v>
      </c>
      <c r="DL7" s="97">
        <v>0</v>
      </c>
      <c r="DM7" s="87">
        <v>0</v>
      </c>
      <c r="DN7" s="87">
        <v>0</v>
      </c>
      <c r="DO7" s="87">
        <v>0</v>
      </c>
      <c r="DP7" s="87">
        <v>0</v>
      </c>
      <c r="DQ7" s="87">
        <v>0</v>
      </c>
      <c r="DR7" s="87">
        <v>0</v>
      </c>
      <c r="DX7" s="87">
        <v>0</v>
      </c>
      <c r="EB7" s="87">
        <v>0</v>
      </c>
    </row>
    <row r="8" s="87" customFormat="1" spans="1:132">
      <c r="A8" s="93" t="s">
        <v>61</v>
      </c>
      <c r="B8" s="95">
        <v>60674750.21</v>
      </c>
      <c r="C8" s="96">
        <v>81551256.55</v>
      </c>
      <c r="D8" s="96">
        <v>0</v>
      </c>
      <c r="E8" s="96">
        <v>0</v>
      </c>
      <c r="F8" s="96">
        <v>5946560.24</v>
      </c>
      <c r="G8" s="97">
        <v>0</v>
      </c>
      <c r="H8" s="98">
        <v>-26823066.58</v>
      </c>
      <c r="I8" s="97">
        <v>0</v>
      </c>
      <c r="J8" s="97">
        <v>0</v>
      </c>
      <c r="K8" s="97">
        <v>0</v>
      </c>
      <c r="L8" s="97">
        <v>0</v>
      </c>
      <c r="M8" s="95">
        <v>0</v>
      </c>
      <c r="N8" s="97">
        <v>81551256.55</v>
      </c>
      <c r="O8" s="97">
        <v>0</v>
      </c>
      <c r="P8" s="97">
        <v>0</v>
      </c>
      <c r="Q8" s="97">
        <v>0</v>
      </c>
      <c r="R8" s="97">
        <v>0</v>
      </c>
      <c r="S8" s="97">
        <v>0</v>
      </c>
      <c r="T8" s="97">
        <v>0</v>
      </c>
      <c r="U8" s="97">
        <v>0</v>
      </c>
      <c r="V8" s="97">
        <v>0</v>
      </c>
      <c r="W8" s="97">
        <v>0</v>
      </c>
      <c r="X8" s="97">
        <v>0</v>
      </c>
      <c r="Y8" s="97">
        <v>0</v>
      </c>
      <c r="Z8" s="97">
        <v>0</v>
      </c>
      <c r="AA8" s="97">
        <v>0</v>
      </c>
      <c r="AB8" s="97">
        <v>0</v>
      </c>
      <c r="AC8" s="97">
        <v>0</v>
      </c>
      <c r="AD8" s="97">
        <v>0</v>
      </c>
      <c r="AE8" s="97">
        <v>0</v>
      </c>
      <c r="AF8" s="97">
        <v>0</v>
      </c>
      <c r="AG8" s="97">
        <v>0</v>
      </c>
      <c r="AH8" s="97">
        <v>3123878.71</v>
      </c>
      <c r="AI8" s="97">
        <v>9616244.31</v>
      </c>
      <c r="AJ8" s="97">
        <v>23239755.23</v>
      </c>
      <c r="AK8" s="97">
        <v>45571378.3</v>
      </c>
      <c r="AL8" s="97">
        <v>0</v>
      </c>
      <c r="AM8" s="97">
        <v>0</v>
      </c>
      <c r="AN8" s="97">
        <v>0</v>
      </c>
      <c r="AO8" s="97">
        <v>0</v>
      </c>
      <c r="AP8" s="97">
        <v>0</v>
      </c>
      <c r="AQ8" s="97">
        <v>0</v>
      </c>
      <c r="AR8" s="97">
        <v>0</v>
      </c>
      <c r="AS8" s="97">
        <v>0</v>
      </c>
      <c r="AT8" s="97">
        <v>0</v>
      </c>
      <c r="AU8" s="97">
        <v>0</v>
      </c>
      <c r="AV8" s="97">
        <v>0</v>
      </c>
      <c r="AW8" s="97">
        <v>0</v>
      </c>
      <c r="AX8" s="97">
        <v>0</v>
      </c>
      <c r="AY8" s="97">
        <v>0</v>
      </c>
      <c r="AZ8" s="97">
        <v>0</v>
      </c>
      <c r="BA8" s="97">
        <v>0</v>
      </c>
      <c r="BB8" s="97">
        <v>0</v>
      </c>
      <c r="BC8" s="97">
        <v>0</v>
      </c>
      <c r="BD8" s="97">
        <v>0</v>
      </c>
      <c r="BE8" s="97">
        <v>0</v>
      </c>
      <c r="BF8" s="97">
        <v>0</v>
      </c>
      <c r="BG8" s="97">
        <v>0</v>
      </c>
      <c r="BH8" s="97">
        <v>0</v>
      </c>
      <c r="BI8" s="97">
        <v>0</v>
      </c>
      <c r="BJ8" s="97">
        <v>0</v>
      </c>
      <c r="BK8" s="97">
        <v>0</v>
      </c>
      <c r="BL8" s="97">
        <v>0</v>
      </c>
      <c r="BM8" s="97">
        <v>0</v>
      </c>
      <c r="BN8" s="97">
        <v>0</v>
      </c>
      <c r="BO8" s="97">
        <v>0</v>
      </c>
      <c r="BP8" s="97">
        <v>0</v>
      </c>
      <c r="BQ8" s="97">
        <v>0</v>
      </c>
      <c r="BR8" s="97">
        <v>0</v>
      </c>
      <c r="BS8" s="97">
        <v>0</v>
      </c>
      <c r="BT8" s="97">
        <v>0</v>
      </c>
      <c r="BU8" s="97">
        <v>0</v>
      </c>
      <c r="BV8" s="97">
        <v>0</v>
      </c>
      <c r="BW8" s="97">
        <v>0</v>
      </c>
      <c r="BX8" s="97">
        <v>0</v>
      </c>
      <c r="BY8" s="97">
        <v>0</v>
      </c>
      <c r="BZ8" s="97">
        <v>0</v>
      </c>
      <c r="CA8" s="97">
        <v>0</v>
      </c>
      <c r="CB8" s="97">
        <v>0</v>
      </c>
      <c r="CC8" s="97">
        <v>0</v>
      </c>
      <c r="CD8" s="97">
        <v>0</v>
      </c>
      <c r="CE8" s="97">
        <v>0</v>
      </c>
      <c r="CF8" s="97">
        <v>0</v>
      </c>
      <c r="CG8" s="97">
        <v>0</v>
      </c>
      <c r="CH8" s="97">
        <v>0</v>
      </c>
      <c r="CI8" s="97">
        <v>0</v>
      </c>
      <c r="CJ8" s="97">
        <v>0</v>
      </c>
      <c r="CK8" s="97">
        <v>0</v>
      </c>
      <c r="CL8" s="97">
        <v>0</v>
      </c>
      <c r="CM8" s="97">
        <v>0</v>
      </c>
      <c r="CN8" s="97">
        <v>0</v>
      </c>
      <c r="CO8" s="97">
        <v>0</v>
      </c>
      <c r="CP8" s="97">
        <v>0</v>
      </c>
      <c r="CQ8" s="97">
        <v>0</v>
      </c>
      <c r="CR8" s="97">
        <v>0</v>
      </c>
      <c r="CS8" s="97">
        <v>0</v>
      </c>
      <c r="CT8" s="97">
        <v>0</v>
      </c>
      <c r="CU8" s="97">
        <v>0</v>
      </c>
      <c r="CV8" s="97">
        <v>0</v>
      </c>
      <c r="CW8" s="97">
        <v>0</v>
      </c>
      <c r="CX8" s="97">
        <v>0</v>
      </c>
      <c r="CY8" s="97">
        <v>0</v>
      </c>
      <c r="CZ8" s="97">
        <v>0</v>
      </c>
      <c r="DA8" s="97">
        <v>0</v>
      </c>
      <c r="DB8" s="97">
        <v>0</v>
      </c>
      <c r="DC8" s="97">
        <v>0</v>
      </c>
      <c r="DD8" s="97">
        <v>0</v>
      </c>
      <c r="DE8" s="97">
        <v>0</v>
      </c>
      <c r="DF8" s="97">
        <v>0</v>
      </c>
      <c r="DG8" s="97">
        <v>0</v>
      </c>
      <c r="DH8" s="97">
        <v>0</v>
      </c>
      <c r="DI8" s="97">
        <v>0</v>
      </c>
      <c r="DJ8" s="97">
        <v>0</v>
      </c>
      <c r="DK8" s="97">
        <v>0</v>
      </c>
      <c r="DL8" s="97">
        <v>0</v>
      </c>
      <c r="DM8" s="87">
        <v>0</v>
      </c>
      <c r="DN8" s="87">
        <v>0</v>
      </c>
      <c r="DO8" s="87">
        <v>0</v>
      </c>
      <c r="DP8" s="87">
        <v>0</v>
      </c>
      <c r="DQ8" s="87">
        <v>0</v>
      </c>
      <c r="DR8" s="87">
        <v>0</v>
      </c>
      <c r="DX8" s="87">
        <v>0</v>
      </c>
      <c r="DY8" s="87">
        <v>4567714.62</v>
      </c>
      <c r="EB8" s="87">
        <v>0</v>
      </c>
    </row>
    <row r="9" s="87" customFormat="1" spans="1:132">
      <c r="A9" s="93" t="s">
        <v>62</v>
      </c>
      <c r="B9" s="95">
        <v>236636939.43</v>
      </c>
      <c r="C9" s="96">
        <v>207811459.95</v>
      </c>
      <c r="D9" s="96">
        <v>12593280.51</v>
      </c>
      <c r="E9" s="96">
        <v>12281941.49</v>
      </c>
      <c r="F9" s="96">
        <v>2271174.63</v>
      </c>
      <c r="G9" s="97">
        <v>42295771.23</v>
      </c>
      <c r="H9" s="98">
        <v>-40616688.3800001</v>
      </c>
      <c r="I9" s="97">
        <v>-290799371.19</v>
      </c>
      <c r="J9" s="97">
        <v>3363510.79</v>
      </c>
      <c r="K9" s="97">
        <v>0</v>
      </c>
      <c r="L9" s="97">
        <v>22081552.27</v>
      </c>
      <c r="M9" s="95">
        <v>161.04</v>
      </c>
      <c r="N9" s="97">
        <v>261156.31</v>
      </c>
      <c r="O9" s="97">
        <v>2056.74</v>
      </c>
      <c r="P9" s="97">
        <v>1131.73</v>
      </c>
      <c r="Q9" s="97">
        <v>0</v>
      </c>
      <c r="R9" s="97">
        <v>472901262.26</v>
      </c>
      <c r="S9" s="97">
        <v>6752.93</v>
      </c>
      <c r="T9" s="97">
        <v>-1589340.89</v>
      </c>
      <c r="U9" s="97">
        <v>-6286128.11</v>
      </c>
      <c r="V9" s="97">
        <v>28123121.25</v>
      </c>
      <c r="W9" s="97">
        <v>1827147.09</v>
      </c>
      <c r="X9" s="97">
        <v>0</v>
      </c>
      <c r="Y9" s="97">
        <v>0</v>
      </c>
      <c r="Z9" s="97">
        <v>0</v>
      </c>
      <c r="AA9" s="97">
        <v>159.44</v>
      </c>
      <c r="AB9" s="97">
        <v>0</v>
      </c>
      <c r="AC9" s="97">
        <v>0</v>
      </c>
      <c r="AD9" s="97">
        <v>0</v>
      </c>
      <c r="AE9" s="97">
        <v>0</v>
      </c>
      <c r="AF9" s="97">
        <v>1.6</v>
      </c>
      <c r="AG9" s="97">
        <v>0</v>
      </c>
      <c r="AH9" s="97">
        <v>12166.99</v>
      </c>
      <c r="AI9" s="97">
        <v>248989.32</v>
      </c>
      <c r="AJ9" s="97">
        <v>0</v>
      </c>
      <c r="AK9" s="97">
        <v>0</v>
      </c>
      <c r="AL9" s="97">
        <v>2056.74</v>
      </c>
      <c r="AM9" s="97">
        <v>0</v>
      </c>
      <c r="AN9" s="97">
        <v>8693.98</v>
      </c>
      <c r="AO9" s="97">
        <v>0</v>
      </c>
      <c r="AP9" s="97">
        <v>366086042.51</v>
      </c>
      <c r="AQ9" s="97">
        <v>9769.97</v>
      </c>
      <c r="AR9" s="97">
        <v>0</v>
      </c>
      <c r="AS9" s="97">
        <v>0</v>
      </c>
      <c r="AT9" s="97">
        <v>106796755.8</v>
      </c>
      <c r="AU9" s="97">
        <v>4962204.84</v>
      </c>
      <c r="AV9" s="97">
        <v>4466174.12</v>
      </c>
      <c r="AW9" s="97">
        <v>5548184.48</v>
      </c>
      <c r="AX9" s="97">
        <v>3966883.2</v>
      </c>
      <c r="AY9" s="97">
        <v>4537748.62</v>
      </c>
      <c r="AZ9" s="97">
        <v>4452541.8</v>
      </c>
      <c r="BA9" s="97">
        <v>1208367.62</v>
      </c>
      <c r="BB9" s="97">
        <v>4261425.94</v>
      </c>
      <c r="BC9" s="97">
        <v>3427878.25</v>
      </c>
      <c r="BD9" s="97">
        <v>1958417.91</v>
      </c>
      <c r="BE9" s="97">
        <v>5896290.78</v>
      </c>
      <c r="BF9" s="97">
        <v>12414742.15</v>
      </c>
      <c r="BG9" s="97">
        <v>2948823.37</v>
      </c>
      <c r="BH9" s="97">
        <v>2792572.23</v>
      </c>
      <c r="BI9" s="97">
        <v>1533586.17</v>
      </c>
      <c r="BJ9" s="97">
        <v>1144266.47</v>
      </c>
      <c r="BK9" s="97">
        <v>1429409.08</v>
      </c>
      <c r="BL9" s="97">
        <v>1295074.11</v>
      </c>
      <c r="BM9" s="97">
        <v>1115037.72</v>
      </c>
      <c r="BN9" s="97">
        <v>914470.45</v>
      </c>
      <c r="BO9" s="97">
        <v>1179700.42</v>
      </c>
      <c r="BP9" s="97">
        <v>1642838.96</v>
      </c>
      <c r="BQ9" s="97">
        <v>562094.46</v>
      </c>
      <c r="BR9" s="97">
        <v>799249.3</v>
      </c>
      <c r="BS9" s="97">
        <v>399689.89</v>
      </c>
      <c r="BT9" s="97">
        <v>522381.28</v>
      </c>
      <c r="BU9" s="97">
        <v>311701.67</v>
      </c>
      <c r="BV9" s="97">
        <v>901722.46</v>
      </c>
      <c r="BW9" s="97">
        <v>405287</v>
      </c>
      <c r="BX9" s="97">
        <v>750437.7</v>
      </c>
      <c r="BY9" s="97">
        <v>169749.51</v>
      </c>
      <c r="BZ9" s="97">
        <v>291798.98</v>
      </c>
      <c r="CA9" s="97">
        <v>158954.39</v>
      </c>
      <c r="CB9" s="97">
        <v>273240.37</v>
      </c>
      <c r="CC9" s="97">
        <v>605932.88</v>
      </c>
      <c r="CD9" s="97">
        <v>655097.68</v>
      </c>
      <c r="CE9" s="97">
        <v>18949677.79</v>
      </c>
      <c r="CF9" s="97">
        <v>347595.44</v>
      </c>
      <c r="CG9" s="97">
        <v>36012.6</v>
      </c>
      <c r="CH9" s="97">
        <v>112378.11</v>
      </c>
      <c r="CI9" s="97">
        <v>140695.87</v>
      </c>
      <c r="CJ9" s="97">
        <v>137567.82</v>
      </c>
      <c r="CK9" s="97">
        <v>222669.65</v>
      </c>
      <c r="CL9" s="97">
        <v>227803.48</v>
      </c>
      <c r="CM9" s="97">
        <v>158367.33</v>
      </c>
      <c r="CN9" s="97">
        <v>130413.63</v>
      </c>
      <c r="CO9" s="97">
        <v>449784.08</v>
      </c>
      <c r="CP9" s="97">
        <v>342751.18</v>
      </c>
      <c r="CQ9" s="97">
        <v>139921.82</v>
      </c>
      <c r="CR9" s="97">
        <v>124149.68</v>
      </c>
      <c r="CS9" s="97">
        <v>202276.56</v>
      </c>
      <c r="CT9" s="97">
        <v>139711.93</v>
      </c>
      <c r="CU9" s="97">
        <v>155864.86</v>
      </c>
      <c r="CV9" s="97">
        <v>54969.15</v>
      </c>
      <c r="CW9" s="97">
        <v>36625.78</v>
      </c>
      <c r="CX9" s="97">
        <v>22428.2</v>
      </c>
      <c r="CY9" s="97">
        <v>112823.11</v>
      </c>
      <c r="CZ9" s="97">
        <v>28881.29</v>
      </c>
      <c r="DA9" s="97">
        <v>186127.24</v>
      </c>
      <c r="DB9" s="97">
        <v>429691.54</v>
      </c>
      <c r="DC9" s="97">
        <v>914764.74</v>
      </c>
      <c r="DD9" s="97">
        <v>299151.35</v>
      </c>
      <c r="DE9" s="97">
        <v>191959.52</v>
      </c>
      <c r="DF9" s="97">
        <v>146528.6</v>
      </c>
      <c r="DG9" s="97">
        <v>2030311.87</v>
      </c>
      <c r="DH9" s="97">
        <v>190175.83</v>
      </c>
      <c r="DI9" s="97">
        <v>180538.55</v>
      </c>
      <c r="DJ9" s="97">
        <v>30505.52</v>
      </c>
      <c r="DK9" s="97">
        <v>6545.94</v>
      </c>
      <c r="DL9" s="97">
        <v>13109.48</v>
      </c>
      <c r="DM9" s="87">
        <v>0</v>
      </c>
      <c r="DN9" s="87">
        <v>0</v>
      </c>
      <c r="DO9" s="87">
        <v>0</v>
      </c>
      <c r="DP9" s="87">
        <v>0</v>
      </c>
      <c r="DQ9" s="87">
        <v>0</v>
      </c>
      <c r="DR9" s="87">
        <v>0</v>
      </c>
      <c r="DS9" s="87">
        <v>12105085.8</v>
      </c>
      <c r="DT9" s="87">
        <v>45917.82</v>
      </c>
      <c r="DU9" s="87">
        <v>113660.45</v>
      </c>
      <c r="DV9" s="87">
        <v>99075.29</v>
      </c>
      <c r="DW9" s="87">
        <v>352721.37</v>
      </c>
      <c r="DX9" s="87">
        <v>0</v>
      </c>
      <c r="DY9" s="87">
        <v>1976081.37</v>
      </c>
      <c r="DZ9" s="87">
        <v>3.17</v>
      </c>
      <c r="EA9" s="87">
        <v>0.02</v>
      </c>
      <c r="EB9" s="87">
        <v>0</v>
      </c>
    </row>
    <row r="10" s="87" customFormat="1" spans="1:132">
      <c r="A10" s="93" t="s">
        <v>63</v>
      </c>
      <c r="B10" s="95">
        <v>-320312134.38</v>
      </c>
      <c r="C10" s="96">
        <v>-424885406.87</v>
      </c>
      <c r="D10" s="96">
        <v>-5886388.4</v>
      </c>
      <c r="E10" s="96">
        <v>341811.52</v>
      </c>
      <c r="F10" s="96">
        <v>-5035.05</v>
      </c>
      <c r="G10" s="97">
        <v>-227536138.96</v>
      </c>
      <c r="H10" s="98">
        <v>337659023.38</v>
      </c>
      <c r="I10" s="97">
        <v>56259398.91</v>
      </c>
      <c r="J10" s="97">
        <v>0</v>
      </c>
      <c r="K10" s="97">
        <v>0</v>
      </c>
      <c r="L10" s="97">
        <v>13968772.52</v>
      </c>
      <c r="M10" s="95">
        <v>0</v>
      </c>
      <c r="N10" s="97">
        <v>-495217729.24</v>
      </c>
      <c r="O10" s="97">
        <v>0</v>
      </c>
      <c r="P10" s="97">
        <v>0</v>
      </c>
      <c r="Q10" s="97">
        <v>0</v>
      </c>
      <c r="R10" s="97">
        <v>104150.94</v>
      </c>
      <c r="S10" s="97">
        <v>0</v>
      </c>
      <c r="T10" s="97">
        <v>126530549.28</v>
      </c>
      <c r="U10" s="97">
        <v>30466856.09</v>
      </c>
      <c r="V10" s="97">
        <v>-127582460.83</v>
      </c>
      <c r="W10" s="97">
        <v>-2631912.54</v>
      </c>
      <c r="X10" s="97">
        <v>-12825350.11</v>
      </c>
      <c r="Y10" s="97">
        <v>11090.63</v>
      </c>
      <c r="Z10" s="97">
        <v>0</v>
      </c>
      <c r="AA10" s="97">
        <v>0</v>
      </c>
      <c r="AB10" s="97">
        <v>0</v>
      </c>
      <c r="AC10" s="97">
        <v>0</v>
      </c>
      <c r="AD10" s="97">
        <v>0</v>
      </c>
      <c r="AE10" s="97">
        <v>0</v>
      </c>
      <c r="AF10" s="97">
        <v>0</v>
      </c>
      <c r="AG10" s="97">
        <v>0</v>
      </c>
      <c r="AH10" s="97">
        <v>-6949267.01</v>
      </c>
      <c r="AI10" s="97">
        <v>553278.08</v>
      </c>
      <c r="AJ10" s="97">
        <v>-495559343.48</v>
      </c>
      <c r="AK10" s="97">
        <v>6737603.17</v>
      </c>
      <c r="AL10" s="97">
        <v>0</v>
      </c>
      <c r="AM10" s="97">
        <v>0</v>
      </c>
      <c r="AN10" s="97">
        <v>0</v>
      </c>
      <c r="AO10" s="97">
        <v>0</v>
      </c>
      <c r="AP10" s="97">
        <v>104150.94</v>
      </c>
      <c r="AQ10" s="97">
        <v>0</v>
      </c>
      <c r="AR10" s="97">
        <v>0</v>
      </c>
      <c r="AS10" s="97">
        <v>0</v>
      </c>
      <c r="AT10" s="97">
        <v>0</v>
      </c>
      <c r="AU10" s="97">
        <v>0</v>
      </c>
      <c r="AV10" s="97">
        <v>0</v>
      </c>
      <c r="AW10" s="97">
        <v>0</v>
      </c>
      <c r="AX10" s="97">
        <v>0</v>
      </c>
      <c r="AY10" s="97">
        <v>0</v>
      </c>
      <c r="AZ10" s="97">
        <v>0</v>
      </c>
      <c r="BA10" s="97">
        <v>0</v>
      </c>
      <c r="BB10" s="97">
        <v>0</v>
      </c>
      <c r="BC10" s="97">
        <v>0</v>
      </c>
      <c r="BD10" s="97">
        <v>0</v>
      </c>
      <c r="BE10" s="97">
        <v>0</v>
      </c>
      <c r="BF10" s="97">
        <v>0</v>
      </c>
      <c r="BG10" s="97">
        <v>0</v>
      </c>
      <c r="BH10" s="97">
        <v>0</v>
      </c>
      <c r="BI10" s="97">
        <v>0</v>
      </c>
      <c r="BJ10" s="97">
        <v>0</v>
      </c>
      <c r="BK10" s="97">
        <v>0</v>
      </c>
      <c r="BL10" s="97">
        <v>0</v>
      </c>
      <c r="BM10" s="97">
        <v>0</v>
      </c>
      <c r="BN10" s="97">
        <v>0</v>
      </c>
      <c r="BO10" s="97">
        <v>0</v>
      </c>
      <c r="BP10" s="97">
        <v>0</v>
      </c>
      <c r="BQ10" s="97">
        <v>0</v>
      </c>
      <c r="BR10" s="97">
        <v>0</v>
      </c>
      <c r="BS10" s="97">
        <v>0</v>
      </c>
      <c r="BT10" s="97">
        <v>0</v>
      </c>
      <c r="BU10" s="97">
        <v>0</v>
      </c>
      <c r="BV10" s="97">
        <v>0</v>
      </c>
      <c r="BW10" s="97">
        <v>0</v>
      </c>
      <c r="BX10" s="97">
        <v>0</v>
      </c>
      <c r="BY10" s="97">
        <v>0</v>
      </c>
      <c r="BZ10" s="97">
        <v>0</v>
      </c>
      <c r="CA10" s="97">
        <v>0</v>
      </c>
      <c r="CB10" s="97">
        <v>0</v>
      </c>
      <c r="CC10" s="97">
        <v>0</v>
      </c>
      <c r="CD10" s="97">
        <v>0</v>
      </c>
      <c r="CE10" s="97">
        <v>0</v>
      </c>
      <c r="CF10" s="97">
        <v>0</v>
      </c>
      <c r="CG10" s="97">
        <v>0</v>
      </c>
      <c r="CH10" s="97">
        <v>0</v>
      </c>
      <c r="CI10" s="97">
        <v>0</v>
      </c>
      <c r="CJ10" s="97">
        <v>0</v>
      </c>
      <c r="CK10" s="97">
        <v>0</v>
      </c>
      <c r="CL10" s="97">
        <v>0</v>
      </c>
      <c r="CM10" s="97">
        <v>0</v>
      </c>
      <c r="CN10" s="97">
        <v>0</v>
      </c>
      <c r="CO10" s="97">
        <v>0</v>
      </c>
      <c r="CP10" s="97">
        <v>0</v>
      </c>
      <c r="CQ10" s="97">
        <v>0</v>
      </c>
      <c r="CR10" s="97">
        <v>0</v>
      </c>
      <c r="CS10" s="97">
        <v>0</v>
      </c>
      <c r="CT10" s="97">
        <v>0</v>
      </c>
      <c r="CU10" s="97">
        <v>0</v>
      </c>
      <c r="CV10" s="97">
        <v>0</v>
      </c>
      <c r="CW10" s="97">
        <v>0</v>
      </c>
      <c r="CX10" s="97">
        <v>0</v>
      </c>
      <c r="CY10" s="97">
        <v>0</v>
      </c>
      <c r="CZ10" s="97">
        <v>0</v>
      </c>
      <c r="DA10" s="97">
        <v>0</v>
      </c>
      <c r="DB10" s="97">
        <v>0</v>
      </c>
      <c r="DC10" s="97">
        <v>0</v>
      </c>
      <c r="DD10" s="97">
        <v>0</v>
      </c>
      <c r="DE10" s="97">
        <v>0</v>
      </c>
      <c r="DF10" s="97">
        <v>0</v>
      </c>
      <c r="DG10" s="97">
        <v>0</v>
      </c>
      <c r="DH10" s="97">
        <v>0</v>
      </c>
      <c r="DI10" s="97">
        <v>0</v>
      </c>
      <c r="DJ10" s="97">
        <v>0</v>
      </c>
      <c r="DK10" s="97">
        <v>0</v>
      </c>
      <c r="DL10" s="97">
        <v>0</v>
      </c>
      <c r="DM10" s="87">
        <v>0</v>
      </c>
      <c r="DN10" s="87">
        <v>0</v>
      </c>
      <c r="DO10" s="87">
        <v>0</v>
      </c>
      <c r="DP10" s="87">
        <v>0</v>
      </c>
      <c r="DQ10" s="87">
        <v>0</v>
      </c>
      <c r="DR10" s="87">
        <v>0</v>
      </c>
      <c r="DS10" s="87">
        <v>-6578721.91</v>
      </c>
      <c r="DT10" s="87">
        <v>224228.29</v>
      </c>
      <c r="DU10" s="87">
        <v>-743802.03</v>
      </c>
      <c r="DV10" s="87">
        <v>-382950.77</v>
      </c>
      <c r="DW10" s="87">
        <v>-2403673.99</v>
      </c>
      <c r="DX10" s="87">
        <v>3883913.54</v>
      </c>
      <c r="DY10" s="87">
        <v>-5035.05</v>
      </c>
      <c r="EB10" s="87">
        <v>0</v>
      </c>
    </row>
    <row r="11" s="87" customFormat="1" spans="1:132">
      <c r="A11" s="93" t="s">
        <v>950</v>
      </c>
      <c r="B11" s="95">
        <v>-268401.55</v>
      </c>
      <c r="C11" s="96">
        <v>0</v>
      </c>
      <c r="D11" s="96">
        <v>0</v>
      </c>
      <c r="E11" s="96">
        <v>-263366.49</v>
      </c>
      <c r="F11" s="96">
        <v>-5035.05</v>
      </c>
      <c r="G11" s="97">
        <v>0</v>
      </c>
      <c r="H11" s="98">
        <v>-0.01</v>
      </c>
      <c r="I11" s="97">
        <v>0</v>
      </c>
      <c r="J11" s="97">
        <v>0</v>
      </c>
      <c r="K11" s="97">
        <v>0</v>
      </c>
      <c r="L11" s="97">
        <v>0</v>
      </c>
      <c r="M11" s="95">
        <v>0</v>
      </c>
      <c r="N11" s="97">
        <v>0</v>
      </c>
      <c r="O11" s="97">
        <v>0</v>
      </c>
      <c r="P11" s="97">
        <v>0</v>
      </c>
      <c r="Q11" s="97">
        <v>0</v>
      </c>
      <c r="R11" s="97">
        <v>0</v>
      </c>
      <c r="S11" s="97">
        <v>0</v>
      </c>
      <c r="T11" s="97">
        <v>0</v>
      </c>
      <c r="U11" s="97">
        <v>0</v>
      </c>
      <c r="V11" s="97">
        <v>0</v>
      </c>
      <c r="W11" s="97">
        <v>0</v>
      </c>
      <c r="X11" s="97">
        <v>0</v>
      </c>
      <c r="Y11" s="97">
        <v>0</v>
      </c>
      <c r="Z11" s="97">
        <v>0</v>
      </c>
      <c r="AA11" s="97">
        <v>0</v>
      </c>
      <c r="AB11" s="97">
        <v>0</v>
      </c>
      <c r="AC11" s="97">
        <v>0</v>
      </c>
      <c r="AD11" s="97">
        <v>0</v>
      </c>
      <c r="AE11" s="97">
        <v>0</v>
      </c>
      <c r="AF11" s="97">
        <v>0</v>
      </c>
      <c r="AG11" s="97">
        <v>0</v>
      </c>
      <c r="AH11" s="97">
        <v>0</v>
      </c>
      <c r="AI11" s="97">
        <v>0</v>
      </c>
      <c r="AJ11" s="97">
        <v>0</v>
      </c>
      <c r="AK11" s="97">
        <v>0</v>
      </c>
      <c r="AL11" s="97">
        <v>0</v>
      </c>
      <c r="AM11" s="97">
        <v>0</v>
      </c>
      <c r="AN11" s="97">
        <v>0</v>
      </c>
      <c r="AO11" s="97">
        <v>0</v>
      </c>
      <c r="AP11" s="97">
        <v>0</v>
      </c>
      <c r="AQ11" s="97">
        <v>0</v>
      </c>
      <c r="AR11" s="97">
        <v>0</v>
      </c>
      <c r="AS11" s="97">
        <v>0</v>
      </c>
      <c r="AT11" s="97">
        <v>0</v>
      </c>
      <c r="AU11" s="97">
        <v>0</v>
      </c>
      <c r="AV11" s="97">
        <v>0</v>
      </c>
      <c r="AW11" s="97">
        <v>0</v>
      </c>
      <c r="AX11" s="97">
        <v>0</v>
      </c>
      <c r="AY11" s="97">
        <v>0</v>
      </c>
      <c r="AZ11" s="97">
        <v>0</v>
      </c>
      <c r="BA11" s="97">
        <v>0</v>
      </c>
      <c r="BB11" s="97">
        <v>0</v>
      </c>
      <c r="BC11" s="97">
        <v>0</v>
      </c>
      <c r="BD11" s="97">
        <v>0</v>
      </c>
      <c r="BE11" s="97">
        <v>0</v>
      </c>
      <c r="BF11" s="97">
        <v>0</v>
      </c>
      <c r="BG11" s="97">
        <v>0</v>
      </c>
      <c r="BH11" s="97">
        <v>0</v>
      </c>
      <c r="BI11" s="97">
        <v>0</v>
      </c>
      <c r="BJ11" s="97">
        <v>0</v>
      </c>
      <c r="BK11" s="97">
        <v>0</v>
      </c>
      <c r="BL11" s="97">
        <v>0</v>
      </c>
      <c r="BM11" s="97">
        <v>0</v>
      </c>
      <c r="BN11" s="97">
        <v>0</v>
      </c>
      <c r="BO11" s="97">
        <v>0</v>
      </c>
      <c r="BP11" s="97">
        <v>0</v>
      </c>
      <c r="BQ11" s="97">
        <v>0</v>
      </c>
      <c r="BR11" s="97">
        <v>0</v>
      </c>
      <c r="BS11" s="97">
        <v>0</v>
      </c>
      <c r="BT11" s="97">
        <v>0</v>
      </c>
      <c r="BU11" s="97">
        <v>0</v>
      </c>
      <c r="BV11" s="97">
        <v>0</v>
      </c>
      <c r="BW11" s="97">
        <v>0</v>
      </c>
      <c r="BX11" s="97">
        <v>0</v>
      </c>
      <c r="BY11" s="97">
        <v>0</v>
      </c>
      <c r="BZ11" s="97">
        <v>0</v>
      </c>
      <c r="CA11" s="97">
        <v>0</v>
      </c>
      <c r="CB11" s="97">
        <v>0</v>
      </c>
      <c r="CC11" s="97">
        <v>0</v>
      </c>
      <c r="CD11" s="97">
        <v>0</v>
      </c>
      <c r="CE11" s="97">
        <v>0</v>
      </c>
      <c r="CF11" s="97">
        <v>0</v>
      </c>
      <c r="CG11" s="97">
        <v>0</v>
      </c>
      <c r="CH11" s="97">
        <v>0</v>
      </c>
      <c r="CI11" s="97">
        <v>0</v>
      </c>
      <c r="CJ11" s="97">
        <v>0</v>
      </c>
      <c r="CK11" s="97">
        <v>0</v>
      </c>
      <c r="CL11" s="97">
        <v>0</v>
      </c>
      <c r="CM11" s="97">
        <v>0</v>
      </c>
      <c r="CN11" s="97">
        <v>0</v>
      </c>
      <c r="CO11" s="97">
        <v>0</v>
      </c>
      <c r="CP11" s="97">
        <v>0</v>
      </c>
      <c r="CQ11" s="97">
        <v>0</v>
      </c>
      <c r="CR11" s="97">
        <v>0</v>
      </c>
      <c r="CS11" s="97">
        <v>0</v>
      </c>
      <c r="CT11" s="97">
        <v>0</v>
      </c>
      <c r="CU11" s="97">
        <v>0</v>
      </c>
      <c r="CV11" s="97">
        <v>0</v>
      </c>
      <c r="CW11" s="97">
        <v>0</v>
      </c>
      <c r="CX11" s="97">
        <v>0</v>
      </c>
      <c r="CY11" s="97">
        <v>0</v>
      </c>
      <c r="CZ11" s="97">
        <v>0</v>
      </c>
      <c r="DA11" s="97">
        <v>0</v>
      </c>
      <c r="DB11" s="97">
        <v>0</v>
      </c>
      <c r="DC11" s="97">
        <v>0</v>
      </c>
      <c r="DD11" s="97">
        <v>0</v>
      </c>
      <c r="DE11" s="97">
        <v>0</v>
      </c>
      <c r="DF11" s="97">
        <v>0</v>
      </c>
      <c r="DG11" s="97">
        <v>0</v>
      </c>
      <c r="DH11" s="97">
        <v>0</v>
      </c>
      <c r="DI11" s="97">
        <v>0</v>
      </c>
      <c r="DJ11" s="97">
        <v>0</v>
      </c>
      <c r="DK11" s="97">
        <v>0</v>
      </c>
      <c r="DL11" s="97">
        <v>0</v>
      </c>
      <c r="DM11" s="87">
        <v>0</v>
      </c>
      <c r="DN11" s="87">
        <v>0</v>
      </c>
      <c r="DO11" s="87">
        <v>0</v>
      </c>
      <c r="DP11" s="87">
        <v>0</v>
      </c>
      <c r="DQ11" s="87">
        <v>0</v>
      </c>
      <c r="DR11" s="87">
        <v>0</v>
      </c>
      <c r="DX11" s="87">
        <v>0</v>
      </c>
      <c r="DY11" s="87">
        <v>-5035.05</v>
      </c>
      <c r="EB11" s="87">
        <v>0</v>
      </c>
    </row>
    <row r="12" s="87" customFormat="1" spans="1:132">
      <c r="A12" s="93" t="s">
        <v>951</v>
      </c>
      <c r="B12" s="95">
        <v>42823072.42</v>
      </c>
      <c r="C12" s="96">
        <v>-13587276.71</v>
      </c>
      <c r="D12" s="96">
        <v>139771.99</v>
      </c>
      <c r="E12" s="96">
        <v>0</v>
      </c>
      <c r="F12" s="96">
        <v>0</v>
      </c>
      <c r="G12" s="97">
        <v>18296447.43</v>
      </c>
      <c r="H12" s="98">
        <v>37974129.71</v>
      </c>
      <c r="I12" s="97">
        <v>0</v>
      </c>
      <c r="J12" s="97">
        <v>0</v>
      </c>
      <c r="K12" s="97">
        <v>0</v>
      </c>
      <c r="L12" s="97">
        <v>-13587276.71</v>
      </c>
      <c r="M12" s="95">
        <v>0</v>
      </c>
      <c r="N12" s="97">
        <v>0</v>
      </c>
      <c r="O12" s="97">
        <v>0</v>
      </c>
      <c r="P12" s="97">
        <v>0</v>
      </c>
      <c r="Q12" s="97">
        <v>0</v>
      </c>
      <c r="R12" s="97">
        <v>0</v>
      </c>
      <c r="S12" s="97">
        <v>0</v>
      </c>
      <c r="T12" s="97">
        <v>15308268</v>
      </c>
      <c r="U12" s="97">
        <v>61579340.17</v>
      </c>
      <c r="V12" s="97">
        <v>6888900.13</v>
      </c>
      <c r="W12" s="97">
        <v>-5264918.36</v>
      </c>
      <c r="X12" s="97">
        <v>-92098866.65</v>
      </c>
      <c r="Y12" s="97">
        <v>0</v>
      </c>
      <c r="Z12" s="97">
        <v>0</v>
      </c>
      <c r="AA12" s="97">
        <v>0</v>
      </c>
      <c r="AB12" s="97">
        <v>0</v>
      </c>
      <c r="AC12" s="97">
        <v>0</v>
      </c>
      <c r="AD12" s="97">
        <v>0</v>
      </c>
      <c r="AE12" s="97">
        <v>0</v>
      </c>
      <c r="AF12" s="97">
        <v>0</v>
      </c>
      <c r="AG12" s="97">
        <v>0</v>
      </c>
      <c r="AH12" s="97">
        <v>0</v>
      </c>
      <c r="AI12" s="97">
        <v>0</v>
      </c>
      <c r="AJ12" s="97">
        <v>0</v>
      </c>
      <c r="AK12" s="97">
        <v>0</v>
      </c>
      <c r="AL12" s="97">
        <v>0</v>
      </c>
      <c r="AM12" s="97">
        <v>0</v>
      </c>
      <c r="AN12" s="97">
        <v>0</v>
      </c>
      <c r="AO12" s="97">
        <v>0</v>
      </c>
      <c r="AP12" s="97">
        <v>0</v>
      </c>
      <c r="AQ12" s="97">
        <v>0</v>
      </c>
      <c r="AR12" s="97">
        <v>0</v>
      </c>
      <c r="AS12" s="97">
        <v>0</v>
      </c>
      <c r="AT12" s="97">
        <v>0</v>
      </c>
      <c r="AU12" s="97">
        <v>0</v>
      </c>
      <c r="AV12" s="97">
        <v>0</v>
      </c>
      <c r="AW12" s="97">
        <v>0</v>
      </c>
      <c r="AX12" s="97">
        <v>0</v>
      </c>
      <c r="AY12" s="97">
        <v>0</v>
      </c>
      <c r="AZ12" s="97">
        <v>0</v>
      </c>
      <c r="BA12" s="97">
        <v>0</v>
      </c>
      <c r="BB12" s="97">
        <v>0</v>
      </c>
      <c r="BC12" s="97">
        <v>0</v>
      </c>
      <c r="BD12" s="97">
        <v>0</v>
      </c>
      <c r="BE12" s="97">
        <v>0</v>
      </c>
      <c r="BF12" s="97">
        <v>0</v>
      </c>
      <c r="BG12" s="97">
        <v>0</v>
      </c>
      <c r="BH12" s="97">
        <v>0</v>
      </c>
      <c r="BI12" s="97">
        <v>0</v>
      </c>
      <c r="BJ12" s="97">
        <v>0</v>
      </c>
      <c r="BK12" s="97">
        <v>0</v>
      </c>
      <c r="BL12" s="97">
        <v>0</v>
      </c>
      <c r="BM12" s="97">
        <v>0</v>
      </c>
      <c r="BN12" s="97">
        <v>0</v>
      </c>
      <c r="BO12" s="97">
        <v>0</v>
      </c>
      <c r="BP12" s="97">
        <v>0</v>
      </c>
      <c r="BQ12" s="97">
        <v>0</v>
      </c>
      <c r="BR12" s="97">
        <v>0</v>
      </c>
      <c r="BS12" s="97">
        <v>0</v>
      </c>
      <c r="BT12" s="97">
        <v>0</v>
      </c>
      <c r="BU12" s="97">
        <v>0</v>
      </c>
      <c r="BV12" s="97">
        <v>0</v>
      </c>
      <c r="BW12" s="97">
        <v>0</v>
      </c>
      <c r="BX12" s="97">
        <v>0</v>
      </c>
      <c r="BY12" s="97">
        <v>0</v>
      </c>
      <c r="BZ12" s="97">
        <v>0</v>
      </c>
      <c r="CA12" s="97">
        <v>0</v>
      </c>
      <c r="CB12" s="97">
        <v>0</v>
      </c>
      <c r="CC12" s="97">
        <v>0</v>
      </c>
      <c r="CD12" s="97">
        <v>0</v>
      </c>
      <c r="CE12" s="97">
        <v>0</v>
      </c>
      <c r="CF12" s="97">
        <v>0</v>
      </c>
      <c r="CG12" s="97">
        <v>0</v>
      </c>
      <c r="CH12" s="97">
        <v>0</v>
      </c>
      <c r="CI12" s="97">
        <v>0</v>
      </c>
      <c r="CJ12" s="97">
        <v>0</v>
      </c>
      <c r="CK12" s="97">
        <v>0</v>
      </c>
      <c r="CL12" s="97">
        <v>0</v>
      </c>
      <c r="CM12" s="97">
        <v>0</v>
      </c>
      <c r="CN12" s="97">
        <v>0</v>
      </c>
      <c r="CO12" s="97">
        <v>0</v>
      </c>
      <c r="CP12" s="97">
        <v>0</v>
      </c>
      <c r="CQ12" s="97">
        <v>0</v>
      </c>
      <c r="CR12" s="97">
        <v>0</v>
      </c>
      <c r="CS12" s="97">
        <v>0</v>
      </c>
      <c r="CT12" s="97">
        <v>0</v>
      </c>
      <c r="CU12" s="97">
        <v>0</v>
      </c>
      <c r="CV12" s="97">
        <v>0</v>
      </c>
      <c r="CW12" s="97">
        <v>0</v>
      </c>
      <c r="CX12" s="97">
        <v>0</v>
      </c>
      <c r="CY12" s="97">
        <v>0</v>
      </c>
      <c r="CZ12" s="97">
        <v>0</v>
      </c>
      <c r="DA12" s="97">
        <v>0</v>
      </c>
      <c r="DB12" s="97">
        <v>0</v>
      </c>
      <c r="DC12" s="97">
        <v>0</v>
      </c>
      <c r="DD12" s="97">
        <v>0</v>
      </c>
      <c r="DE12" s="97">
        <v>0</v>
      </c>
      <c r="DF12" s="97">
        <v>0</v>
      </c>
      <c r="DG12" s="97">
        <v>0</v>
      </c>
      <c r="DH12" s="97">
        <v>0</v>
      </c>
      <c r="DI12" s="97">
        <v>0</v>
      </c>
      <c r="DJ12" s="97">
        <v>0</v>
      </c>
      <c r="DK12" s="97">
        <v>0</v>
      </c>
      <c r="DL12" s="97">
        <v>0</v>
      </c>
      <c r="DM12" s="87">
        <v>0</v>
      </c>
      <c r="DN12" s="87">
        <v>0</v>
      </c>
      <c r="DO12" s="87">
        <v>0</v>
      </c>
      <c r="DP12" s="87">
        <v>0</v>
      </c>
      <c r="DQ12" s="87">
        <v>0</v>
      </c>
      <c r="DR12" s="87">
        <v>0</v>
      </c>
      <c r="DS12" s="87">
        <v>240290</v>
      </c>
      <c r="DT12" s="87">
        <v>-57289.69</v>
      </c>
      <c r="DU12" s="87">
        <v>-43228.32</v>
      </c>
      <c r="DX12" s="87">
        <v>0</v>
      </c>
      <c r="EB12" s="87">
        <v>0</v>
      </c>
    </row>
    <row r="13" s="87" customFormat="1" spans="1:132">
      <c r="A13" s="93" t="s">
        <v>952</v>
      </c>
      <c r="B13" s="95">
        <v>680885.97</v>
      </c>
      <c r="C13" s="96">
        <v>680885.97</v>
      </c>
      <c r="D13" s="96">
        <v>0</v>
      </c>
      <c r="E13" s="96">
        <v>0</v>
      </c>
      <c r="F13" s="96">
        <v>0</v>
      </c>
      <c r="G13" s="97">
        <v>0</v>
      </c>
      <c r="H13" s="98">
        <v>0</v>
      </c>
      <c r="I13" s="97">
        <v>-75614.42</v>
      </c>
      <c r="J13" s="97">
        <v>0</v>
      </c>
      <c r="K13" s="97">
        <v>0</v>
      </c>
      <c r="L13" s="97">
        <v>0</v>
      </c>
      <c r="M13" s="95">
        <v>0</v>
      </c>
      <c r="N13" s="97">
        <v>0</v>
      </c>
      <c r="O13" s="97">
        <v>0</v>
      </c>
      <c r="P13" s="97">
        <v>0</v>
      </c>
      <c r="Q13" s="97">
        <v>-0.11</v>
      </c>
      <c r="R13" s="97">
        <v>756500.5</v>
      </c>
      <c r="S13" s="97">
        <v>0</v>
      </c>
      <c r="T13" s="97">
        <v>0</v>
      </c>
      <c r="U13" s="97">
        <v>0</v>
      </c>
      <c r="V13" s="97">
        <v>0</v>
      </c>
      <c r="W13" s="97">
        <v>0</v>
      </c>
      <c r="X13" s="97">
        <v>0</v>
      </c>
      <c r="Y13" s="97">
        <v>0</v>
      </c>
      <c r="Z13" s="97">
        <v>0</v>
      </c>
      <c r="AA13" s="97">
        <v>0</v>
      </c>
      <c r="AB13" s="97">
        <v>0</v>
      </c>
      <c r="AC13" s="97">
        <v>0</v>
      </c>
      <c r="AD13" s="97">
        <v>0</v>
      </c>
      <c r="AE13" s="97">
        <v>0</v>
      </c>
      <c r="AF13" s="97">
        <v>0</v>
      </c>
      <c r="AG13" s="97">
        <v>0</v>
      </c>
      <c r="AH13" s="97">
        <v>0</v>
      </c>
      <c r="AI13" s="97">
        <v>0</v>
      </c>
      <c r="AJ13" s="97">
        <v>0</v>
      </c>
      <c r="AK13" s="97">
        <v>0</v>
      </c>
      <c r="AL13" s="97">
        <v>0</v>
      </c>
      <c r="AM13" s="97">
        <v>0</v>
      </c>
      <c r="AN13" s="97">
        <v>0</v>
      </c>
      <c r="AO13" s="97">
        <v>0</v>
      </c>
      <c r="AP13" s="97">
        <v>0</v>
      </c>
      <c r="AQ13" s="97">
        <v>0</v>
      </c>
      <c r="AR13" s="97">
        <v>0</v>
      </c>
      <c r="AS13" s="97">
        <v>0</v>
      </c>
      <c r="AT13" s="97">
        <v>756500.5</v>
      </c>
      <c r="AU13" s="97">
        <v>53665.75</v>
      </c>
      <c r="AV13" s="97">
        <v>21530.71</v>
      </c>
      <c r="AW13" s="97">
        <v>25167.55</v>
      </c>
      <c r="AX13" s="97">
        <v>51946.09</v>
      </c>
      <c r="AY13" s="97">
        <v>102162.19</v>
      </c>
      <c r="AZ13" s="97">
        <v>51543.27</v>
      </c>
      <c r="BA13" s="97">
        <v>78.02</v>
      </c>
      <c r="BB13" s="97">
        <v>35485.92</v>
      </c>
      <c r="BC13" s="97">
        <v>22126.07</v>
      </c>
      <c r="BD13" s="97">
        <v>13470.66</v>
      </c>
      <c r="BE13" s="97">
        <v>40590.44</v>
      </c>
      <c r="BF13" s="97">
        <v>65608.09</v>
      </c>
      <c r="BG13" s="97">
        <v>188817.94</v>
      </c>
      <c r="BH13" s="97">
        <v>75017.33</v>
      </c>
      <c r="BI13" s="97">
        <v>0.81</v>
      </c>
      <c r="BJ13" s="97">
        <v>-3106.41</v>
      </c>
      <c r="BK13" s="97">
        <v>1528.79</v>
      </c>
      <c r="BL13" s="97">
        <v>2071.3</v>
      </c>
      <c r="BM13" s="97">
        <v>1086.17</v>
      </c>
      <c r="BN13" s="97">
        <v>154.49</v>
      </c>
      <c r="BO13" s="97">
        <v>85.69</v>
      </c>
      <c r="BP13" s="97">
        <v>6842.43</v>
      </c>
      <c r="BQ13" s="97">
        <v>0</v>
      </c>
      <c r="BR13" s="97">
        <v>1.31</v>
      </c>
      <c r="BS13" s="97">
        <v>0</v>
      </c>
      <c r="BT13" s="97">
        <v>0</v>
      </c>
      <c r="BU13" s="97">
        <v>72.86</v>
      </c>
      <c r="BV13" s="97">
        <v>0</v>
      </c>
      <c r="BW13" s="97">
        <v>0</v>
      </c>
      <c r="BX13" s="97">
        <v>-4.94</v>
      </c>
      <c r="BY13" s="97">
        <v>0</v>
      </c>
      <c r="BZ13" s="97">
        <v>0</v>
      </c>
      <c r="CA13" s="97">
        <v>0</v>
      </c>
      <c r="CB13" s="97">
        <v>0</v>
      </c>
      <c r="CC13" s="97">
        <v>37.52</v>
      </c>
      <c r="CD13" s="97">
        <v>32</v>
      </c>
      <c r="CE13" s="97">
        <v>1.12</v>
      </c>
      <c r="CF13" s="97">
        <v>0</v>
      </c>
      <c r="CG13" s="97">
        <v>0</v>
      </c>
      <c r="CH13" s="97">
        <v>0</v>
      </c>
      <c r="CI13" s="97">
        <v>0</v>
      </c>
      <c r="CJ13" s="97">
        <v>0</v>
      </c>
      <c r="CK13" s="97">
        <v>0</v>
      </c>
      <c r="CL13" s="97">
        <v>0</v>
      </c>
      <c r="CM13" s="97">
        <v>0</v>
      </c>
      <c r="CN13" s="97">
        <v>0</v>
      </c>
      <c r="CO13" s="97">
        <v>0</v>
      </c>
      <c r="CP13" s="97">
        <v>0</v>
      </c>
      <c r="CQ13" s="97">
        <v>0</v>
      </c>
      <c r="CR13" s="97">
        <v>0</v>
      </c>
      <c r="CS13" s="97">
        <v>0</v>
      </c>
      <c r="CT13" s="97">
        <v>0</v>
      </c>
      <c r="CU13" s="97">
        <v>0</v>
      </c>
      <c r="CV13" s="97">
        <v>0</v>
      </c>
      <c r="CW13" s="97">
        <v>0</v>
      </c>
      <c r="CX13" s="97">
        <v>0</v>
      </c>
      <c r="CY13" s="97">
        <v>0</v>
      </c>
      <c r="CZ13" s="97">
        <v>0</v>
      </c>
      <c r="DA13" s="97">
        <v>0</v>
      </c>
      <c r="DB13" s="97">
        <v>0</v>
      </c>
      <c r="DC13" s="97">
        <v>472.72</v>
      </c>
      <c r="DD13" s="97">
        <v>14.61</v>
      </c>
      <c r="DE13" s="97">
        <v>0</v>
      </c>
      <c r="DF13" s="97">
        <v>0</v>
      </c>
      <c r="DG13" s="97">
        <v>0</v>
      </c>
      <c r="DH13" s="97">
        <v>0</v>
      </c>
      <c r="DI13" s="97">
        <v>0</v>
      </c>
      <c r="DJ13" s="97">
        <v>0</v>
      </c>
      <c r="DK13" s="97">
        <v>0</v>
      </c>
      <c r="DL13" s="97">
        <v>0</v>
      </c>
      <c r="DM13" s="87">
        <v>0</v>
      </c>
      <c r="DN13" s="87">
        <v>0</v>
      </c>
      <c r="DO13" s="87">
        <v>0</v>
      </c>
      <c r="DP13" s="87">
        <v>0</v>
      </c>
      <c r="DQ13" s="87">
        <v>0</v>
      </c>
      <c r="DR13" s="87">
        <v>0</v>
      </c>
      <c r="DX13" s="87">
        <v>0</v>
      </c>
      <c r="EB13" s="87">
        <v>0</v>
      </c>
    </row>
    <row r="14" s="87" customFormat="1" spans="1:132">
      <c r="A14" s="93" t="s">
        <v>67</v>
      </c>
      <c r="B14" s="95">
        <v>17946957.49</v>
      </c>
      <c r="C14" s="96">
        <v>17917523.53</v>
      </c>
      <c r="D14" s="96">
        <v>29433.96</v>
      </c>
      <c r="E14" s="96">
        <v>0</v>
      </c>
      <c r="F14" s="96">
        <v>0</v>
      </c>
      <c r="G14" s="97">
        <v>0</v>
      </c>
      <c r="H14" s="98">
        <v>0</v>
      </c>
      <c r="I14" s="97">
        <v>700000</v>
      </c>
      <c r="J14" s="97">
        <v>0</v>
      </c>
      <c r="K14" s="97">
        <v>0</v>
      </c>
      <c r="L14" s="97">
        <v>0</v>
      </c>
      <c r="M14" s="95">
        <v>0</v>
      </c>
      <c r="N14" s="97">
        <v>0</v>
      </c>
      <c r="O14" s="97">
        <v>0</v>
      </c>
      <c r="P14" s="97">
        <v>0</v>
      </c>
      <c r="Q14" s="97">
        <v>0</v>
      </c>
      <c r="R14" s="97">
        <v>17217523.53</v>
      </c>
      <c r="S14" s="97">
        <v>0</v>
      </c>
      <c r="T14" s="97">
        <v>0</v>
      </c>
      <c r="U14" s="97">
        <v>0</v>
      </c>
      <c r="V14" s="97">
        <v>0</v>
      </c>
      <c r="W14" s="97">
        <v>0</v>
      </c>
      <c r="X14" s="97">
        <v>0</v>
      </c>
      <c r="Y14" s="97">
        <v>0</v>
      </c>
      <c r="Z14" s="97">
        <v>0</v>
      </c>
      <c r="AA14" s="97">
        <v>0</v>
      </c>
      <c r="AB14" s="97">
        <v>0</v>
      </c>
      <c r="AC14" s="97">
        <v>0</v>
      </c>
      <c r="AD14" s="97">
        <v>0</v>
      </c>
      <c r="AE14" s="97">
        <v>0</v>
      </c>
      <c r="AF14" s="97">
        <v>0</v>
      </c>
      <c r="AG14" s="97">
        <v>0</v>
      </c>
      <c r="AH14" s="97">
        <v>0</v>
      </c>
      <c r="AI14" s="97">
        <v>0</v>
      </c>
      <c r="AJ14" s="97">
        <v>0</v>
      </c>
      <c r="AK14" s="97">
        <v>0</v>
      </c>
      <c r="AL14" s="97">
        <v>0</v>
      </c>
      <c r="AM14" s="97">
        <v>0</v>
      </c>
      <c r="AN14" s="97">
        <v>2557352.53</v>
      </c>
      <c r="AO14" s="97">
        <v>0</v>
      </c>
      <c r="AP14" s="97">
        <v>0</v>
      </c>
      <c r="AQ14" s="97">
        <v>0</v>
      </c>
      <c r="AR14" s="97">
        <v>0</v>
      </c>
      <c r="AS14" s="97">
        <v>0</v>
      </c>
      <c r="AT14" s="97">
        <v>14660171</v>
      </c>
      <c r="AU14" s="97">
        <v>120.83</v>
      </c>
      <c r="AV14" s="97">
        <v>316.72</v>
      </c>
      <c r="AW14" s="97">
        <v>197082.17</v>
      </c>
      <c r="AX14" s="97">
        <v>183.76</v>
      </c>
      <c r="AY14" s="97">
        <v>90829.61</v>
      </c>
      <c r="AZ14" s="97">
        <v>396.36</v>
      </c>
      <c r="BA14" s="97">
        <v>46.41</v>
      </c>
      <c r="BB14" s="97">
        <v>258.48</v>
      </c>
      <c r="BC14" s="97">
        <v>536.99</v>
      </c>
      <c r="BD14" s="97">
        <v>49.14</v>
      </c>
      <c r="BE14" s="97">
        <v>714240.74</v>
      </c>
      <c r="BF14" s="97">
        <v>703476.55</v>
      </c>
      <c r="BG14" s="97">
        <v>239.22</v>
      </c>
      <c r="BH14" s="97">
        <v>137719.35</v>
      </c>
      <c r="BI14" s="97">
        <v>64.14</v>
      </c>
      <c r="BJ14" s="97">
        <v>86.4</v>
      </c>
      <c r="BK14" s="97">
        <v>65.28</v>
      </c>
      <c r="BL14" s="97">
        <v>30.84</v>
      </c>
      <c r="BM14" s="97">
        <v>78.02</v>
      </c>
      <c r="BN14" s="97">
        <v>20.28</v>
      </c>
      <c r="BO14" s="97">
        <v>37.74</v>
      </c>
      <c r="BP14" s="97">
        <v>362.6</v>
      </c>
      <c r="BQ14" s="97">
        <v>18.86</v>
      </c>
      <c r="BR14" s="97">
        <v>47.16</v>
      </c>
      <c r="BS14" s="97">
        <v>1773.58</v>
      </c>
      <c r="BT14" s="97">
        <v>28.29</v>
      </c>
      <c r="BU14" s="97">
        <v>0</v>
      </c>
      <c r="BV14" s="97">
        <v>204411.95</v>
      </c>
      <c r="BW14" s="97">
        <v>0</v>
      </c>
      <c r="BX14" s="97">
        <v>292.46</v>
      </c>
      <c r="BY14" s="97">
        <v>0</v>
      </c>
      <c r="BZ14" s="97">
        <v>37.72</v>
      </c>
      <c r="CA14" s="97">
        <v>314474.84</v>
      </c>
      <c r="CB14" s="97">
        <v>0</v>
      </c>
      <c r="CC14" s="97">
        <v>5.28</v>
      </c>
      <c r="CD14" s="97">
        <v>1930087.42</v>
      </c>
      <c r="CE14" s="97">
        <v>982717</v>
      </c>
      <c r="CF14" s="97">
        <v>9.71</v>
      </c>
      <c r="CG14" s="97">
        <v>97097.38</v>
      </c>
      <c r="CH14" s="97">
        <v>0</v>
      </c>
      <c r="CI14" s="97">
        <v>343870.55</v>
      </c>
      <c r="CJ14" s="97">
        <v>1474056.6</v>
      </c>
      <c r="CK14" s="97">
        <v>283028.3</v>
      </c>
      <c r="CL14" s="97">
        <v>1099906.17</v>
      </c>
      <c r="CM14" s="97">
        <v>0</v>
      </c>
      <c r="CN14" s="97">
        <v>9.43</v>
      </c>
      <c r="CO14" s="97">
        <v>242718.45</v>
      </c>
      <c r="CP14" s="97">
        <v>0</v>
      </c>
      <c r="CQ14" s="97">
        <v>202294.53</v>
      </c>
      <c r="CR14" s="97">
        <v>0</v>
      </c>
      <c r="CS14" s="97">
        <v>29.13</v>
      </c>
      <c r="CT14" s="97">
        <v>400</v>
      </c>
      <c r="CU14" s="97">
        <v>0</v>
      </c>
      <c r="CV14" s="97">
        <v>72815.53</v>
      </c>
      <c r="CW14" s="97">
        <v>0</v>
      </c>
      <c r="CX14" s="97">
        <v>10</v>
      </c>
      <c r="CY14" s="97">
        <v>10</v>
      </c>
      <c r="CZ14" s="97">
        <v>0</v>
      </c>
      <c r="DA14" s="97">
        <v>9.71</v>
      </c>
      <c r="DB14" s="97">
        <v>216929.94</v>
      </c>
      <c r="DC14" s="97">
        <v>18.86</v>
      </c>
      <c r="DD14" s="97">
        <v>28.29</v>
      </c>
      <c r="DE14" s="97">
        <v>18.86</v>
      </c>
      <c r="DF14" s="97">
        <v>0</v>
      </c>
      <c r="DG14" s="97">
        <v>5327336.47</v>
      </c>
      <c r="DH14" s="97">
        <v>19436.9</v>
      </c>
      <c r="DI14" s="97">
        <v>0</v>
      </c>
      <c r="DJ14" s="97">
        <v>0</v>
      </c>
      <c r="DK14" s="97">
        <v>0</v>
      </c>
      <c r="DL14" s="97">
        <v>0</v>
      </c>
      <c r="DM14" s="87">
        <v>0</v>
      </c>
      <c r="DN14" s="87">
        <v>0</v>
      </c>
      <c r="DO14" s="87">
        <v>0</v>
      </c>
      <c r="DP14" s="87">
        <v>0</v>
      </c>
      <c r="DQ14" s="87">
        <v>0</v>
      </c>
      <c r="DR14" s="87">
        <v>0</v>
      </c>
      <c r="DS14" s="87">
        <v>571094.31</v>
      </c>
      <c r="DT14" s="87">
        <v>-5234.27</v>
      </c>
      <c r="DW14" s="87">
        <v>1862</v>
      </c>
      <c r="DX14" s="87">
        <v>-541660.35</v>
      </c>
      <c r="EB14" s="87">
        <v>0</v>
      </c>
    </row>
    <row r="15" s="87" customFormat="1" spans="1:132">
      <c r="A15" s="93" t="s">
        <v>68</v>
      </c>
      <c r="B15" s="95">
        <v>515796.47</v>
      </c>
      <c r="C15" s="96">
        <v>498483.92</v>
      </c>
      <c r="D15" s="96">
        <v>17847.35</v>
      </c>
      <c r="E15" s="96">
        <v>0</v>
      </c>
      <c r="F15" s="96">
        <v>-534.8</v>
      </c>
      <c r="G15" s="97"/>
      <c r="H15" s="98">
        <v>0</v>
      </c>
      <c r="I15" s="97">
        <v>325332.16</v>
      </c>
      <c r="J15" s="97">
        <v>0</v>
      </c>
      <c r="K15" s="97">
        <v>0</v>
      </c>
      <c r="L15" s="97">
        <v>166326.29</v>
      </c>
      <c r="M15" s="95">
        <v>0</v>
      </c>
      <c r="N15" s="97">
        <v>0</v>
      </c>
      <c r="O15" s="97">
        <v>0</v>
      </c>
      <c r="P15" s="97">
        <v>0</v>
      </c>
      <c r="Q15" s="97">
        <v>0</v>
      </c>
      <c r="R15" s="97">
        <v>6825.47</v>
      </c>
      <c r="S15" s="97">
        <v>166326.29</v>
      </c>
      <c r="T15" s="97">
        <v>0</v>
      </c>
      <c r="U15" s="97">
        <v>0</v>
      </c>
      <c r="V15" s="97">
        <v>0</v>
      </c>
      <c r="W15" s="97">
        <v>0</v>
      </c>
      <c r="X15" s="97">
        <v>0</v>
      </c>
      <c r="Y15" s="97">
        <v>0</v>
      </c>
      <c r="Z15" s="97">
        <v>0</v>
      </c>
      <c r="AA15" s="97">
        <v>0</v>
      </c>
      <c r="AB15" s="97">
        <v>0</v>
      </c>
      <c r="AC15" s="97">
        <v>0</v>
      </c>
      <c r="AD15" s="97">
        <v>0</v>
      </c>
      <c r="AE15" s="97">
        <v>0</v>
      </c>
      <c r="AF15" s="97">
        <v>0</v>
      </c>
      <c r="AG15" s="97">
        <v>0</v>
      </c>
      <c r="AH15" s="97">
        <v>0</v>
      </c>
      <c r="AI15" s="97">
        <v>0</v>
      </c>
      <c r="AJ15" s="97">
        <v>0</v>
      </c>
      <c r="AK15" s="97">
        <v>0</v>
      </c>
      <c r="AL15" s="97">
        <v>0</v>
      </c>
      <c r="AM15" s="97">
        <v>0</v>
      </c>
      <c r="AN15" s="97">
        <v>0</v>
      </c>
      <c r="AO15" s="97">
        <v>0</v>
      </c>
      <c r="AP15" s="97">
        <v>0</v>
      </c>
      <c r="AQ15" s="97">
        <v>0</v>
      </c>
      <c r="AR15" s="97">
        <v>0</v>
      </c>
      <c r="AS15" s="97">
        <v>-1008.61</v>
      </c>
      <c r="AT15" s="97">
        <v>7834.08</v>
      </c>
      <c r="AU15" s="97">
        <v>0</v>
      </c>
      <c r="AV15" s="97">
        <v>0</v>
      </c>
      <c r="AW15" s="97">
        <v>0</v>
      </c>
      <c r="AX15" s="97">
        <v>7834.08</v>
      </c>
      <c r="AY15" s="97">
        <v>0</v>
      </c>
      <c r="AZ15" s="97">
        <v>0</v>
      </c>
      <c r="BA15" s="97">
        <v>0</v>
      </c>
      <c r="BB15" s="97">
        <v>0</v>
      </c>
      <c r="BC15" s="97">
        <v>0</v>
      </c>
      <c r="BD15" s="97">
        <v>0</v>
      </c>
      <c r="BE15" s="97">
        <v>0</v>
      </c>
      <c r="BF15" s="97">
        <v>0</v>
      </c>
      <c r="BG15" s="97">
        <v>0</v>
      </c>
      <c r="BH15" s="97">
        <v>0</v>
      </c>
      <c r="BI15" s="97">
        <v>0</v>
      </c>
      <c r="BJ15" s="97">
        <v>0</v>
      </c>
      <c r="BK15" s="97">
        <v>0</v>
      </c>
      <c r="BL15" s="97">
        <v>0</v>
      </c>
      <c r="BM15" s="97">
        <v>0</v>
      </c>
      <c r="BN15" s="97">
        <v>0</v>
      </c>
      <c r="BO15" s="97">
        <v>0</v>
      </c>
      <c r="BP15" s="97">
        <v>0</v>
      </c>
      <c r="BQ15" s="97">
        <v>0</v>
      </c>
      <c r="BR15" s="97">
        <v>0</v>
      </c>
      <c r="BS15" s="97">
        <v>0</v>
      </c>
      <c r="BT15" s="97">
        <v>0</v>
      </c>
      <c r="BU15" s="97">
        <v>0</v>
      </c>
      <c r="BV15" s="97">
        <v>0</v>
      </c>
      <c r="BW15" s="97">
        <v>0</v>
      </c>
      <c r="BX15" s="97">
        <v>0</v>
      </c>
      <c r="BY15" s="97">
        <v>0</v>
      </c>
      <c r="BZ15" s="97">
        <v>0</v>
      </c>
      <c r="CA15" s="97">
        <v>0</v>
      </c>
      <c r="CB15" s="97">
        <v>0</v>
      </c>
      <c r="CC15" s="97">
        <v>0</v>
      </c>
      <c r="CD15" s="97">
        <v>0</v>
      </c>
      <c r="CE15" s="97">
        <v>0</v>
      </c>
      <c r="CF15" s="97">
        <v>0</v>
      </c>
      <c r="CG15" s="97">
        <v>0</v>
      </c>
      <c r="CH15" s="97">
        <v>0</v>
      </c>
      <c r="CI15" s="97">
        <v>0</v>
      </c>
      <c r="CJ15" s="97">
        <v>0</v>
      </c>
      <c r="CK15" s="97">
        <v>0</v>
      </c>
      <c r="CL15" s="97">
        <v>0</v>
      </c>
      <c r="CM15" s="97">
        <v>0</v>
      </c>
      <c r="CN15" s="97">
        <v>0</v>
      </c>
      <c r="CO15" s="97">
        <v>0</v>
      </c>
      <c r="CP15" s="97">
        <v>0</v>
      </c>
      <c r="CQ15" s="97">
        <v>0</v>
      </c>
      <c r="CR15" s="97">
        <v>0</v>
      </c>
      <c r="CS15" s="97">
        <v>0</v>
      </c>
      <c r="CT15" s="97">
        <v>0</v>
      </c>
      <c r="CU15" s="97">
        <v>0</v>
      </c>
      <c r="CV15" s="97">
        <v>0</v>
      </c>
      <c r="CW15" s="97">
        <v>0</v>
      </c>
      <c r="CX15" s="97">
        <v>0</v>
      </c>
      <c r="CY15" s="97">
        <v>0</v>
      </c>
      <c r="CZ15" s="97">
        <v>0</v>
      </c>
      <c r="DA15" s="97">
        <v>0</v>
      </c>
      <c r="DB15" s="97">
        <v>0</v>
      </c>
      <c r="DC15" s="97">
        <v>0</v>
      </c>
      <c r="DD15" s="97">
        <v>0</v>
      </c>
      <c r="DE15" s="97">
        <v>0</v>
      </c>
      <c r="DF15" s="97">
        <v>0</v>
      </c>
      <c r="DG15" s="97">
        <v>0</v>
      </c>
      <c r="DH15" s="97">
        <v>0</v>
      </c>
      <c r="DI15" s="97">
        <v>0</v>
      </c>
      <c r="DJ15" s="97">
        <v>0</v>
      </c>
      <c r="DK15" s="97">
        <v>0</v>
      </c>
      <c r="DL15" s="97">
        <v>0</v>
      </c>
      <c r="DM15" s="87">
        <v>0</v>
      </c>
      <c r="DN15" s="87">
        <v>0</v>
      </c>
      <c r="DO15" s="87">
        <v>0</v>
      </c>
      <c r="DP15" s="87">
        <v>0</v>
      </c>
      <c r="DQ15" s="87">
        <v>0</v>
      </c>
      <c r="DR15" s="87">
        <v>0</v>
      </c>
      <c r="DX15" s="87">
        <v>0</v>
      </c>
      <c r="DY15" s="87">
        <v>-534.8</v>
      </c>
      <c r="EB15" s="87">
        <v>0</v>
      </c>
    </row>
    <row r="16" s="87" customFormat="1" spans="1:132">
      <c r="A16" s="93" t="s">
        <v>69</v>
      </c>
      <c r="B16" s="95">
        <v>2626147.84</v>
      </c>
      <c r="C16" s="96">
        <v>2560316.67</v>
      </c>
      <c r="D16" s="96">
        <v>65831.17</v>
      </c>
      <c r="E16" s="96">
        <v>0</v>
      </c>
      <c r="F16" s="96">
        <v>0</v>
      </c>
      <c r="G16" s="97"/>
      <c r="H16" s="98">
        <v>0</v>
      </c>
      <c r="I16" s="97">
        <v>2538779.59</v>
      </c>
      <c r="J16" s="97">
        <v>0</v>
      </c>
      <c r="K16" s="97">
        <v>0</v>
      </c>
      <c r="L16" s="97">
        <v>0</v>
      </c>
      <c r="M16" s="95">
        <v>0</v>
      </c>
      <c r="N16" s="97">
        <v>0</v>
      </c>
      <c r="O16" s="97">
        <v>0</v>
      </c>
      <c r="P16" s="97">
        <v>0</v>
      </c>
      <c r="Q16" s="97">
        <v>0</v>
      </c>
      <c r="R16" s="97">
        <v>21537.08</v>
      </c>
      <c r="S16" s="97">
        <v>0</v>
      </c>
      <c r="T16" s="97">
        <v>0</v>
      </c>
      <c r="U16" s="97">
        <v>0</v>
      </c>
      <c r="V16" s="97">
        <v>0</v>
      </c>
      <c r="W16" s="97">
        <v>0</v>
      </c>
      <c r="X16" s="97">
        <v>0</v>
      </c>
      <c r="Y16" s="97">
        <v>0</v>
      </c>
      <c r="Z16" s="97">
        <v>0</v>
      </c>
      <c r="AA16" s="97">
        <v>0</v>
      </c>
      <c r="AB16" s="97">
        <v>0</v>
      </c>
      <c r="AC16" s="97">
        <v>0</v>
      </c>
      <c r="AD16" s="97">
        <v>0</v>
      </c>
      <c r="AE16" s="97">
        <v>0</v>
      </c>
      <c r="AF16" s="97">
        <v>0</v>
      </c>
      <c r="AG16" s="97">
        <v>0</v>
      </c>
      <c r="AH16" s="97">
        <v>0</v>
      </c>
      <c r="AI16" s="97">
        <v>0</v>
      </c>
      <c r="AJ16" s="97">
        <v>0</v>
      </c>
      <c r="AK16" s="97">
        <v>0</v>
      </c>
      <c r="AL16" s="97">
        <v>0</v>
      </c>
      <c r="AM16" s="97">
        <v>0</v>
      </c>
      <c r="AN16" s="97">
        <v>0</v>
      </c>
      <c r="AO16" s="97">
        <v>0</v>
      </c>
      <c r="AP16" s="97">
        <v>0</v>
      </c>
      <c r="AQ16" s="97">
        <v>0</v>
      </c>
      <c r="AR16" s="97">
        <v>0</v>
      </c>
      <c r="AS16" s="97">
        <v>0</v>
      </c>
      <c r="AT16" s="97">
        <v>21537.08</v>
      </c>
      <c r="AU16" s="97">
        <v>0</v>
      </c>
      <c r="AV16" s="97">
        <v>0</v>
      </c>
      <c r="AW16" s="97">
        <v>0</v>
      </c>
      <c r="AX16" s="97">
        <v>0</v>
      </c>
      <c r="AY16" s="97">
        <v>9500</v>
      </c>
      <c r="AZ16" s="97">
        <v>0</v>
      </c>
      <c r="BA16" s="97">
        <v>0</v>
      </c>
      <c r="BB16" s="97">
        <v>7958.64</v>
      </c>
      <c r="BC16" s="97">
        <v>0</v>
      </c>
      <c r="BD16" s="97">
        <v>0</v>
      </c>
      <c r="BE16" s="97">
        <v>0</v>
      </c>
      <c r="BF16" s="97">
        <v>0</v>
      </c>
      <c r="BG16" s="97">
        <v>0</v>
      </c>
      <c r="BH16" s="97">
        <v>0</v>
      </c>
      <c r="BI16" s="97">
        <v>0</v>
      </c>
      <c r="BJ16" s="97">
        <v>0</v>
      </c>
      <c r="BK16" s="97">
        <v>0</v>
      </c>
      <c r="BL16" s="97">
        <v>0</v>
      </c>
      <c r="BM16" s="97">
        <v>0</v>
      </c>
      <c r="BN16" s="97">
        <v>0</v>
      </c>
      <c r="BO16" s="97">
        <v>0</v>
      </c>
      <c r="BP16" s="97">
        <v>2130</v>
      </c>
      <c r="BQ16" s="97">
        <v>0</v>
      </c>
      <c r="BR16" s="97">
        <v>1948.44</v>
      </c>
      <c r="BS16" s="97">
        <v>0</v>
      </c>
      <c r="BT16" s="97">
        <v>0</v>
      </c>
      <c r="BU16" s="97">
        <v>0</v>
      </c>
      <c r="BV16" s="97">
        <v>0</v>
      </c>
      <c r="BW16" s="97">
        <v>0</v>
      </c>
      <c r="BX16" s="97">
        <v>0</v>
      </c>
      <c r="BY16" s="97">
        <v>0</v>
      </c>
      <c r="BZ16" s="97">
        <v>0</v>
      </c>
      <c r="CA16" s="97">
        <v>0</v>
      </c>
      <c r="CB16" s="97">
        <v>0</v>
      </c>
      <c r="CC16" s="97">
        <v>0</v>
      </c>
      <c r="CD16" s="97">
        <v>0</v>
      </c>
      <c r="CE16" s="97">
        <v>0</v>
      </c>
      <c r="CF16" s="97">
        <v>0</v>
      </c>
      <c r="CG16" s="97">
        <v>0</v>
      </c>
      <c r="CH16" s="97">
        <v>0</v>
      </c>
      <c r="CI16" s="97">
        <v>0</v>
      </c>
      <c r="CJ16" s="97">
        <v>0</v>
      </c>
      <c r="CK16" s="97">
        <v>0</v>
      </c>
      <c r="CL16" s="97">
        <v>0</v>
      </c>
      <c r="CM16" s="97">
        <v>0</v>
      </c>
      <c r="CN16" s="97">
        <v>0</v>
      </c>
      <c r="CO16" s="97">
        <v>0</v>
      </c>
      <c r="CP16" s="97">
        <v>0</v>
      </c>
      <c r="CQ16" s="97">
        <v>0</v>
      </c>
      <c r="CR16" s="97">
        <v>0</v>
      </c>
      <c r="CS16" s="97">
        <v>0</v>
      </c>
      <c r="CT16" s="97">
        <v>0</v>
      </c>
      <c r="CU16" s="97">
        <v>0</v>
      </c>
      <c r="CV16" s="97">
        <v>0</v>
      </c>
      <c r="CW16" s="97">
        <v>0</v>
      </c>
      <c r="CX16" s="97">
        <v>0</v>
      </c>
      <c r="CY16" s="97">
        <v>0</v>
      </c>
      <c r="CZ16" s="97">
        <v>0</v>
      </c>
      <c r="DA16" s="97">
        <v>0</v>
      </c>
      <c r="DB16" s="97">
        <v>0</v>
      </c>
      <c r="DC16" s="97">
        <v>0</v>
      </c>
      <c r="DD16" s="97">
        <v>0</v>
      </c>
      <c r="DE16" s="97">
        <v>0</v>
      </c>
      <c r="DF16" s="97">
        <v>0</v>
      </c>
      <c r="DG16" s="97">
        <v>0</v>
      </c>
      <c r="DH16" s="97">
        <v>0</v>
      </c>
      <c r="DI16" s="97">
        <v>0</v>
      </c>
      <c r="DJ16" s="97">
        <v>0</v>
      </c>
      <c r="DK16" s="97">
        <v>0</v>
      </c>
      <c r="DL16" s="97">
        <v>0</v>
      </c>
      <c r="DM16" s="87">
        <v>0</v>
      </c>
      <c r="DN16" s="87">
        <v>0</v>
      </c>
      <c r="DO16" s="87">
        <v>0</v>
      </c>
      <c r="DP16" s="87">
        <v>0</v>
      </c>
      <c r="DQ16" s="87">
        <v>0</v>
      </c>
      <c r="DR16" s="87">
        <v>0</v>
      </c>
      <c r="DS16" s="87">
        <v>17847.35</v>
      </c>
      <c r="DX16" s="87">
        <v>0</v>
      </c>
      <c r="EB16" s="87">
        <v>0</v>
      </c>
    </row>
    <row r="17" s="87" customFormat="1" spans="1:132">
      <c r="A17" s="94" t="s">
        <v>42</v>
      </c>
      <c r="B17" s="95">
        <v>862656147.01</v>
      </c>
      <c r="C17" s="95">
        <v>813671545.3</v>
      </c>
      <c r="D17" s="95">
        <v>55267099.09</v>
      </c>
      <c r="E17" s="95">
        <v>-3218858.15</v>
      </c>
      <c r="F17" s="95">
        <v>3324189.94</v>
      </c>
      <c r="G17" s="95">
        <v>30620398.67</v>
      </c>
      <c r="H17" s="95">
        <v>-37008227.84</v>
      </c>
      <c r="I17" s="95">
        <v>222644959.74</v>
      </c>
      <c r="J17" s="95">
        <v>47596.85</v>
      </c>
      <c r="K17" s="95">
        <v>0</v>
      </c>
      <c r="L17" s="95">
        <v>73023977.68</v>
      </c>
      <c r="M17" s="95">
        <v>93847355.63</v>
      </c>
      <c r="N17" s="95">
        <v>25214451.33</v>
      </c>
      <c r="O17" s="95">
        <v>4866412.44</v>
      </c>
      <c r="P17" s="95">
        <v>4908349.09</v>
      </c>
      <c r="Q17" s="95">
        <v>0</v>
      </c>
      <c r="R17" s="95">
        <v>389118442.54</v>
      </c>
      <c r="S17" s="95">
        <v>13211185.5</v>
      </c>
      <c r="T17" s="95">
        <v>39156272.16</v>
      </c>
      <c r="U17" s="95">
        <v>6149424.09</v>
      </c>
      <c r="V17" s="95">
        <v>5171155.61</v>
      </c>
      <c r="W17" s="95">
        <v>4539471.1</v>
      </c>
      <c r="X17" s="95">
        <v>2440780.23</v>
      </c>
      <c r="Y17" s="95">
        <v>2355688.99</v>
      </c>
      <c r="Z17" s="95">
        <v>7117979.32</v>
      </c>
      <c r="AA17" s="95">
        <v>44420882.92</v>
      </c>
      <c r="AB17" s="95">
        <v>14777204.89</v>
      </c>
      <c r="AC17" s="95">
        <v>10649859.17</v>
      </c>
      <c r="AD17" s="95">
        <v>3086484.15</v>
      </c>
      <c r="AE17" s="95">
        <v>8902687.16</v>
      </c>
      <c r="AF17" s="95">
        <v>4892258.02</v>
      </c>
      <c r="AG17" s="95">
        <v>0</v>
      </c>
      <c r="AH17" s="95">
        <v>4016492.99</v>
      </c>
      <c r="AI17" s="95">
        <v>6676886.91</v>
      </c>
      <c r="AJ17" s="95">
        <v>4323986.91</v>
      </c>
      <c r="AK17" s="95">
        <v>10197084.52</v>
      </c>
      <c r="AL17" s="95">
        <v>4386276.09</v>
      </c>
      <c r="AM17" s="95">
        <v>480136.35</v>
      </c>
      <c r="AN17" s="95">
        <v>63251434.41</v>
      </c>
      <c r="AO17" s="95">
        <v>2964346.24</v>
      </c>
      <c r="AP17" s="95">
        <v>56073883.11</v>
      </c>
      <c r="AQ17" s="95">
        <v>4686539.57</v>
      </c>
      <c r="AR17" s="95">
        <v>11454500.35</v>
      </c>
      <c r="AS17" s="95">
        <v>16501995.93</v>
      </c>
      <c r="AT17" s="95">
        <v>234185742.93</v>
      </c>
      <c r="AU17" s="95">
        <v>8740954.11</v>
      </c>
      <c r="AV17" s="95">
        <v>8944779.65</v>
      </c>
      <c r="AW17" s="95">
        <v>10017302.12</v>
      </c>
      <c r="AX17" s="95">
        <v>9104944</v>
      </c>
      <c r="AY17" s="95">
        <v>8973292.48</v>
      </c>
      <c r="AZ17" s="95">
        <v>9035062.74</v>
      </c>
      <c r="BA17" s="95">
        <v>3622908.93</v>
      </c>
      <c r="BB17" s="95">
        <v>9814039.68</v>
      </c>
      <c r="BC17" s="95">
        <v>5515771.72</v>
      </c>
      <c r="BD17" s="95">
        <v>4888111.37</v>
      </c>
      <c r="BE17" s="95">
        <v>11269534.06</v>
      </c>
      <c r="BF17" s="95">
        <v>8488483.39</v>
      </c>
      <c r="BG17" s="95">
        <v>8364331.11</v>
      </c>
      <c r="BH17" s="95">
        <v>5654693.94</v>
      </c>
      <c r="BI17" s="95">
        <v>3589623.63</v>
      </c>
      <c r="BJ17" s="95">
        <v>3901997.9</v>
      </c>
      <c r="BK17" s="95">
        <v>3736207.69</v>
      </c>
      <c r="BL17" s="95">
        <v>4493159.11</v>
      </c>
      <c r="BM17" s="95">
        <v>2797232.87</v>
      </c>
      <c r="BN17" s="95">
        <v>2824881.07</v>
      </c>
      <c r="BO17" s="95">
        <v>3641922.1</v>
      </c>
      <c r="BP17" s="95">
        <v>4750400.83</v>
      </c>
      <c r="BQ17" s="95">
        <v>2113154.1</v>
      </c>
      <c r="BR17" s="95">
        <v>2035056.29</v>
      </c>
      <c r="BS17" s="95">
        <v>1980880.73</v>
      </c>
      <c r="BT17" s="95">
        <v>2443016.54</v>
      </c>
      <c r="BU17" s="95">
        <v>1957408.3</v>
      </c>
      <c r="BV17" s="95">
        <v>2917978.09</v>
      </c>
      <c r="BW17" s="95">
        <v>1875990.29</v>
      </c>
      <c r="BX17" s="95">
        <v>3830744.7</v>
      </c>
      <c r="BY17" s="95">
        <v>1271859.05</v>
      </c>
      <c r="BZ17" s="95">
        <v>1929212.78</v>
      </c>
      <c r="CA17" s="95">
        <v>912026.62</v>
      </c>
      <c r="CB17" s="95">
        <v>1250104.82</v>
      </c>
      <c r="CC17" s="95">
        <v>1369107.9</v>
      </c>
      <c r="CD17" s="95">
        <v>4101050.33</v>
      </c>
      <c r="CE17" s="95">
        <v>11919145.79</v>
      </c>
      <c r="CF17" s="95">
        <v>1217286.12</v>
      </c>
      <c r="CG17" s="95">
        <v>1129761.81</v>
      </c>
      <c r="CH17" s="95">
        <v>930358.73</v>
      </c>
      <c r="CI17" s="95">
        <v>1562765.25</v>
      </c>
      <c r="CJ17" s="95">
        <v>1204122.27</v>
      </c>
      <c r="CK17" s="95">
        <v>1399282.91</v>
      </c>
      <c r="CL17" s="95">
        <v>1720694.19</v>
      </c>
      <c r="CM17" s="95">
        <v>1791722.31</v>
      </c>
      <c r="CN17" s="95">
        <v>1285395.58</v>
      </c>
      <c r="CO17" s="95">
        <v>1586371.77</v>
      </c>
      <c r="CP17" s="95">
        <v>1597161.52</v>
      </c>
      <c r="CQ17" s="95">
        <v>1517066.21</v>
      </c>
      <c r="CR17" s="95">
        <v>1049454.22</v>
      </c>
      <c r="CS17" s="95">
        <v>1617035.3</v>
      </c>
      <c r="CT17" s="95">
        <v>1583769.37</v>
      </c>
      <c r="CU17" s="95">
        <v>1170532.68</v>
      </c>
      <c r="CV17" s="95">
        <v>1225335.4</v>
      </c>
      <c r="CW17" s="95">
        <v>972198.67</v>
      </c>
      <c r="CX17" s="95">
        <v>896823.65</v>
      </c>
      <c r="CY17" s="95">
        <v>1730317.58</v>
      </c>
      <c r="CZ17" s="95">
        <v>909829.63</v>
      </c>
      <c r="DA17" s="95">
        <v>1499291.89</v>
      </c>
      <c r="DB17" s="95">
        <v>1709003.88</v>
      </c>
      <c r="DC17" s="95">
        <v>4359727.31</v>
      </c>
      <c r="DD17" s="95">
        <v>2075216.93</v>
      </c>
      <c r="DE17" s="95">
        <v>1846710.57</v>
      </c>
      <c r="DF17" s="95">
        <v>1070355.95</v>
      </c>
      <c r="DG17" s="95">
        <v>4623785.53</v>
      </c>
      <c r="DH17" s="95">
        <v>1460346.34</v>
      </c>
      <c r="DI17" s="95">
        <v>851179.41</v>
      </c>
      <c r="DJ17" s="95">
        <v>555527.52</v>
      </c>
      <c r="DK17" s="95">
        <v>801490.2</v>
      </c>
      <c r="DL17" s="95">
        <v>827771.08</v>
      </c>
      <c r="DM17" s="87">
        <v>40517.05</v>
      </c>
      <c r="DN17" s="87">
        <v>5615</v>
      </c>
      <c r="DO17" s="87">
        <v>127542.1</v>
      </c>
      <c r="DP17" s="87">
        <v>53639.8</v>
      </c>
      <c r="DQ17" s="87">
        <v>77030.85</v>
      </c>
      <c r="DR17" s="87">
        <v>27335.52</v>
      </c>
      <c r="DS17" s="87">
        <v>54752549.28</v>
      </c>
      <c r="DT17" s="87">
        <v>43664.25</v>
      </c>
      <c r="DU17" s="87">
        <v>238108.38</v>
      </c>
      <c r="DV17" s="87">
        <v>218522.86</v>
      </c>
      <c r="DW17" s="87">
        <v>535985.13</v>
      </c>
      <c r="DX17" s="87">
        <v>-541660.35</v>
      </c>
      <c r="DY17" s="87">
        <v>2174258.01</v>
      </c>
      <c r="DZ17" s="87">
        <v>0</v>
      </c>
      <c r="EA17" s="87">
        <v>0</v>
      </c>
      <c r="EB17" s="87">
        <v>0</v>
      </c>
    </row>
    <row r="18" s="87" customFormat="1" spans="1:132">
      <c r="A18" s="93" t="s">
        <v>953</v>
      </c>
      <c r="B18" s="95">
        <v>11365144.62</v>
      </c>
      <c r="C18" s="96">
        <v>10544254.11</v>
      </c>
      <c r="D18" s="96">
        <v>447905.99</v>
      </c>
      <c r="E18" s="96">
        <v>188561.59</v>
      </c>
      <c r="F18" s="96">
        <v>41799.49</v>
      </c>
      <c r="G18" s="97">
        <v>142623.44</v>
      </c>
      <c r="H18" s="98">
        <v>0</v>
      </c>
      <c r="I18" s="97">
        <v>2832423.62</v>
      </c>
      <c r="J18" s="97">
        <v>0</v>
      </c>
      <c r="K18" s="97">
        <v>0</v>
      </c>
      <c r="L18" s="97">
        <v>597449.62</v>
      </c>
      <c r="M18" s="95">
        <v>1028658</v>
      </c>
      <c r="N18" s="97">
        <v>587957.34</v>
      </c>
      <c r="O18" s="97">
        <v>120521.8</v>
      </c>
      <c r="P18" s="97">
        <v>15</v>
      </c>
      <c r="Q18" s="97">
        <v>0</v>
      </c>
      <c r="R18" s="97">
        <v>5377228.73</v>
      </c>
      <c r="S18" s="97">
        <v>-170200.78</v>
      </c>
      <c r="T18" s="97">
        <v>1445708.65</v>
      </c>
      <c r="U18" s="97">
        <v>436092.22</v>
      </c>
      <c r="V18" s="97">
        <v>-970751.29</v>
      </c>
      <c r="W18" s="97">
        <v>-46341.71</v>
      </c>
      <c r="X18" s="97">
        <v>-111656.96</v>
      </c>
      <c r="Y18" s="97">
        <v>14599.49</v>
      </c>
      <c r="Z18" s="97">
        <v>-14477.45</v>
      </c>
      <c r="AA18" s="97">
        <v>768957.75</v>
      </c>
      <c r="AB18" s="97">
        <v>51214.33</v>
      </c>
      <c r="AC18" s="97">
        <v>100373.93</v>
      </c>
      <c r="AD18" s="97">
        <v>8763.49</v>
      </c>
      <c r="AE18" s="97">
        <v>64976.91</v>
      </c>
      <c r="AF18" s="97">
        <v>48849.04</v>
      </c>
      <c r="AG18" s="97">
        <v>0</v>
      </c>
      <c r="AH18" s="97">
        <v>22558.95</v>
      </c>
      <c r="AI18" s="97">
        <v>69023.28</v>
      </c>
      <c r="AJ18" s="97">
        <v>167147.56</v>
      </c>
      <c r="AK18" s="97">
        <v>329227.55</v>
      </c>
      <c r="AL18" s="97">
        <v>120521.8</v>
      </c>
      <c r="AM18" s="97">
        <v>0</v>
      </c>
      <c r="AN18" s="97">
        <v>-531980.25</v>
      </c>
      <c r="AO18" s="97">
        <v>-130.44</v>
      </c>
      <c r="AP18" s="97">
        <v>2797362.64</v>
      </c>
      <c r="AQ18" s="97">
        <v>-150.81</v>
      </c>
      <c r="AR18" s="97">
        <v>-958.8</v>
      </c>
      <c r="AS18" s="97">
        <v>51354.46</v>
      </c>
      <c r="AT18" s="97">
        <v>3061731.93</v>
      </c>
      <c r="AU18" s="97">
        <v>103939.85</v>
      </c>
      <c r="AV18" s="97">
        <v>114170.48</v>
      </c>
      <c r="AW18" s="97">
        <v>129017.24</v>
      </c>
      <c r="AX18" s="97">
        <v>70639.99</v>
      </c>
      <c r="AY18" s="97">
        <v>134051.84</v>
      </c>
      <c r="AZ18" s="97">
        <v>112710.61</v>
      </c>
      <c r="BA18" s="97">
        <v>44673.01</v>
      </c>
      <c r="BB18" s="97">
        <v>133315.45</v>
      </c>
      <c r="BC18" s="97">
        <v>43502.89</v>
      </c>
      <c r="BD18" s="97">
        <v>27591.16</v>
      </c>
      <c r="BE18" s="97">
        <v>93613.92</v>
      </c>
      <c r="BF18" s="97">
        <v>460105.68</v>
      </c>
      <c r="BG18" s="97">
        <v>44871.05</v>
      </c>
      <c r="BH18" s="97">
        <v>49178.65</v>
      </c>
      <c r="BI18" s="97">
        <v>30842.47</v>
      </c>
      <c r="BJ18" s="97">
        <v>39406.44</v>
      </c>
      <c r="BK18" s="97">
        <v>48991.84</v>
      </c>
      <c r="BL18" s="97">
        <v>34898.49</v>
      </c>
      <c r="BM18" s="97">
        <v>37324.89</v>
      </c>
      <c r="BN18" s="97">
        <v>26067.27</v>
      </c>
      <c r="BO18" s="97">
        <v>33773.64</v>
      </c>
      <c r="BP18" s="97">
        <v>36078.07</v>
      </c>
      <c r="BQ18" s="97">
        <v>10212.73</v>
      </c>
      <c r="BR18" s="97">
        <v>18803.18</v>
      </c>
      <c r="BS18" s="97">
        <v>12965.61</v>
      </c>
      <c r="BT18" s="97">
        <v>8402.34</v>
      </c>
      <c r="BU18" s="97">
        <v>11134.5</v>
      </c>
      <c r="BV18" s="97">
        <v>22229.68</v>
      </c>
      <c r="BW18" s="97">
        <v>11771.74</v>
      </c>
      <c r="BX18" s="97">
        <v>19041.92</v>
      </c>
      <c r="BY18" s="97">
        <v>2537.3</v>
      </c>
      <c r="BZ18" s="97">
        <v>4485.32</v>
      </c>
      <c r="CA18" s="97">
        <v>1955.19</v>
      </c>
      <c r="CB18" s="97">
        <v>4680.82</v>
      </c>
      <c r="CC18" s="97">
        <v>18107.13</v>
      </c>
      <c r="CD18" s="97">
        <v>11195.24</v>
      </c>
      <c r="CE18" s="97">
        <v>923291.3</v>
      </c>
      <c r="CF18" s="97">
        <v>3134.98</v>
      </c>
      <c r="CG18" s="97">
        <v>206.8</v>
      </c>
      <c r="CH18" s="97">
        <v>2140.98</v>
      </c>
      <c r="CI18" s="97">
        <v>3866.67</v>
      </c>
      <c r="CJ18" s="97">
        <v>7761.91</v>
      </c>
      <c r="CK18" s="97">
        <v>1597.72</v>
      </c>
      <c r="CL18" s="97">
        <v>4489.15</v>
      </c>
      <c r="CM18" s="97">
        <v>1008.61</v>
      </c>
      <c r="CN18" s="97">
        <v>1656.36</v>
      </c>
      <c r="CO18" s="97">
        <v>1840.36</v>
      </c>
      <c r="CP18" s="97">
        <v>931.42</v>
      </c>
      <c r="CQ18" s="97">
        <v>3355.95</v>
      </c>
      <c r="CR18" s="97">
        <v>1132.53</v>
      </c>
      <c r="CS18" s="97">
        <v>592.61</v>
      </c>
      <c r="CT18" s="97">
        <v>740.86</v>
      </c>
      <c r="CU18" s="97">
        <v>668.91</v>
      </c>
      <c r="CV18" s="97">
        <v>15</v>
      </c>
      <c r="CW18" s="97">
        <v>0</v>
      </c>
      <c r="CX18" s="97">
        <v>20</v>
      </c>
      <c r="CY18" s="97">
        <v>497.11</v>
      </c>
      <c r="CZ18" s="97">
        <v>0</v>
      </c>
      <c r="DA18" s="97">
        <v>1370.59</v>
      </c>
      <c r="DB18" s="97">
        <v>12230.86</v>
      </c>
      <c r="DC18" s="97">
        <v>20770.85</v>
      </c>
      <c r="DD18" s="97">
        <v>14505.8</v>
      </c>
      <c r="DE18" s="97">
        <v>2216.74</v>
      </c>
      <c r="DF18" s="97">
        <v>1149.74</v>
      </c>
      <c r="DG18" s="97">
        <v>42581.88</v>
      </c>
      <c r="DH18" s="97">
        <v>1211.86</v>
      </c>
      <c r="DI18" s="97">
        <v>241.35</v>
      </c>
      <c r="DJ18" s="97">
        <v>0</v>
      </c>
      <c r="DK18" s="97">
        <v>0</v>
      </c>
      <c r="DL18" s="97">
        <v>215.4</v>
      </c>
      <c r="DM18" s="87">
        <v>0</v>
      </c>
      <c r="DN18" s="87">
        <v>0</v>
      </c>
      <c r="DO18" s="87">
        <v>0</v>
      </c>
      <c r="DP18" s="87">
        <v>0</v>
      </c>
      <c r="DQ18" s="87">
        <v>0</v>
      </c>
      <c r="DR18" s="87">
        <v>0</v>
      </c>
      <c r="DS18" s="87">
        <v>403236.5</v>
      </c>
      <c r="DX18" s="87">
        <v>0</v>
      </c>
      <c r="DY18" s="87">
        <v>32244.51</v>
      </c>
      <c r="EB18" s="87">
        <v>0</v>
      </c>
    </row>
    <row r="19" s="87" customFormat="1" spans="1:132">
      <c r="A19" s="93" t="s">
        <v>44</v>
      </c>
      <c r="B19" s="95">
        <v>784393831.54</v>
      </c>
      <c r="C19" s="96">
        <v>716096182.77</v>
      </c>
      <c r="D19" s="96">
        <v>54742072.18</v>
      </c>
      <c r="E19" s="96">
        <v>6762609.53</v>
      </c>
      <c r="F19" s="96">
        <v>3282327.69</v>
      </c>
      <c r="G19" s="97">
        <v>30477775.23</v>
      </c>
      <c r="H19" s="98">
        <v>-26967135.86</v>
      </c>
      <c r="I19" s="97">
        <v>221031578.1</v>
      </c>
      <c r="J19" s="97">
        <v>47596.85</v>
      </c>
      <c r="K19" s="97">
        <v>0</v>
      </c>
      <c r="L19" s="97">
        <v>40046975.08</v>
      </c>
      <c r="M19" s="95">
        <v>92818697.63</v>
      </c>
      <c r="N19" s="97">
        <v>14585402.01</v>
      </c>
      <c r="O19" s="97">
        <v>4745890.64</v>
      </c>
      <c r="P19" s="97">
        <v>4908334.09</v>
      </c>
      <c r="Q19" s="97">
        <v>0</v>
      </c>
      <c r="R19" s="97">
        <v>337911708.37</v>
      </c>
      <c r="S19" s="97">
        <v>13381386.28</v>
      </c>
      <c r="T19" s="97">
        <v>5331010.53</v>
      </c>
      <c r="U19" s="97">
        <v>5713331.87</v>
      </c>
      <c r="V19" s="97">
        <v>6141906.9</v>
      </c>
      <c r="W19" s="97">
        <v>4585812.81</v>
      </c>
      <c r="X19" s="97">
        <v>2552437.19</v>
      </c>
      <c r="Y19" s="97">
        <v>2341089.5</v>
      </c>
      <c r="Z19" s="97">
        <v>7132456.77</v>
      </c>
      <c r="AA19" s="97">
        <v>43651925.17</v>
      </c>
      <c r="AB19" s="97">
        <v>14725990.56</v>
      </c>
      <c r="AC19" s="97">
        <v>10549485.24</v>
      </c>
      <c r="AD19" s="97">
        <v>3077720.66</v>
      </c>
      <c r="AE19" s="97">
        <v>8837710.25</v>
      </c>
      <c r="AF19" s="97">
        <v>4843408.98</v>
      </c>
      <c r="AG19" s="97">
        <v>0</v>
      </c>
      <c r="AH19" s="97">
        <v>3993934.04</v>
      </c>
      <c r="AI19" s="97">
        <v>6607863.63</v>
      </c>
      <c r="AJ19" s="97">
        <v>-1728108.34</v>
      </c>
      <c r="AK19" s="97">
        <v>5711712.68</v>
      </c>
      <c r="AL19" s="97">
        <v>4265754.29</v>
      </c>
      <c r="AM19" s="97">
        <v>480136.35</v>
      </c>
      <c r="AN19" s="97">
        <v>63783414.66</v>
      </c>
      <c r="AO19" s="97">
        <v>2964476.68</v>
      </c>
      <c r="AP19" s="97">
        <v>11176746.3</v>
      </c>
      <c r="AQ19" s="97">
        <v>4686690.38</v>
      </c>
      <c r="AR19" s="97">
        <v>11455459.15</v>
      </c>
      <c r="AS19" s="97">
        <v>16450641.47</v>
      </c>
      <c r="AT19" s="97">
        <v>227394279.73</v>
      </c>
      <c r="AU19" s="97">
        <v>8603976.91</v>
      </c>
      <c r="AV19" s="97">
        <v>8766144.53</v>
      </c>
      <c r="AW19" s="97">
        <v>9833820.42</v>
      </c>
      <c r="AX19" s="97">
        <v>9019507.14</v>
      </c>
      <c r="AY19" s="97">
        <v>8804567.59</v>
      </c>
      <c r="AZ19" s="97">
        <v>8875261.01</v>
      </c>
      <c r="BA19" s="97">
        <v>3547919.6</v>
      </c>
      <c r="BB19" s="97">
        <v>9622280.35</v>
      </c>
      <c r="BC19" s="97">
        <v>5451590.54</v>
      </c>
      <c r="BD19" s="97">
        <v>4842474.47</v>
      </c>
      <c r="BE19" s="97">
        <v>11151692.47</v>
      </c>
      <c r="BF19" s="97">
        <v>7996174.55</v>
      </c>
      <c r="BG19" s="97">
        <v>8307893.45</v>
      </c>
      <c r="BH19" s="97">
        <v>5597209.35</v>
      </c>
      <c r="BI19" s="97">
        <v>3525913.99</v>
      </c>
      <c r="BJ19" s="97">
        <v>3809585.9</v>
      </c>
      <c r="BK19" s="97">
        <v>3655368.79</v>
      </c>
      <c r="BL19" s="97">
        <v>4435621.12</v>
      </c>
      <c r="BM19" s="97">
        <v>2719501.93</v>
      </c>
      <c r="BN19" s="97">
        <v>2731783.05</v>
      </c>
      <c r="BO19" s="97">
        <v>3587281.28</v>
      </c>
      <c r="BP19" s="97">
        <v>4700290.2</v>
      </c>
      <c r="BQ19" s="97">
        <v>2090325.72</v>
      </c>
      <c r="BR19" s="97">
        <v>1988048.87</v>
      </c>
      <c r="BS19" s="97">
        <v>1931027.1</v>
      </c>
      <c r="BT19" s="97">
        <v>2401823.72</v>
      </c>
      <c r="BU19" s="97">
        <v>1913151.15</v>
      </c>
      <c r="BV19" s="97">
        <v>2824700</v>
      </c>
      <c r="BW19" s="97">
        <v>1847992.12</v>
      </c>
      <c r="BX19" s="97">
        <v>3793757.88</v>
      </c>
      <c r="BY19" s="97">
        <v>1248321.74</v>
      </c>
      <c r="BZ19" s="97">
        <v>1919660.3</v>
      </c>
      <c r="CA19" s="97">
        <v>894723.03</v>
      </c>
      <c r="CB19" s="97">
        <v>1231259.86</v>
      </c>
      <c r="CC19" s="97">
        <v>1343332.85</v>
      </c>
      <c r="CD19" s="97">
        <v>4082904.33</v>
      </c>
      <c r="CE19" s="97">
        <v>8755651.94</v>
      </c>
      <c r="CF19" s="97">
        <v>1200632.14</v>
      </c>
      <c r="CG19" s="97">
        <v>1125774.01</v>
      </c>
      <c r="CH19" s="97">
        <v>925633.75</v>
      </c>
      <c r="CI19" s="97">
        <v>1551364.58</v>
      </c>
      <c r="CJ19" s="97">
        <v>1194507.52</v>
      </c>
      <c r="CK19" s="97">
        <v>1383861.32</v>
      </c>
      <c r="CL19" s="97">
        <v>1705628.04</v>
      </c>
      <c r="CM19" s="97">
        <v>1759195.7</v>
      </c>
      <c r="CN19" s="97">
        <v>1280954.97</v>
      </c>
      <c r="CO19" s="97">
        <v>1561709.41</v>
      </c>
      <c r="CP19" s="97">
        <v>1580000.1</v>
      </c>
      <c r="CQ19" s="97">
        <v>1502885.26</v>
      </c>
      <c r="CR19" s="97">
        <v>1030859.69</v>
      </c>
      <c r="CS19" s="97">
        <v>1590525.69</v>
      </c>
      <c r="CT19" s="97">
        <v>1579498.39</v>
      </c>
      <c r="CU19" s="97">
        <v>1141131.77</v>
      </c>
      <c r="CV19" s="97">
        <v>1199188.4</v>
      </c>
      <c r="CW19" s="97">
        <v>965728.67</v>
      </c>
      <c r="CX19" s="97">
        <v>890386.65</v>
      </c>
      <c r="CY19" s="97">
        <v>1713001.47</v>
      </c>
      <c r="CZ19" s="97">
        <v>901559.63</v>
      </c>
      <c r="DA19" s="97">
        <v>1485746.3</v>
      </c>
      <c r="DB19" s="97">
        <v>1687801.42</v>
      </c>
      <c r="DC19" s="97">
        <v>4320804.96</v>
      </c>
      <c r="DD19" s="97">
        <v>2054103.69</v>
      </c>
      <c r="DE19" s="97">
        <v>1833399.6</v>
      </c>
      <c r="DF19" s="97">
        <v>1048678.21</v>
      </c>
      <c r="DG19" s="97">
        <v>4576634.88</v>
      </c>
      <c r="DH19" s="97">
        <v>1452062.48</v>
      </c>
      <c r="DI19" s="97">
        <v>808150.06</v>
      </c>
      <c r="DJ19" s="97">
        <v>542549.52</v>
      </c>
      <c r="DK19" s="97">
        <v>794092.2</v>
      </c>
      <c r="DL19" s="97">
        <v>822009.68</v>
      </c>
      <c r="DM19" s="87">
        <v>40517.05</v>
      </c>
      <c r="DN19" s="87">
        <v>5615</v>
      </c>
      <c r="DO19" s="87">
        <v>127542.1</v>
      </c>
      <c r="DP19" s="87">
        <v>53639.8</v>
      </c>
      <c r="DQ19" s="87">
        <v>77030.85</v>
      </c>
      <c r="DR19" s="87">
        <v>27335.52</v>
      </c>
      <c r="DS19" s="87">
        <v>54271630.83</v>
      </c>
      <c r="DT19" s="87">
        <v>43664.25</v>
      </c>
      <c r="DU19" s="87">
        <v>238108.38</v>
      </c>
      <c r="DV19" s="87">
        <v>218522.86</v>
      </c>
      <c r="DW19" s="87">
        <v>535985.13</v>
      </c>
      <c r="DX19" s="87">
        <v>-541660.35</v>
      </c>
      <c r="DY19" s="87">
        <v>2142027.64</v>
      </c>
      <c r="EB19" s="87">
        <v>0</v>
      </c>
    </row>
    <row r="20" s="87" customFormat="1" spans="1:132">
      <c r="A20" s="93" t="s">
        <v>45</v>
      </c>
      <c r="B20" s="95">
        <v>63167439.58</v>
      </c>
      <c r="C20" s="96">
        <v>83301377.15</v>
      </c>
      <c r="D20" s="96">
        <v>77120.92</v>
      </c>
      <c r="E20" s="96">
        <v>-10170029.27</v>
      </c>
      <c r="F20" s="96">
        <v>62.76</v>
      </c>
      <c r="G20" s="97">
        <v>0</v>
      </c>
      <c r="H20" s="98">
        <v>-10041091.98</v>
      </c>
      <c r="I20" s="97">
        <v>-1219041.98</v>
      </c>
      <c r="J20" s="97">
        <v>0</v>
      </c>
      <c r="K20" s="97">
        <v>0</v>
      </c>
      <c r="L20" s="97">
        <v>32379552.98</v>
      </c>
      <c r="M20" s="95">
        <v>0</v>
      </c>
      <c r="N20" s="97">
        <v>10041091.98</v>
      </c>
      <c r="O20" s="97">
        <v>0</v>
      </c>
      <c r="P20" s="97">
        <v>0</v>
      </c>
      <c r="Q20" s="97">
        <v>0</v>
      </c>
      <c r="R20" s="97">
        <v>42099774.17</v>
      </c>
      <c r="S20" s="97">
        <v>0</v>
      </c>
      <c r="T20" s="97">
        <v>32379552.98</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5884947.69</v>
      </c>
      <c r="AK20" s="97">
        <v>4156144.29</v>
      </c>
      <c r="AL20" s="97">
        <v>0</v>
      </c>
      <c r="AM20" s="97">
        <v>0</v>
      </c>
      <c r="AN20" s="97">
        <v>0</v>
      </c>
      <c r="AO20" s="97">
        <v>0</v>
      </c>
      <c r="AP20" s="97">
        <v>42099774.17</v>
      </c>
      <c r="AQ20" s="97">
        <v>0</v>
      </c>
      <c r="AR20" s="97">
        <v>0</v>
      </c>
      <c r="AS20" s="97">
        <v>0</v>
      </c>
      <c r="AT20" s="97">
        <v>0</v>
      </c>
      <c r="AU20" s="97">
        <v>0</v>
      </c>
      <c r="AV20" s="97">
        <v>0</v>
      </c>
      <c r="AW20" s="97">
        <v>0</v>
      </c>
      <c r="AX20" s="97">
        <v>0</v>
      </c>
      <c r="AY20" s="97">
        <v>0</v>
      </c>
      <c r="AZ20" s="97">
        <v>0</v>
      </c>
      <c r="BA20" s="97">
        <v>0</v>
      </c>
      <c r="BB20" s="97">
        <v>0</v>
      </c>
      <c r="BC20" s="97">
        <v>0</v>
      </c>
      <c r="BD20" s="97">
        <v>0</v>
      </c>
      <c r="BE20" s="97">
        <v>0</v>
      </c>
      <c r="BF20" s="97">
        <v>0</v>
      </c>
      <c r="BG20" s="97">
        <v>0</v>
      </c>
      <c r="BH20" s="97">
        <v>0</v>
      </c>
      <c r="BI20" s="97">
        <v>0</v>
      </c>
      <c r="BJ20" s="97">
        <v>0</v>
      </c>
      <c r="BK20" s="97">
        <v>0</v>
      </c>
      <c r="BL20" s="97">
        <v>0</v>
      </c>
      <c r="BM20" s="97">
        <v>0</v>
      </c>
      <c r="BN20" s="97">
        <v>0</v>
      </c>
      <c r="BO20" s="97">
        <v>0</v>
      </c>
      <c r="BP20" s="97">
        <v>0</v>
      </c>
      <c r="BQ20" s="97">
        <v>0</v>
      </c>
      <c r="BR20" s="97">
        <v>0</v>
      </c>
      <c r="BS20" s="97">
        <v>0</v>
      </c>
      <c r="BT20" s="97">
        <v>0</v>
      </c>
      <c r="BU20" s="97">
        <v>0</v>
      </c>
      <c r="BV20" s="97">
        <v>0</v>
      </c>
      <c r="BW20" s="97">
        <v>0</v>
      </c>
      <c r="BX20" s="97">
        <v>0</v>
      </c>
      <c r="BY20" s="97">
        <v>0</v>
      </c>
      <c r="BZ20" s="97">
        <v>0</v>
      </c>
      <c r="CA20" s="97">
        <v>0</v>
      </c>
      <c r="CB20" s="97">
        <v>0</v>
      </c>
      <c r="CC20" s="97">
        <v>0</v>
      </c>
      <c r="CD20" s="97">
        <v>0</v>
      </c>
      <c r="CE20" s="97">
        <v>0</v>
      </c>
      <c r="CF20" s="97">
        <v>0</v>
      </c>
      <c r="CG20" s="97">
        <v>0</v>
      </c>
      <c r="CH20" s="97">
        <v>0</v>
      </c>
      <c r="CI20" s="97">
        <v>0</v>
      </c>
      <c r="CJ20" s="97">
        <v>0</v>
      </c>
      <c r="CK20" s="97">
        <v>0</v>
      </c>
      <c r="CL20" s="97">
        <v>0</v>
      </c>
      <c r="CM20" s="97">
        <v>0</v>
      </c>
      <c r="CN20" s="97">
        <v>0</v>
      </c>
      <c r="CO20" s="97">
        <v>0</v>
      </c>
      <c r="CP20" s="97">
        <v>0</v>
      </c>
      <c r="CQ20" s="97">
        <v>0</v>
      </c>
      <c r="CR20" s="97">
        <v>0</v>
      </c>
      <c r="CS20" s="97">
        <v>0</v>
      </c>
      <c r="CT20" s="97">
        <v>0</v>
      </c>
      <c r="CU20" s="97">
        <v>0</v>
      </c>
      <c r="CV20" s="97">
        <v>0</v>
      </c>
      <c r="CW20" s="97">
        <v>0</v>
      </c>
      <c r="CX20" s="97">
        <v>0</v>
      </c>
      <c r="CY20" s="97">
        <v>0</v>
      </c>
      <c r="CZ20" s="97">
        <v>0</v>
      </c>
      <c r="DA20" s="97">
        <v>0</v>
      </c>
      <c r="DB20" s="97">
        <v>0</v>
      </c>
      <c r="DC20" s="97">
        <v>0</v>
      </c>
      <c r="DD20" s="97">
        <v>0</v>
      </c>
      <c r="DE20" s="97">
        <v>0</v>
      </c>
      <c r="DF20" s="97">
        <v>0</v>
      </c>
      <c r="DG20" s="97">
        <v>0</v>
      </c>
      <c r="DH20" s="97">
        <v>0</v>
      </c>
      <c r="DI20" s="97">
        <v>0</v>
      </c>
      <c r="DJ20" s="97">
        <v>0</v>
      </c>
      <c r="DK20" s="97">
        <v>0</v>
      </c>
      <c r="DL20" s="97">
        <v>0</v>
      </c>
      <c r="DM20" s="87">
        <v>0</v>
      </c>
      <c r="DN20" s="87">
        <v>0</v>
      </c>
      <c r="DO20" s="87">
        <v>0</v>
      </c>
      <c r="DP20" s="87">
        <v>0</v>
      </c>
      <c r="DQ20" s="87">
        <v>0</v>
      </c>
      <c r="DR20" s="87">
        <v>0</v>
      </c>
      <c r="DS20" s="87">
        <v>77681.95</v>
      </c>
      <c r="DX20" s="87">
        <v>0</v>
      </c>
      <c r="DY20" s="87">
        <v>-14.14</v>
      </c>
      <c r="EB20" s="87">
        <v>0</v>
      </c>
    </row>
    <row r="21" s="87" customFormat="1" spans="1:132">
      <c r="A21" s="93" t="s">
        <v>46</v>
      </c>
      <c r="B21" s="95">
        <v>3729731.27</v>
      </c>
      <c r="C21" s="96">
        <v>3729731.27</v>
      </c>
      <c r="D21" s="96">
        <v>0</v>
      </c>
      <c r="E21" s="96">
        <v>0</v>
      </c>
      <c r="F21" s="96">
        <v>0</v>
      </c>
      <c r="G21" s="97">
        <v>0</v>
      </c>
      <c r="H21" s="98">
        <v>0</v>
      </c>
      <c r="I21" s="97">
        <v>0</v>
      </c>
      <c r="J21" s="97">
        <v>0</v>
      </c>
      <c r="K21" s="97">
        <v>0</v>
      </c>
      <c r="L21" s="97">
        <v>0</v>
      </c>
      <c r="M21" s="95">
        <v>0</v>
      </c>
      <c r="N21" s="97">
        <v>0</v>
      </c>
      <c r="O21" s="97">
        <v>0</v>
      </c>
      <c r="P21" s="97">
        <v>0</v>
      </c>
      <c r="Q21" s="97">
        <v>0</v>
      </c>
      <c r="R21" s="97">
        <v>3729731.27</v>
      </c>
      <c r="S21" s="97">
        <v>0</v>
      </c>
      <c r="T21" s="97">
        <v>0</v>
      </c>
      <c r="U21" s="97">
        <v>0</v>
      </c>
      <c r="V21" s="97">
        <v>0</v>
      </c>
      <c r="W21" s="97">
        <v>0</v>
      </c>
      <c r="X21" s="97">
        <v>0</v>
      </c>
      <c r="Y21" s="97">
        <v>0</v>
      </c>
      <c r="Z21" s="97">
        <v>0</v>
      </c>
      <c r="AA21" s="97">
        <v>0</v>
      </c>
      <c r="AB21" s="97">
        <v>0</v>
      </c>
      <c r="AC21" s="97">
        <v>0</v>
      </c>
      <c r="AD21" s="97">
        <v>0</v>
      </c>
      <c r="AE21" s="97">
        <v>0</v>
      </c>
      <c r="AF21" s="97">
        <v>0</v>
      </c>
      <c r="AG21" s="97">
        <v>0</v>
      </c>
      <c r="AH21" s="97">
        <v>0</v>
      </c>
      <c r="AI21" s="97">
        <v>0</v>
      </c>
      <c r="AJ21" s="97">
        <v>0</v>
      </c>
      <c r="AK21" s="97">
        <v>0</v>
      </c>
      <c r="AL21" s="97">
        <v>0</v>
      </c>
      <c r="AM21" s="97">
        <v>0</v>
      </c>
      <c r="AN21" s="97">
        <v>0</v>
      </c>
      <c r="AO21" s="97">
        <v>0</v>
      </c>
      <c r="AP21" s="97">
        <v>0</v>
      </c>
      <c r="AQ21" s="97">
        <v>0</v>
      </c>
      <c r="AR21" s="97">
        <v>0</v>
      </c>
      <c r="AS21" s="97">
        <v>0</v>
      </c>
      <c r="AT21" s="97">
        <v>3729731.27</v>
      </c>
      <c r="AU21" s="97">
        <v>33037.35</v>
      </c>
      <c r="AV21" s="97">
        <v>64464.64</v>
      </c>
      <c r="AW21" s="97">
        <v>54464.46</v>
      </c>
      <c r="AX21" s="97">
        <v>14796.87</v>
      </c>
      <c r="AY21" s="97">
        <v>34673.05</v>
      </c>
      <c r="AZ21" s="97">
        <v>47091.12</v>
      </c>
      <c r="BA21" s="97">
        <v>30316.32</v>
      </c>
      <c r="BB21" s="97">
        <v>58443.88</v>
      </c>
      <c r="BC21" s="97">
        <v>20678.29</v>
      </c>
      <c r="BD21" s="97">
        <v>18045.74</v>
      </c>
      <c r="BE21" s="97">
        <v>24227.67</v>
      </c>
      <c r="BF21" s="97">
        <v>32203.16</v>
      </c>
      <c r="BG21" s="97">
        <v>11566.61</v>
      </c>
      <c r="BH21" s="97">
        <v>8305.94</v>
      </c>
      <c r="BI21" s="97">
        <v>32867.17</v>
      </c>
      <c r="BJ21" s="97">
        <v>53005.56</v>
      </c>
      <c r="BK21" s="97">
        <v>31847.06</v>
      </c>
      <c r="BL21" s="97">
        <v>22639.5</v>
      </c>
      <c r="BM21" s="97">
        <v>40406.05</v>
      </c>
      <c r="BN21" s="97">
        <v>67030.75</v>
      </c>
      <c r="BO21" s="97">
        <v>20867.18</v>
      </c>
      <c r="BP21" s="97">
        <v>14032.56</v>
      </c>
      <c r="BQ21" s="97">
        <v>12615.65</v>
      </c>
      <c r="BR21" s="97">
        <v>28204.24</v>
      </c>
      <c r="BS21" s="97">
        <v>36888.02</v>
      </c>
      <c r="BT21" s="97">
        <v>32790.48</v>
      </c>
      <c r="BU21" s="97">
        <v>33122.65</v>
      </c>
      <c r="BV21" s="97">
        <v>71048.41</v>
      </c>
      <c r="BW21" s="97">
        <v>16226.43</v>
      </c>
      <c r="BX21" s="97">
        <v>17944.9</v>
      </c>
      <c r="BY21" s="97">
        <v>21000.01</v>
      </c>
      <c r="BZ21" s="97">
        <v>5067.16</v>
      </c>
      <c r="CA21" s="97">
        <v>15348.4</v>
      </c>
      <c r="CB21" s="97">
        <v>14164.14</v>
      </c>
      <c r="CC21" s="97">
        <v>7667.92</v>
      </c>
      <c r="CD21" s="97">
        <v>6950.76</v>
      </c>
      <c r="CE21" s="97">
        <v>2240202.55</v>
      </c>
      <c r="CF21" s="97">
        <v>13519</v>
      </c>
      <c r="CG21" s="97">
        <v>3781</v>
      </c>
      <c r="CH21" s="97">
        <v>2584</v>
      </c>
      <c r="CI21" s="97">
        <v>7534</v>
      </c>
      <c r="CJ21" s="97">
        <v>1852.84</v>
      </c>
      <c r="CK21" s="97">
        <v>13823.87</v>
      </c>
      <c r="CL21" s="97">
        <v>10577</v>
      </c>
      <c r="CM21" s="97">
        <v>31518</v>
      </c>
      <c r="CN21" s="97">
        <v>2784.25</v>
      </c>
      <c r="CO21" s="97">
        <v>22822</v>
      </c>
      <c r="CP21" s="97">
        <v>16230</v>
      </c>
      <c r="CQ21" s="97">
        <v>10825</v>
      </c>
      <c r="CR21" s="97">
        <v>17462</v>
      </c>
      <c r="CS21" s="97">
        <v>25917</v>
      </c>
      <c r="CT21" s="97">
        <v>3530.12</v>
      </c>
      <c r="CU21" s="97">
        <v>28732</v>
      </c>
      <c r="CV21" s="97">
        <v>26132</v>
      </c>
      <c r="CW21" s="97">
        <v>6470</v>
      </c>
      <c r="CX21" s="97">
        <v>6417</v>
      </c>
      <c r="CY21" s="97">
        <v>16819</v>
      </c>
      <c r="CZ21" s="97">
        <v>8270</v>
      </c>
      <c r="DA21" s="97">
        <v>12175</v>
      </c>
      <c r="DB21" s="97">
        <v>8971.6</v>
      </c>
      <c r="DC21" s="97">
        <v>18151.5</v>
      </c>
      <c r="DD21" s="97">
        <v>6607.44</v>
      </c>
      <c r="DE21" s="97">
        <v>11094.23</v>
      </c>
      <c r="DF21" s="97">
        <v>20528</v>
      </c>
      <c r="DG21" s="97">
        <v>4568.77</v>
      </c>
      <c r="DH21" s="97">
        <v>7072</v>
      </c>
      <c r="DI21" s="97">
        <v>42788</v>
      </c>
      <c r="DJ21" s="97">
        <v>12978</v>
      </c>
      <c r="DK21" s="97">
        <v>7398</v>
      </c>
      <c r="DL21" s="97">
        <v>5546</v>
      </c>
      <c r="DM21" s="87">
        <v>0</v>
      </c>
      <c r="DN21" s="87">
        <v>0</v>
      </c>
      <c r="DO21" s="87">
        <v>0</v>
      </c>
      <c r="DP21" s="87">
        <v>0</v>
      </c>
      <c r="DQ21" s="87">
        <v>0</v>
      </c>
      <c r="DR21" s="87">
        <v>0</v>
      </c>
      <c r="DX21" s="87">
        <v>0</v>
      </c>
      <c r="EB21" s="87">
        <v>0</v>
      </c>
    </row>
    <row r="22" s="87" customFormat="1" spans="1:132">
      <c r="A22" s="94" t="s">
        <v>91</v>
      </c>
      <c r="B22" s="95">
        <v>-287383690.86</v>
      </c>
      <c r="C22" s="95">
        <v>-444327945.95</v>
      </c>
      <c r="D22" s="95">
        <v>-11392246.79</v>
      </c>
      <c r="E22" s="95">
        <v>15821976.81</v>
      </c>
      <c r="F22" s="95">
        <v>4884046.27</v>
      </c>
      <c r="G22" s="95">
        <v>-197564318.97</v>
      </c>
      <c r="H22" s="95">
        <v>345194797.77</v>
      </c>
      <c r="I22" s="95">
        <v>-455541668.1</v>
      </c>
      <c r="J22" s="95">
        <v>3315913.94</v>
      </c>
      <c r="K22" s="95">
        <v>0</v>
      </c>
      <c r="L22" s="95">
        <v>-50228300.76</v>
      </c>
      <c r="M22" s="95">
        <v>52751337.4</v>
      </c>
      <c r="N22" s="95">
        <v>-438411658.28</v>
      </c>
      <c r="O22" s="95">
        <v>-4865177.2</v>
      </c>
      <c r="P22" s="95">
        <v>-4817726.04</v>
      </c>
      <c r="Q22" s="95">
        <v>-0.11</v>
      </c>
      <c r="R22" s="95">
        <v>453469333.2</v>
      </c>
      <c r="S22" s="95">
        <v>-13042368.28</v>
      </c>
      <c r="T22" s="95">
        <v>99734595.14</v>
      </c>
      <c r="U22" s="95">
        <v>79073117.38</v>
      </c>
      <c r="V22" s="95">
        <v>-97741595.06</v>
      </c>
      <c r="W22" s="95">
        <v>-10619775.66</v>
      </c>
      <c r="X22" s="95">
        <v>-107364996.99</v>
      </c>
      <c r="Y22" s="95">
        <v>-267277.29</v>
      </c>
      <c r="Z22" s="95">
        <v>-7117979.32</v>
      </c>
      <c r="AA22" s="95">
        <v>63387053.57</v>
      </c>
      <c r="AB22" s="95">
        <v>-7480223.76</v>
      </c>
      <c r="AC22" s="95">
        <v>3505319.04</v>
      </c>
      <c r="AD22" s="95">
        <v>-1758138.56</v>
      </c>
      <c r="AE22" s="95">
        <v>293883.6</v>
      </c>
      <c r="AF22" s="95">
        <v>1921422.83</v>
      </c>
      <c r="AG22" s="95">
        <v>0</v>
      </c>
      <c r="AH22" s="95">
        <v>-7752807.86</v>
      </c>
      <c r="AI22" s="95">
        <v>3872827.79</v>
      </c>
      <c r="AJ22" s="95">
        <v>-476643575.16</v>
      </c>
      <c r="AK22" s="95">
        <v>42111896.95</v>
      </c>
      <c r="AL22" s="95">
        <v>-4385040.85</v>
      </c>
      <c r="AM22" s="95">
        <v>-480136.35</v>
      </c>
      <c r="AN22" s="95">
        <v>-59166168.82</v>
      </c>
      <c r="AO22" s="95">
        <v>-2964346.24</v>
      </c>
      <c r="AP22" s="95">
        <v>310393869.97</v>
      </c>
      <c r="AQ22" s="95">
        <v>-4669332.59</v>
      </c>
      <c r="AR22" s="95">
        <v>-11454500.35</v>
      </c>
      <c r="AS22" s="95">
        <v>-16503004.54</v>
      </c>
      <c r="AT22" s="95">
        <v>237832815.77</v>
      </c>
      <c r="AU22" s="95">
        <v>8476523.67</v>
      </c>
      <c r="AV22" s="95">
        <v>7842894.91</v>
      </c>
      <c r="AW22" s="95">
        <v>8949082.5</v>
      </c>
      <c r="AX22" s="95">
        <v>6580196.52</v>
      </c>
      <c r="AY22" s="95">
        <v>11954409.71</v>
      </c>
      <c r="AZ22" s="95">
        <v>9488625.93</v>
      </c>
      <c r="BA22" s="95">
        <v>2719906.91</v>
      </c>
      <c r="BB22" s="95">
        <v>11370093.11</v>
      </c>
      <c r="BC22" s="95">
        <v>3229154.64</v>
      </c>
      <c r="BD22" s="95">
        <v>1434828.3</v>
      </c>
      <c r="BE22" s="95">
        <v>8472014.17</v>
      </c>
      <c r="BF22" s="95">
        <v>55981958.16</v>
      </c>
      <c r="BG22" s="95">
        <v>986996.19</v>
      </c>
      <c r="BH22" s="95">
        <v>1149320.97</v>
      </c>
      <c r="BI22" s="95">
        <v>2006520.93</v>
      </c>
      <c r="BJ22" s="95">
        <v>1891653.01</v>
      </c>
      <c r="BK22" s="95">
        <v>2127309.41</v>
      </c>
      <c r="BL22" s="95">
        <v>1724820.54</v>
      </c>
      <c r="BM22" s="95">
        <v>2272725.61</v>
      </c>
      <c r="BN22" s="95">
        <v>962807.16</v>
      </c>
      <c r="BO22" s="95">
        <v>1339533.38</v>
      </c>
      <c r="BP22" s="95">
        <v>1942608.62</v>
      </c>
      <c r="BQ22" s="95">
        <v>-267249.7</v>
      </c>
      <c r="BR22" s="95">
        <v>482602.89</v>
      </c>
      <c r="BS22" s="95">
        <v>-192504.52</v>
      </c>
      <c r="BT22" s="95">
        <v>-292688.45</v>
      </c>
      <c r="BU22" s="95">
        <v>-374993.29</v>
      </c>
      <c r="BV22" s="95">
        <v>606319.34</v>
      </c>
      <c r="BW22" s="95">
        <v>99720.92</v>
      </c>
      <c r="BX22" s="95">
        <v>-2646173.24</v>
      </c>
      <c r="BY22" s="95">
        <v>-684183.9</v>
      </c>
      <c r="BZ22" s="95">
        <v>-792647.6</v>
      </c>
      <c r="CA22" s="95">
        <v>69204.69</v>
      </c>
      <c r="CB22" s="95">
        <v>-112186.2</v>
      </c>
      <c r="CC22" s="95">
        <v>676876.32</v>
      </c>
      <c r="CD22" s="95">
        <v>-382533.07</v>
      </c>
      <c r="CE22" s="95">
        <v>108791712.38</v>
      </c>
      <c r="CF22" s="95">
        <v>-374707.71</v>
      </c>
      <c r="CG22" s="95">
        <v>-835316.92</v>
      </c>
      <c r="CH22" s="95">
        <v>-458217.4</v>
      </c>
      <c r="CI22" s="95">
        <v>-413995.05</v>
      </c>
      <c r="CJ22" s="95">
        <v>505144.98</v>
      </c>
      <c r="CK22" s="95">
        <v>-562226.63</v>
      </c>
      <c r="CL22" s="95">
        <v>-13302.32</v>
      </c>
      <c r="CM22" s="95">
        <v>-1349793.15</v>
      </c>
      <c r="CN22" s="95">
        <v>-988926.82</v>
      </c>
      <c r="CO22" s="95">
        <v>-542118.74</v>
      </c>
      <c r="CP22" s="95">
        <v>-1002426.94</v>
      </c>
      <c r="CQ22" s="95">
        <v>-654859.49</v>
      </c>
      <c r="CR22" s="95">
        <v>-596510.13</v>
      </c>
      <c r="CS22" s="95">
        <v>-1207067.44</v>
      </c>
      <c r="CT22" s="95">
        <v>-1198212.54</v>
      </c>
      <c r="CU22" s="95">
        <v>-735269.36</v>
      </c>
      <c r="CV22" s="95">
        <v>-924343.99</v>
      </c>
      <c r="CW22" s="95">
        <v>-876129.2</v>
      </c>
      <c r="CX22" s="95">
        <v>-827114.74</v>
      </c>
      <c r="CY22" s="95">
        <v>-1379843.17</v>
      </c>
      <c r="CZ22" s="95">
        <v>-786675.97</v>
      </c>
      <c r="DA22" s="95">
        <v>-924748.42</v>
      </c>
      <c r="DB22" s="95">
        <v>-312716.06</v>
      </c>
      <c r="DC22" s="95">
        <v>-1549939.28</v>
      </c>
      <c r="DD22" s="95">
        <v>-518239.81</v>
      </c>
      <c r="DE22" s="95">
        <v>-1509721.21</v>
      </c>
      <c r="DF22" s="95">
        <v>-592084.68</v>
      </c>
      <c r="DG22" s="95">
        <v>4349778.68</v>
      </c>
      <c r="DH22" s="95">
        <v>-739939.31</v>
      </c>
      <c r="DI22" s="95">
        <v>-588342.13</v>
      </c>
      <c r="DJ22" s="95">
        <v>-486256.57</v>
      </c>
      <c r="DK22" s="95">
        <v>-827312.63</v>
      </c>
      <c r="DL22" s="95">
        <v>-799330.68</v>
      </c>
      <c r="DM22" s="87">
        <v>-40517.05</v>
      </c>
      <c r="DN22" s="87">
        <v>-5615</v>
      </c>
      <c r="DO22" s="87">
        <v>-127542.1</v>
      </c>
      <c r="DP22" s="87">
        <v>-53639.8</v>
      </c>
      <c r="DQ22" s="87">
        <v>-77030.85</v>
      </c>
      <c r="DR22" s="87">
        <v>-27335.52</v>
      </c>
      <c r="DS22" s="87">
        <v>-11502368.58</v>
      </c>
      <c r="DT22" s="87">
        <v>163957.9</v>
      </c>
      <c r="DU22" s="87">
        <v>-911478.28</v>
      </c>
      <c r="DV22" s="87">
        <v>-502398.34</v>
      </c>
      <c r="DW22" s="87">
        <v>-2585075.75</v>
      </c>
      <c r="DX22" s="87">
        <v>3883913.54</v>
      </c>
      <c r="DY22" s="87">
        <v>4361620.71</v>
      </c>
      <c r="DZ22" s="87">
        <v>-457.14</v>
      </c>
      <c r="EA22" s="87">
        <v>-405.64</v>
      </c>
      <c r="EB22" s="87">
        <v>0</v>
      </c>
    </row>
    <row r="23" s="87" customFormat="1" spans="1:132">
      <c r="A23" s="93" t="s">
        <v>48</v>
      </c>
      <c r="B23" s="95">
        <v>1012990.53</v>
      </c>
      <c r="C23" s="96">
        <v>890447.01</v>
      </c>
      <c r="D23" s="96">
        <v>119397.24</v>
      </c>
      <c r="E23" s="96">
        <v>3146.28</v>
      </c>
      <c r="F23" s="96"/>
      <c r="G23" s="97">
        <v>0</v>
      </c>
      <c r="H23" s="98">
        <v>0</v>
      </c>
      <c r="I23" s="97">
        <v>232376.32</v>
      </c>
      <c r="J23" s="97">
        <v>0</v>
      </c>
      <c r="K23" s="97">
        <v>0</v>
      </c>
      <c r="L23" s="97">
        <v>0</v>
      </c>
      <c r="M23" s="95">
        <v>20000.01</v>
      </c>
      <c r="N23" s="97">
        <v>200</v>
      </c>
      <c r="O23" s="97">
        <v>317982.48</v>
      </c>
      <c r="P23" s="97">
        <v>0</v>
      </c>
      <c r="Q23" s="97">
        <v>0</v>
      </c>
      <c r="R23" s="97">
        <v>319888.2</v>
      </c>
      <c r="S23" s="97">
        <v>0</v>
      </c>
      <c r="T23" s="97">
        <v>0</v>
      </c>
      <c r="U23" s="97">
        <v>0</v>
      </c>
      <c r="V23" s="97">
        <v>0</v>
      </c>
      <c r="W23" s="97">
        <v>0</v>
      </c>
      <c r="X23" s="97">
        <v>0</v>
      </c>
      <c r="Y23" s="97">
        <v>0</v>
      </c>
      <c r="Z23" s="97">
        <v>0</v>
      </c>
      <c r="AA23" s="97">
        <v>20000.01</v>
      </c>
      <c r="AB23" s="97">
        <v>0</v>
      </c>
      <c r="AC23" s="97">
        <v>0</v>
      </c>
      <c r="AD23" s="97">
        <v>0</v>
      </c>
      <c r="AE23" s="97">
        <v>0</v>
      </c>
      <c r="AF23" s="97">
        <v>0</v>
      </c>
      <c r="AG23" s="97">
        <v>0</v>
      </c>
      <c r="AH23" s="97">
        <v>0</v>
      </c>
      <c r="AI23" s="97">
        <v>200</v>
      </c>
      <c r="AJ23" s="97">
        <v>0</v>
      </c>
      <c r="AK23" s="97">
        <v>0</v>
      </c>
      <c r="AL23" s="97">
        <v>317982.48</v>
      </c>
      <c r="AM23" s="97">
        <v>0</v>
      </c>
      <c r="AN23" s="97">
        <v>0</v>
      </c>
      <c r="AO23" s="97">
        <v>0</v>
      </c>
      <c r="AP23" s="97">
        <v>0</v>
      </c>
      <c r="AQ23" s="97">
        <v>0</v>
      </c>
      <c r="AR23" s="97">
        <v>0</v>
      </c>
      <c r="AS23" s="97">
        <v>1.24</v>
      </c>
      <c r="AT23" s="97">
        <v>319886.96</v>
      </c>
      <c r="AU23" s="97">
        <v>0.02</v>
      </c>
      <c r="AV23" s="97">
        <v>0</v>
      </c>
      <c r="AW23" s="97">
        <v>13.97</v>
      </c>
      <c r="AX23" s="97">
        <v>0</v>
      </c>
      <c r="AY23" s="97">
        <v>0</v>
      </c>
      <c r="AZ23" s="97">
        <v>3812</v>
      </c>
      <c r="BA23" s="97">
        <v>0</v>
      </c>
      <c r="BB23" s="97">
        <v>0</v>
      </c>
      <c r="BC23" s="97">
        <v>6717.26</v>
      </c>
      <c r="BD23" s="97">
        <v>4160.8</v>
      </c>
      <c r="BE23" s="97">
        <v>0.09</v>
      </c>
      <c r="BF23" s="97">
        <v>39229.83</v>
      </c>
      <c r="BG23" s="97">
        <v>1998.13</v>
      </c>
      <c r="BH23" s="97">
        <v>0</v>
      </c>
      <c r="BI23" s="97">
        <v>57949.3</v>
      </c>
      <c r="BJ23" s="97">
        <v>0</v>
      </c>
      <c r="BK23" s="97">
        <v>1406.3</v>
      </c>
      <c r="BL23" s="97">
        <v>7494.52</v>
      </c>
      <c r="BM23" s="97">
        <v>0</v>
      </c>
      <c r="BN23" s="97">
        <v>3090.88</v>
      </c>
      <c r="BO23" s="97">
        <v>42724.01</v>
      </c>
      <c r="BP23" s="97">
        <v>0.95</v>
      </c>
      <c r="BQ23" s="97">
        <v>0</v>
      </c>
      <c r="BR23" s="97">
        <v>0</v>
      </c>
      <c r="BS23" s="97">
        <v>1007.01</v>
      </c>
      <c r="BT23" s="97">
        <v>0</v>
      </c>
      <c r="BU23" s="97">
        <v>760.13</v>
      </c>
      <c r="BV23" s="97">
        <v>18060</v>
      </c>
      <c r="BW23" s="97">
        <v>0</v>
      </c>
      <c r="BX23" s="97">
        <v>0</v>
      </c>
      <c r="BY23" s="97">
        <v>0</v>
      </c>
      <c r="BZ23" s="97">
        <v>0</v>
      </c>
      <c r="CA23" s="97">
        <v>0</v>
      </c>
      <c r="CB23" s="97">
        <v>0</v>
      </c>
      <c r="CC23" s="97">
        <v>0</v>
      </c>
      <c r="CD23" s="97">
        <v>13530.82</v>
      </c>
      <c r="CE23" s="97">
        <v>3512.61</v>
      </c>
      <c r="CF23" s="97">
        <v>0</v>
      </c>
      <c r="CG23" s="97">
        <v>183.63</v>
      </c>
      <c r="CH23" s="97">
        <v>0.07</v>
      </c>
      <c r="CI23" s="97">
        <v>0</v>
      </c>
      <c r="CJ23" s="97">
        <v>0</v>
      </c>
      <c r="CK23" s="97">
        <v>31965.65</v>
      </c>
      <c r="CL23" s="97">
        <v>0</v>
      </c>
      <c r="CM23" s="97">
        <v>0</v>
      </c>
      <c r="CN23" s="97">
        <v>0</v>
      </c>
      <c r="CO23" s="97">
        <v>0</v>
      </c>
      <c r="CP23" s="97">
        <v>0</v>
      </c>
      <c r="CQ23" s="97">
        <v>794.95</v>
      </c>
      <c r="CR23" s="97">
        <v>0</v>
      </c>
      <c r="CS23" s="97">
        <v>0</v>
      </c>
      <c r="CT23" s="97">
        <v>0</v>
      </c>
      <c r="CU23" s="97">
        <v>0</v>
      </c>
      <c r="CV23" s="97">
        <v>0</v>
      </c>
      <c r="CW23" s="97">
        <v>0</v>
      </c>
      <c r="CX23" s="97">
        <v>0</v>
      </c>
      <c r="CY23" s="97">
        <v>0</v>
      </c>
      <c r="CZ23" s="97">
        <v>0</v>
      </c>
      <c r="DA23" s="97">
        <v>0</v>
      </c>
      <c r="DB23" s="97">
        <v>0</v>
      </c>
      <c r="DC23" s="97">
        <v>0</v>
      </c>
      <c r="DD23" s="97">
        <v>7216.46</v>
      </c>
      <c r="DE23" s="97">
        <v>0</v>
      </c>
      <c r="DF23" s="97">
        <v>0</v>
      </c>
      <c r="DG23" s="97">
        <v>0</v>
      </c>
      <c r="DH23" s="97">
        <v>74257.57</v>
      </c>
      <c r="DI23" s="97">
        <v>0</v>
      </c>
      <c r="DJ23" s="97">
        <v>0</v>
      </c>
      <c r="DK23" s="97">
        <v>0</v>
      </c>
      <c r="DL23" s="97">
        <v>0</v>
      </c>
      <c r="DM23" s="87">
        <v>0</v>
      </c>
      <c r="DN23" s="87">
        <v>0</v>
      </c>
      <c r="DO23" s="87">
        <v>0</v>
      </c>
      <c r="DP23" s="87">
        <v>0</v>
      </c>
      <c r="DQ23" s="87">
        <v>0</v>
      </c>
      <c r="DR23" s="87">
        <v>0</v>
      </c>
      <c r="DS23" s="87">
        <v>185228.41</v>
      </c>
      <c r="DX23" s="87">
        <v>0</v>
      </c>
      <c r="DZ23" s="87">
        <v>4652.34</v>
      </c>
      <c r="EA23" s="87">
        <v>2215.86</v>
      </c>
      <c r="EB23" s="87">
        <v>-6868.2</v>
      </c>
    </row>
    <row r="24" s="87" customFormat="1" spans="1:132">
      <c r="A24" s="93" t="s">
        <v>49</v>
      </c>
      <c r="B24" s="95">
        <v>5631343.86</v>
      </c>
      <c r="C24" s="96">
        <v>5440009.77</v>
      </c>
      <c r="D24" s="96">
        <v>165291.18</v>
      </c>
      <c r="E24" s="96">
        <v>26042.91</v>
      </c>
      <c r="F24" s="96"/>
      <c r="G24" s="97">
        <v>0</v>
      </c>
      <c r="H24" s="98">
        <v>0</v>
      </c>
      <c r="I24" s="97">
        <v>4428538.38</v>
      </c>
      <c r="J24" s="97">
        <v>0</v>
      </c>
      <c r="K24" s="97">
        <v>0</v>
      </c>
      <c r="L24" s="97">
        <v>16395.5</v>
      </c>
      <c r="M24" s="95">
        <v>778.78</v>
      </c>
      <c r="N24" s="97">
        <v>1898.06</v>
      </c>
      <c r="O24" s="97">
        <v>69197.68</v>
      </c>
      <c r="P24" s="97">
        <v>0</v>
      </c>
      <c r="Q24" s="97">
        <v>0</v>
      </c>
      <c r="R24" s="97">
        <v>923201.37</v>
      </c>
      <c r="S24" s="97">
        <v>15145.5</v>
      </c>
      <c r="T24" s="97">
        <v>0</v>
      </c>
      <c r="U24" s="97">
        <v>0</v>
      </c>
      <c r="V24" s="97">
        <v>1250</v>
      </c>
      <c r="W24" s="97">
        <v>0</v>
      </c>
      <c r="X24" s="97">
        <v>0</v>
      </c>
      <c r="Y24" s="97">
        <v>0</v>
      </c>
      <c r="Z24" s="97">
        <v>0</v>
      </c>
      <c r="AA24" s="97">
        <v>778.78</v>
      </c>
      <c r="AB24" s="97">
        <v>0</v>
      </c>
      <c r="AC24" s="97">
        <v>0</v>
      </c>
      <c r="AD24" s="97">
        <v>0</v>
      </c>
      <c r="AE24" s="97">
        <v>0</v>
      </c>
      <c r="AF24" s="97">
        <v>0</v>
      </c>
      <c r="AG24" s="97">
        <v>0</v>
      </c>
      <c r="AH24" s="97">
        <v>225</v>
      </c>
      <c r="AI24" s="97">
        <v>1673.06</v>
      </c>
      <c r="AJ24" s="97">
        <v>0</v>
      </c>
      <c r="AK24" s="97">
        <v>0</v>
      </c>
      <c r="AL24" s="97">
        <v>69197.68</v>
      </c>
      <c r="AM24" s="97">
        <v>0</v>
      </c>
      <c r="AN24" s="97">
        <v>0</v>
      </c>
      <c r="AO24" s="97">
        <v>0</v>
      </c>
      <c r="AP24" s="97">
        <v>0</v>
      </c>
      <c r="AQ24" s="97">
        <v>0</v>
      </c>
      <c r="AR24" s="97">
        <v>0</v>
      </c>
      <c r="AS24" s="97">
        <v>0</v>
      </c>
      <c r="AT24" s="97">
        <v>923201.37</v>
      </c>
      <c r="AU24" s="97">
        <v>8397.25</v>
      </c>
      <c r="AV24" s="97">
        <v>0</v>
      </c>
      <c r="AW24" s="97">
        <v>152.5</v>
      </c>
      <c r="AX24" s="97">
        <v>12078.53</v>
      </c>
      <c r="AY24" s="97">
        <v>35698.59</v>
      </c>
      <c r="AZ24" s="97">
        <v>8226.5</v>
      </c>
      <c r="BA24" s="97">
        <v>0</v>
      </c>
      <c r="BB24" s="97">
        <v>0</v>
      </c>
      <c r="BC24" s="97">
        <v>6717.26</v>
      </c>
      <c r="BD24" s="97">
        <v>5894.8</v>
      </c>
      <c r="BE24" s="97">
        <v>306726.17</v>
      </c>
      <c r="BF24" s="97">
        <v>45918.48</v>
      </c>
      <c r="BG24" s="97">
        <v>4297.65</v>
      </c>
      <c r="BH24" s="97">
        <v>42958.88</v>
      </c>
      <c r="BI24" s="97">
        <v>0</v>
      </c>
      <c r="BJ24" s="97">
        <v>26341.05</v>
      </c>
      <c r="BK24" s="97">
        <v>2632.3</v>
      </c>
      <c r="BL24" s="97">
        <v>147583.45</v>
      </c>
      <c r="BM24" s="97">
        <v>80417.55</v>
      </c>
      <c r="BN24" s="97">
        <v>3090.88</v>
      </c>
      <c r="BO24" s="97">
        <v>6213.26</v>
      </c>
      <c r="BP24" s="97">
        <v>3650.68</v>
      </c>
      <c r="BQ24" s="97">
        <v>5792.92</v>
      </c>
      <c r="BR24" s="97">
        <v>238.5</v>
      </c>
      <c r="BS24" s="97">
        <v>1357.01</v>
      </c>
      <c r="BT24" s="97">
        <v>0</v>
      </c>
      <c r="BU24" s="97">
        <v>4805.13</v>
      </c>
      <c r="BV24" s="97">
        <v>18060</v>
      </c>
      <c r="BW24" s="97">
        <v>0</v>
      </c>
      <c r="BX24" s="97">
        <v>0</v>
      </c>
      <c r="BY24" s="97">
        <v>0</v>
      </c>
      <c r="BZ24" s="97">
        <v>4287.76</v>
      </c>
      <c r="CA24" s="97">
        <v>0</v>
      </c>
      <c r="CB24" s="97">
        <v>156.02</v>
      </c>
      <c r="CC24" s="97">
        <v>0</v>
      </c>
      <c r="CD24" s="97">
        <v>10330.82</v>
      </c>
      <c r="CE24" s="97">
        <v>3512.61</v>
      </c>
      <c r="CF24" s="97">
        <v>200</v>
      </c>
      <c r="CG24" s="97">
        <v>0</v>
      </c>
      <c r="CH24" s="97">
        <v>0</v>
      </c>
      <c r="CI24" s="97">
        <v>0</v>
      </c>
      <c r="CJ24" s="97">
        <v>0</v>
      </c>
      <c r="CK24" s="97">
        <v>195.84</v>
      </c>
      <c r="CL24" s="97">
        <v>0</v>
      </c>
      <c r="CM24" s="97">
        <v>0</v>
      </c>
      <c r="CN24" s="97">
        <v>0</v>
      </c>
      <c r="CO24" s="97">
        <v>0</v>
      </c>
      <c r="CP24" s="97">
        <v>20000</v>
      </c>
      <c r="CQ24" s="97">
        <v>794.95</v>
      </c>
      <c r="CR24" s="97">
        <v>0</v>
      </c>
      <c r="CS24" s="97">
        <v>0</v>
      </c>
      <c r="CT24" s="97">
        <v>0</v>
      </c>
      <c r="CU24" s="97">
        <v>0</v>
      </c>
      <c r="CV24" s="97">
        <v>0</v>
      </c>
      <c r="CW24" s="97">
        <v>0</v>
      </c>
      <c r="CX24" s="97">
        <v>0</v>
      </c>
      <c r="CY24" s="97">
        <v>0</v>
      </c>
      <c r="CZ24" s="97">
        <v>0</v>
      </c>
      <c r="DA24" s="97">
        <v>0</v>
      </c>
      <c r="DB24" s="97">
        <v>0</v>
      </c>
      <c r="DC24" s="97">
        <v>0</v>
      </c>
      <c r="DD24" s="97">
        <v>7216.46</v>
      </c>
      <c r="DE24" s="97">
        <v>0</v>
      </c>
      <c r="DF24" s="97">
        <v>0</v>
      </c>
      <c r="DG24" s="97">
        <v>25000</v>
      </c>
      <c r="DH24" s="97">
        <v>74257.57</v>
      </c>
      <c r="DI24" s="97">
        <v>0</v>
      </c>
      <c r="DJ24" s="97">
        <v>0</v>
      </c>
      <c r="DK24" s="97">
        <v>0</v>
      </c>
      <c r="DL24" s="97">
        <v>0</v>
      </c>
      <c r="DM24" s="87">
        <v>0</v>
      </c>
      <c r="DN24" s="87">
        <v>0</v>
      </c>
      <c r="DO24" s="87">
        <v>0</v>
      </c>
      <c r="DP24" s="87">
        <v>0</v>
      </c>
      <c r="DQ24" s="87">
        <v>0</v>
      </c>
      <c r="DR24" s="87">
        <v>0</v>
      </c>
      <c r="DS24" s="87">
        <v>165291.18</v>
      </c>
      <c r="DX24" s="87">
        <v>0</v>
      </c>
      <c r="DY24" s="87">
        <v>6868.2</v>
      </c>
      <c r="EB24" s="87">
        <v>-6868.2</v>
      </c>
    </row>
    <row r="25" s="87" customFormat="1" spans="1:132">
      <c r="A25" s="94" t="s">
        <v>954</v>
      </c>
      <c r="B25" s="95">
        <v>-292002044.19</v>
      </c>
      <c r="C25" s="95">
        <v>-448877508.71</v>
      </c>
      <c r="D25" s="95">
        <v>-11438140.73</v>
      </c>
      <c r="E25" s="95">
        <v>15799080.18</v>
      </c>
      <c r="F25" s="95">
        <v>4884046.27</v>
      </c>
      <c r="G25" s="95">
        <v>-197564318.97</v>
      </c>
      <c r="H25" s="95">
        <v>345194797.77</v>
      </c>
      <c r="I25" s="95">
        <v>-459737830.16</v>
      </c>
      <c r="J25" s="95">
        <v>3315913.94</v>
      </c>
      <c r="K25" s="95">
        <v>0</v>
      </c>
      <c r="L25" s="95">
        <v>-50244696.26</v>
      </c>
      <c r="M25" s="95">
        <v>52770558.63</v>
      </c>
      <c r="N25" s="95">
        <v>-438413356.34</v>
      </c>
      <c r="O25" s="95">
        <v>-4616392.4</v>
      </c>
      <c r="P25" s="95">
        <v>-4817726.04</v>
      </c>
      <c r="Q25" s="95">
        <v>-0.11</v>
      </c>
      <c r="R25" s="95">
        <v>452866020.03</v>
      </c>
      <c r="S25" s="95">
        <v>-13057513.78</v>
      </c>
      <c r="T25" s="95">
        <v>99734595.14</v>
      </c>
      <c r="U25" s="95">
        <v>79073117.38</v>
      </c>
      <c r="V25" s="95">
        <v>-97742845.06</v>
      </c>
      <c r="W25" s="95">
        <v>-10619775.66</v>
      </c>
      <c r="X25" s="95">
        <v>-107364996.99</v>
      </c>
      <c r="Y25" s="95">
        <v>-267277.29</v>
      </c>
      <c r="Z25" s="95">
        <v>-7117979.32</v>
      </c>
      <c r="AA25" s="95">
        <v>63406274.8</v>
      </c>
      <c r="AB25" s="95">
        <v>-7480223.76</v>
      </c>
      <c r="AC25" s="95">
        <v>3505319.04</v>
      </c>
      <c r="AD25" s="95">
        <v>-1758138.56</v>
      </c>
      <c r="AE25" s="95">
        <v>293883.6</v>
      </c>
      <c r="AF25" s="95">
        <v>1921422.83</v>
      </c>
      <c r="AG25" s="95">
        <v>0</v>
      </c>
      <c r="AH25" s="95">
        <v>-7753032.86</v>
      </c>
      <c r="AI25" s="95">
        <v>3871354.73</v>
      </c>
      <c r="AJ25" s="95">
        <v>-476643575.16</v>
      </c>
      <c r="AK25" s="95">
        <v>42111896.95</v>
      </c>
      <c r="AL25" s="95">
        <v>-4136256.05</v>
      </c>
      <c r="AM25" s="95">
        <v>-480136.35</v>
      </c>
      <c r="AN25" s="95">
        <v>-59166168.82</v>
      </c>
      <c r="AO25" s="95">
        <v>-2964346.24</v>
      </c>
      <c r="AP25" s="95">
        <v>310393869.97</v>
      </c>
      <c r="AQ25" s="95">
        <v>-4669332.59</v>
      </c>
      <c r="AR25" s="95">
        <v>-11454500.35</v>
      </c>
      <c r="AS25" s="95">
        <v>-16503003.3</v>
      </c>
      <c r="AT25" s="95">
        <v>237229501.36</v>
      </c>
      <c r="AU25" s="95">
        <v>8468126.44</v>
      </c>
      <c r="AV25" s="95">
        <v>7842894.91</v>
      </c>
      <c r="AW25" s="95">
        <v>8948943.97</v>
      </c>
      <c r="AX25" s="95">
        <v>6568117.99</v>
      </c>
      <c r="AY25" s="95">
        <v>11918711.12</v>
      </c>
      <c r="AZ25" s="95">
        <v>9484211.43</v>
      </c>
      <c r="BA25" s="95">
        <v>2719906.91</v>
      </c>
      <c r="BB25" s="95">
        <v>11370093.11</v>
      </c>
      <c r="BC25" s="95">
        <v>3229154.64</v>
      </c>
      <c r="BD25" s="95">
        <v>1433094.3</v>
      </c>
      <c r="BE25" s="95">
        <v>8165288.09</v>
      </c>
      <c r="BF25" s="95">
        <v>55975269.51</v>
      </c>
      <c r="BG25" s="95">
        <v>984696.67</v>
      </c>
      <c r="BH25" s="95">
        <v>1106362.09</v>
      </c>
      <c r="BI25" s="95">
        <v>2064470.23</v>
      </c>
      <c r="BJ25" s="95">
        <v>1865311.96</v>
      </c>
      <c r="BK25" s="95">
        <v>2126083.41</v>
      </c>
      <c r="BL25" s="95">
        <v>1584731.61</v>
      </c>
      <c r="BM25" s="95">
        <v>2192308.06</v>
      </c>
      <c r="BN25" s="95">
        <v>962807.16</v>
      </c>
      <c r="BO25" s="95">
        <v>1376044.13</v>
      </c>
      <c r="BP25" s="95">
        <v>1938958.89</v>
      </c>
      <c r="BQ25" s="95">
        <v>-273042.62</v>
      </c>
      <c r="BR25" s="95">
        <v>482364.39</v>
      </c>
      <c r="BS25" s="95">
        <v>-192854.52</v>
      </c>
      <c r="BT25" s="95">
        <v>-292688.45</v>
      </c>
      <c r="BU25" s="95">
        <v>-379038.29</v>
      </c>
      <c r="BV25" s="95">
        <v>606319.34</v>
      </c>
      <c r="BW25" s="95">
        <v>99720.92</v>
      </c>
      <c r="BX25" s="95">
        <v>-2646173.24</v>
      </c>
      <c r="BY25" s="95">
        <v>-684183.9</v>
      </c>
      <c r="BZ25" s="95">
        <v>-796935.36</v>
      </c>
      <c r="CA25" s="95">
        <v>69204.69</v>
      </c>
      <c r="CB25" s="95">
        <v>-112342.22</v>
      </c>
      <c r="CC25" s="95">
        <v>676876.32</v>
      </c>
      <c r="CD25" s="95">
        <v>-379333.07</v>
      </c>
      <c r="CE25" s="95">
        <v>108791712.38</v>
      </c>
      <c r="CF25" s="95">
        <v>-374907.71</v>
      </c>
      <c r="CG25" s="95">
        <v>-835133.29</v>
      </c>
      <c r="CH25" s="95">
        <v>-458217.33</v>
      </c>
      <c r="CI25" s="95">
        <v>-413995.05</v>
      </c>
      <c r="CJ25" s="95">
        <v>505144.98</v>
      </c>
      <c r="CK25" s="95">
        <v>-530456.82</v>
      </c>
      <c r="CL25" s="95">
        <v>-13302.32</v>
      </c>
      <c r="CM25" s="95">
        <v>-1349793.15</v>
      </c>
      <c r="CN25" s="95">
        <v>-988926.82</v>
      </c>
      <c r="CO25" s="95">
        <v>-542118.74</v>
      </c>
      <c r="CP25" s="95">
        <v>-1022426.94</v>
      </c>
      <c r="CQ25" s="95">
        <v>-654859.49</v>
      </c>
      <c r="CR25" s="95">
        <v>-596510.13</v>
      </c>
      <c r="CS25" s="95">
        <v>-1207067.44</v>
      </c>
      <c r="CT25" s="95">
        <v>-1198212.54</v>
      </c>
      <c r="CU25" s="95">
        <v>-735269.36</v>
      </c>
      <c r="CV25" s="95">
        <v>-924343.99</v>
      </c>
      <c r="CW25" s="95">
        <v>-876129.2</v>
      </c>
      <c r="CX25" s="95">
        <v>-827114.74</v>
      </c>
      <c r="CY25" s="95">
        <v>-1379843.17</v>
      </c>
      <c r="CZ25" s="95">
        <v>-786675.97</v>
      </c>
      <c r="DA25" s="95">
        <v>-924748.42</v>
      </c>
      <c r="DB25" s="95">
        <v>-312716.06</v>
      </c>
      <c r="DC25" s="95">
        <v>-1549939.28</v>
      </c>
      <c r="DD25" s="95">
        <v>-518239.81</v>
      </c>
      <c r="DE25" s="95">
        <v>-1509721.21</v>
      </c>
      <c r="DF25" s="95">
        <v>-592084.68</v>
      </c>
      <c r="DG25" s="95">
        <v>4324778.68</v>
      </c>
      <c r="DH25" s="95">
        <v>-739939.31</v>
      </c>
      <c r="DI25" s="95">
        <v>-588342.13</v>
      </c>
      <c r="DJ25" s="95">
        <v>-486256.57</v>
      </c>
      <c r="DK25" s="95">
        <v>-827312.63</v>
      </c>
      <c r="DL25" s="95">
        <v>-799330.68</v>
      </c>
      <c r="DM25" s="87">
        <v>-40517.05</v>
      </c>
      <c r="DN25" s="87">
        <v>-5615</v>
      </c>
      <c r="DO25" s="87">
        <v>-127542.1</v>
      </c>
      <c r="DP25" s="87">
        <v>-53639.8</v>
      </c>
      <c r="DQ25" s="87">
        <v>-77030.85</v>
      </c>
      <c r="DR25" s="87">
        <v>-27335.52</v>
      </c>
      <c r="DS25" s="87">
        <v>-11482431.35</v>
      </c>
      <c r="DT25" s="87">
        <v>163957.9</v>
      </c>
      <c r="DU25" s="87">
        <v>-911478.28</v>
      </c>
      <c r="DV25" s="87">
        <v>-502398.34</v>
      </c>
      <c r="DW25" s="87">
        <v>-2585075.75</v>
      </c>
      <c r="DX25" s="87">
        <v>3883913.54</v>
      </c>
      <c r="DY25" s="87">
        <v>4354752.51</v>
      </c>
      <c r="DZ25" s="87">
        <v>4195.2</v>
      </c>
      <c r="EA25" s="87">
        <v>1810.22</v>
      </c>
      <c r="EB25" s="87">
        <v>0</v>
      </c>
    </row>
    <row r="26" s="87" customFormat="1" spans="1:132">
      <c r="A26" s="93" t="s">
        <v>51</v>
      </c>
      <c r="B26" s="95">
        <v>-62844911.6099999</v>
      </c>
      <c r="C26" s="97">
        <v>-112035109.84</v>
      </c>
      <c r="D26" s="97">
        <v>-2214010.34</v>
      </c>
      <c r="E26" s="97">
        <v>2426560.65</v>
      </c>
      <c r="F26" s="97">
        <v>1225831.04</v>
      </c>
      <c r="G26" s="97">
        <v>0</v>
      </c>
      <c r="H26" s="98">
        <v>47751816.8800001</v>
      </c>
      <c r="I26" s="97">
        <v>-112035109.84</v>
      </c>
      <c r="J26" s="97">
        <v>0</v>
      </c>
      <c r="K26" s="97">
        <v>0</v>
      </c>
      <c r="L26" s="97">
        <v>0</v>
      </c>
      <c r="M26" s="95">
        <v>0</v>
      </c>
      <c r="N26" s="97">
        <v>0</v>
      </c>
      <c r="O26" s="97">
        <v>0</v>
      </c>
      <c r="P26" s="97">
        <v>0</v>
      </c>
      <c r="Q26" s="97">
        <v>0</v>
      </c>
      <c r="R26" s="97">
        <v>0</v>
      </c>
      <c r="S26" s="97">
        <v>0</v>
      </c>
      <c r="T26" s="97">
        <v>0</v>
      </c>
      <c r="U26" s="97">
        <v>0</v>
      </c>
      <c r="V26" s="97">
        <v>0</v>
      </c>
      <c r="W26" s="97">
        <v>0</v>
      </c>
      <c r="X26" s="97">
        <v>0</v>
      </c>
      <c r="Y26" s="97">
        <v>0</v>
      </c>
      <c r="Z26" s="97">
        <v>0</v>
      </c>
      <c r="AA26" s="97">
        <v>0</v>
      </c>
      <c r="AB26" s="97">
        <v>0</v>
      </c>
      <c r="AC26" s="97">
        <v>0</v>
      </c>
      <c r="AD26" s="97">
        <v>0</v>
      </c>
      <c r="AE26" s="97">
        <v>0</v>
      </c>
      <c r="AF26" s="97">
        <v>0</v>
      </c>
      <c r="AG26" s="97">
        <v>0</v>
      </c>
      <c r="AH26" s="97">
        <v>0</v>
      </c>
      <c r="AI26" s="97">
        <v>0</v>
      </c>
      <c r="AJ26" s="97">
        <v>0</v>
      </c>
      <c r="AK26" s="97">
        <v>0</v>
      </c>
      <c r="AL26" s="97">
        <v>0</v>
      </c>
      <c r="AM26" s="97">
        <v>0</v>
      </c>
      <c r="AN26" s="97">
        <v>0</v>
      </c>
      <c r="AO26" s="97">
        <v>0</v>
      </c>
      <c r="AP26" s="97">
        <v>0</v>
      </c>
      <c r="AQ26" s="97">
        <v>0</v>
      </c>
      <c r="AR26" s="97">
        <v>0</v>
      </c>
      <c r="AS26" s="97">
        <v>0</v>
      </c>
      <c r="AT26" s="97">
        <v>0</v>
      </c>
      <c r="AU26" s="97">
        <v>0</v>
      </c>
      <c r="AV26" s="97">
        <v>0</v>
      </c>
      <c r="AW26" s="97">
        <v>0</v>
      </c>
      <c r="AX26" s="97">
        <v>0</v>
      </c>
      <c r="AY26" s="97">
        <v>0</v>
      </c>
      <c r="AZ26" s="97">
        <v>0</v>
      </c>
      <c r="BA26" s="97">
        <v>0</v>
      </c>
      <c r="BB26" s="97">
        <v>0</v>
      </c>
      <c r="BC26" s="97">
        <v>0</v>
      </c>
      <c r="BD26" s="97">
        <v>0</v>
      </c>
      <c r="BE26" s="97">
        <v>0</v>
      </c>
      <c r="BF26" s="97">
        <v>0</v>
      </c>
      <c r="BG26" s="97">
        <v>0</v>
      </c>
      <c r="BH26" s="97">
        <v>0</v>
      </c>
      <c r="BI26" s="97">
        <v>0</v>
      </c>
      <c r="BJ26" s="97">
        <v>0</v>
      </c>
      <c r="BK26" s="97">
        <v>0</v>
      </c>
      <c r="BL26" s="97">
        <v>0</v>
      </c>
      <c r="BM26" s="97">
        <v>0</v>
      </c>
      <c r="BN26" s="97">
        <v>0</v>
      </c>
      <c r="BO26" s="97">
        <v>0</v>
      </c>
      <c r="BP26" s="97">
        <v>0</v>
      </c>
      <c r="BQ26" s="97">
        <v>0</v>
      </c>
      <c r="BR26" s="97">
        <v>0</v>
      </c>
      <c r="BS26" s="97">
        <v>0</v>
      </c>
      <c r="BT26" s="97">
        <v>0</v>
      </c>
      <c r="BU26" s="97">
        <v>0</v>
      </c>
      <c r="BV26" s="97">
        <v>0</v>
      </c>
      <c r="BW26" s="97">
        <v>0</v>
      </c>
      <c r="BX26" s="97">
        <v>0</v>
      </c>
      <c r="BY26" s="97">
        <v>0</v>
      </c>
      <c r="BZ26" s="97">
        <v>0</v>
      </c>
      <c r="CA26" s="97">
        <v>0</v>
      </c>
      <c r="CB26" s="97">
        <v>0</v>
      </c>
      <c r="CC26" s="97">
        <v>0</v>
      </c>
      <c r="CD26" s="97">
        <v>0</v>
      </c>
      <c r="CE26" s="97">
        <v>0</v>
      </c>
      <c r="CF26" s="97">
        <v>0</v>
      </c>
      <c r="CG26" s="97">
        <v>0</v>
      </c>
      <c r="CH26" s="97">
        <v>0</v>
      </c>
      <c r="CI26" s="97">
        <v>0</v>
      </c>
      <c r="CJ26" s="97">
        <v>0</v>
      </c>
      <c r="CK26" s="97">
        <v>0</v>
      </c>
      <c r="CL26" s="97">
        <v>0</v>
      </c>
      <c r="CM26" s="97">
        <v>0</v>
      </c>
      <c r="CN26" s="97">
        <v>0</v>
      </c>
      <c r="CO26" s="97">
        <v>0</v>
      </c>
      <c r="CP26" s="97">
        <v>0</v>
      </c>
      <c r="CQ26" s="97">
        <v>0</v>
      </c>
      <c r="CR26" s="97">
        <v>0</v>
      </c>
      <c r="CS26" s="97">
        <v>0</v>
      </c>
      <c r="CT26" s="97">
        <v>0</v>
      </c>
      <c r="CU26" s="97">
        <v>0</v>
      </c>
      <c r="CV26" s="97">
        <v>0</v>
      </c>
      <c r="CW26" s="97">
        <v>0</v>
      </c>
      <c r="CX26" s="97">
        <v>0</v>
      </c>
      <c r="CY26" s="97">
        <v>0</v>
      </c>
      <c r="CZ26" s="97">
        <v>0</v>
      </c>
      <c r="DA26" s="97">
        <v>0</v>
      </c>
      <c r="DB26" s="97">
        <v>0</v>
      </c>
      <c r="DC26" s="97">
        <v>0</v>
      </c>
      <c r="DD26" s="97">
        <v>0</v>
      </c>
      <c r="DE26" s="97">
        <v>0</v>
      </c>
      <c r="DF26" s="97">
        <v>0</v>
      </c>
      <c r="DG26" s="97">
        <v>0</v>
      </c>
      <c r="DH26" s="97">
        <v>0</v>
      </c>
      <c r="DI26" s="97">
        <v>0</v>
      </c>
      <c r="DJ26" s="97">
        <v>0</v>
      </c>
      <c r="DK26" s="97">
        <v>0</v>
      </c>
      <c r="DL26" s="97">
        <v>0</v>
      </c>
      <c r="DM26" s="87">
        <v>0</v>
      </c>
      <c r="DN26" s="87">
        <v>0</v>
      </c>
      <c r="DO26" s="87">
        <v>0</v>
      </c>
      <c r="DP26" s="87">
        <v>0</v>
      </c>
      <c r="DQ26" s="87">
        <v>0</v>
      </c>
      <c r="DR26" s="87">
        <v>0</v>
      </c>
      <c r="DS26" s="87">
        <v>-2340179.91</v>
      </c>
      <c r="DX26" s="87">
        <v>0</v>
      </c>
      <c r="DY26" s="87">
        <v>1090077.06</v>
      </c>
      <c r="EB26" s="87">
        <v>0</v>
      </c>
    </row>
    <row r="27" s="87" customFormat="1" spans="1:132">
      <c r="A27" s="94" t="s">
        <v>96</v>
      </c>
      <c r="B27" s="95">
        <v>-229157132.58</v>
      </c>
      <c r="C27" s="95">
        <v>-336842398.87</v>
      </c>
      <c r="D27" s="95">
        <v>-9224130.39000001</v>
      </c>
      <c r="E27" s="95">
        <v>13372519.53</v>
      </c>
      <c r="F27" s="95">
        <v>3658215.23</v>
      </c>
      <c r="G27" s="95">
        <v>-197564318.97</v>
      </c>
      <c r="H27" s="95">
        <v>297442980.89</v>
      </c>
      <c r="I27" s="95">
        <v>-347702720.32</v>
      </c>
      <c r="J27" s="95">
        <v>3315913.94</v>
      </c>
      <c r="K27" s="95">
        <v>0</v>
      </c>
      <c r="L27" s="95">
        <v>-50244696.26</v>
      </c>
      <c r="M27" s="95">
        <v>52770558.63</v>
      </c>
      <c r="N27" s="95">
        <v>-438413356.34</v>
      </c>
      <c r="O27" s="95">
        <v>-4616392.4</v>
      </c>
      <c r="P27" s="95">
        <v>-4817726.04</v>
      </c>
      <c r="Q27" s="95">
        <v>-0.11</v>
      </c>
      <c r="R27" s="95">
        <v>452866020.03</v>
      </c>
      <c r="S27" s="95">
        <v>-13057513.78</v>
      </c>
      <c r="T27" s="95">
        <v>99734595.14</v>
      </c>
      <c r="U27" s="95">
        <v>79073117.38</v>
      </c>
      <c r="V27" s="95">
        <v>-97742845.06</v>
      </c>
      <c r="W27" s="95">
        <v>-10619775.66</v>
      </c>
      <c r="X27" s="95">
        <v>-107364996.99</v>
      </c>
      <c r="Y27" s="95">
        <v>-267277.29</v>
      </c>
      <c r="Z27" s="95">
        <v>-7117979.32</v>
      </c>
      <c r="AA27" s="95">
        <v>63406274.8</v>
      </c>
      <c r="AB27" s="95">
        <v>-7480223.76</v>
      </c>
      <c r="AC27" s="95">
        <v>3505319.04</v>
      </c>
      <c r="AD27" s="95">
        <v>-1758138.56</v>
      </c>
      <c r="AE27" s="95">
        <v>293883.6</v>
      </c>
      <c r="AF27" s="95">
        <v>1921422.83</v>
      </c>
      <c r="AG27" s="95">
        <v>0</v>
      </c>
      <c r="AH27" s="95">
        <v>-7753032.86</v>
      </c>
      <c r="AI27" s="95">
        <v>3871354.73</v>
      </c>
      <c r="AJ27" s="95">
        <v>-476643575.16</v>
      </c>
      <c r="AK27" s="95">
        <v>42111896.95</v>
      </c>
      <c r="AL27" s="95">
        <v>-4136256.05</v>
      </c>
      <c r="AM27" s="95">
        <v>-480136.35</v>
      </c>
      <c r="AN27" s="95">
        <v>-59166168.82</v>
      </c>
      <c r="AO27" s="95">
        <v>-2964346.24</v>
      </c>
      <c r="AP27" s="95">
        <v>310393869.97</v>
      </c>
      <c r="AQ27" s="95">
        <v>-4669332.59</v>
      </c>
      <c r="AR27" s="95">
        <v>-11454500.35</v>
      </c>
      <c r="AS27" s="95">
        <v>-16503003.3</v>
      </c>
      <c r="AT27" s="95">
        <v>237229501.36</v>
      </c>
      <c r="AU27" s="95">
        <v>8468126.44</v>
      </c>
      <c r="AV27" s="95">
        <v>7842894.91</v>
      </c>
      <c r="AW27" s="95">
        <v>8948943.97</v>
      </c>
      <c r="AX27" s="95">
        <v>6568117.99</v>
      </c>
      <c r="AY27" s="95">
        <v>11918711.12</v>
      </c>
      <c r="AZ27" s="95">
        <v>9484211.43</v>
      </c>
      <c r="BA27" s="95">
        <v>2719906.91</v>
      </c>
      <c r="BB27" s="95">
        <v>11370093.11</v>
      </c>
      <c r="BC27" s="95">
        <v>3229154.64</v>
      </c>
      <c r="BD27" s="95">
        <v>1433094.3</v>
      </c>
      <c r="BE27" s="95">
        <v>8165288.09</v>
      </c>
      <c r="BF27" s="95">
        <v>55975269.51</v>
      </c>
      <c r="BG27" s="95">
        <v>984696.67</v>
      </c>
      <c r="BH27" s="95">
        <v>1106362.09</v>
      </c>
      <c r="BI27" s="95">
        <v>2064470.23</v>
      </c>
      <c r="BJ27" s="95">
        <v>1865311.96</v>
      </c>
      <c r="BK27" s="95">
        <v>2126083.41</v>
      </c>
      <c r="BL27" s="95">
        <v>1584731.61</v>
      </c>
      <c r="BM27" s="95">
        <v>2192308.06</v>
      </c>
      <c r="BN27" s="95">
        <v>962807.16</v>
      </c>
      <c r="BO27" s="95">
        <v>1376044.13</v>
      </c>
      <c r="BP27" s="95">
        <v>1938958.89</v>
      </c>
      <c r="BQ27" s="95">
        <v>-273042.62</v>
      </c>
      <c r="BR27" s="95">
        <v>482364.39</v>
      </c>
      <c r="BS27" s="95">
        <v>-192854.52</v>
      </c>
      <c r="BT27" s="95">
        <v>-292688.45</v>
      </c>
      <c r="BU27" s="95">
        <v>-379038.29</v>
      </c>
      <c r="BV27" s="95">
        <v>606319.34</v>
      </c>
      <c r="BW27" s="95">
        <v>99720.92</v>
      </c>
      <c r="BX27" s="95">
        <v>-2646173.24</v>
      </c>
      <c r="BY27" s="95">
        <v>-684183.9</v>
      </c>
      <c r="BZ27" s="95">
        <v>-796935.36</v>
      </c>
      <c r="CA27" s="95">
        <v>69204.69</v>
      </c>
      <c r="CB27" s="95">
        <v>-112342.22</v>
      </c>
      <c r="CC27" s="95">
        <v>676876.32</v>
      </c>
      <c r="CD27" s="95">
        <v>-379333.07</v>
      </c>
      <c r="CE27" s="95">
        <v>108791712.38</v>
      </c>
      <c r="CF27" s="95">
        <v>-374907.71</v>
      </c>
      <c r="CG27" s="95">
        <v>-835133.29</v>
      </c>
      <c r="CH27" s="95">
        <v>-458217.33</v>
      </c>
      <c r="CI27" s="95">
        <v>-413995.05</v>
      </c>
      <c r="CJ27" s="95">
        <v>505144.98</v>
      </c>
      <c r="CK27" s="95">
        <v>-530456.82</v>
      </c>
      <c r="CL27" s="95">
        <v>-13302.32</v>
      </c>
      <c r="CM27" s="95">
        <v>-1349793.15</v>
      </c>
      <c r="CN27" s="95">
        <v>-988926.82</v>
      </c>
      <c r="CO27" s="95">
        <v>-542118.74</v>
      </c>
      <c r="CP27" s="95">
        <v>-1022426.94</v>
      </c>
      <c r="CQ27" s="95">
        <v>-654859.49</v>
      </c>
      <c r="CR27" s="95">
        <v>-596510.13</v>
      </c>
      <c r="CS27" s="95">
        <v>-1207067.44</v>
      </c>
      <c r="CT27" s="95">
        <v>-1198212.54</v>
      </c>
      <c r="CU27" s="95">
        <v>-735269.36</v>
      </c>
      <c r="CV27" s="95">
        <v>-924343.99</v>
      </c>
      <c r="CW27" s="95">
        <v>-876129.2</v>
      </c>
      <c r="CX27" s="95">
        <v>-827114.74</v>
      </c>
      <c r="CY27" s="95">
        <v>-1379843.17</v>
      </c>
      <c r="CZ27" s="95">
        <v>-786675.97</v>
      </c>
      <c r="DA27" s="95">
        <v>-924748.42</v>
      </c>
      <c r="DB27" s="95">
        <v>-312716.06</v>
      </c>
      <c r="DC27" s="95">
        <v>-1549939.28</v>
      </c>
      <c r="DD27" s="95">
        <v>-518239.81</v>
      </c>
      <c r="DE27" s="95">
        <v>-1509721.21</v>
      </c>
      <c r="DF27" s="95">
        <v>-592084.68</v>
      </c>
      <c r="DG27" s="95">
        <v>4324778.68</v>
      </c>
      <c r="DH27" s="95">
        <v>-739939.31</v>
      </c>
      <c r="DI27" s="95">
        <v>-588342.13</v>
      </c>
      <c r="DJ27" s="95">
        <v>-486256.57</v>
      </c>
      <c r="DK27" s="95">
        <v>-827312.63</v>
      </c>
      <c r="DL27" s="95">
        <v>-799330.68</v>
      </c>
      <c r="DM27" s="87">
        <v>-40517.05</v>
      </c>
      <c r="DN27" s="87">
        <v>-5615</v>
      </c>
      <c r="DO27" s="87">
        <v>-127542.1</v>
      </c>
      <c r="DP27" s="87">
        <v>-53639.8</v>
      </c>
      <c r="DQ27" s="87">
        <v>-77030.85</v>
      </c>
      <c r="DR27" s="87">
        <v>-27335.52</v>
      </c>
      <c r="DS27" s="87">
        <v>-9142251.43999999</v>
      </c>
      <c r="DT27" s="87">
        <v>163957.9</v>
      </c>
      <c r="DU27" s="87">
        <v>-911478.28</v>
      </c>
      <c r="DV27" s="87">
        <v>-502398.34</v>
      </c>
      <c r="DW27" s="87">
        <v>-2585075.75</v>
      </c>
      <c r="DX27" s="87">
        <v>3883913.54</v>
      </c>
      <c r="DY27" s="87">
        <v>3264675.45</v>
      </c>
      <c r="DZ27" s="87">
        <v>4195.2</v>
      </c>
      <c r="EA27" s="87">
        <v>1810.22</v>
      </c>
      <c r="EB27" s="87">
        <v>0</v>
      </c>
    </row>
    <row r="28" s="87" customFormat="1" spans="1:128">
      <c r="A28" s="94" t="s">
        <v>955</v>
      </c>
      <c r="B28" s="95"/>
      <c r="C28" s="95">
        <v>0</v>
      </c>
      <c r="D28" s="95">
        <v>0</v>
      </c>
      <c r="E28" s="95"/>
      <c r="F28" s="95">
        <v>0</v>
      </c>
      <c r="G28" s="95"/>
      <c r="H28" s="95">
        <v>0</v>
      </c>
      <c r="I28" s="95">
        <v>0</v>
      </c>
      <c r="J28" s="95">
        <v>0</v>
      </c>
      <c r="K28" s="95">
        <v>0</v>
      </c>
      <c r="L28" s="95">
        <v>0</v>
      </c>
      <c r="M28" s="95">
        <v>0</v>
      </c>
      <c r="N28" s="95">
        <v>0</v>
      </c>
      <c r="O28" s="95">
        <v>0</v>
      </c>
      <c r="P28" s="95">
        <v>0</v>
      </c>
      <c r="Q28" s="95">
        <v>0</v>
      </c>
      <c r="R28" s="95">
        <v>0</v>
      </c>
      <c r="S28" s="95">
        <v>0</v>
      </c>
      <c r="T28" s="95">
        <v>0</v>
      </c>
      <c r="U28" s="95">
        <v>0</v>
      </c>
      <c r="V28" s="95">
        <v>0</v>
      </c>
      <c r="W28" s="95">
        <v>0</v>
      </c>
      <c r="X28" s="95">
        <v>0</v>
      </c>
      <c r="Y28" s="95">
        <v>0</v>
      </c>
      <c r="Z28" s="95">
        <v>0</v>
      </c>
      <c r="AA28" s="95">
        <v>0</v>
      </c>
      <c r="AB28" s="95">
        <v>0</v>
      </c>
      <c r="AC28" s="95">
        <v>0</v>
      </c>
      <c r="AD28" s="95">
        <v>0</v>
      </c>
      <c r="AE28" s="95">
        <v>0</v>
      </c>
      <c r="AF28" s="95">
        <v>0</v>
      </c>
      <c r="AG28" s="95">
        <v>0</v>
      </c>
      <c r="AH28" s="95">
        <v>0</v>
      </c>
      <c r="AI28" s="95">
        <v>0</v>
      </c>
      <c r="AJ28" s="95">
        <v>0</v>
      </c>
      <c r="AK28" s="95">
        <v>0</v>
      </c>
      <c r="AL28" s="95">
        <v>0</v>
      </c>
      <c r="AM28" s="95">
        <v>0</v>
      </c>
      <c r="AN28" s="95">
        <v>0</v>
      </c>
      <c r="AO28" s="95">
        <v>0</v>
      </c>
      <c r="AP28" s="95">
        <v>0</v>
      </c>
      <c r="AQ28" s="95">
        <v>0</v>
      </c>
      <c r="AR28" s="95">
        <v>0</v>
      </c>
      <c r="AS28" s="95">
        <v>0</v>
      </c>
      <c r="AT28" s="95">
        <v>0</v>
      </c>
      <c r="AU28" s="95">
        <v>0</v>
      </c>
      <c r="AV28" s="95">
        <v>0</v>
      </c>
      <c r="AW28" s="95">
        <v>0</v>
      </c>
      <c r="AX28" s="95">
        <v>0</v>
      </c>
      <c r="AY28" s="95">
        <v>0</v>
      </c>
      <c r="AZ28" s="95">
        <v>0</v>
      </c>
      <c r="BA28" s="95">
        <v>0</v>
      </c>
      <c r="BB28" s="95">
        <v>0</v>
      </c>
      <c r="BC28" s="95">
        <v>0</v>
      </c>
      <c r="BD28" s="95">
        <v>0</v>
      </c>
      <c r="BE28" s="95">
        <v>0</v>
      </c>
      <c r="BF28" s="95">
        <v>0</v>
      </c>
      <c r="BG28" s="95">
        <v>0</v>
      </c>
      <c r="BH28" s="95">
        <v>0</v>
      </c>
      <c r="BI28" s="95">
        <v>0</v>
      </c>
      <c r="BJ28" s="95">
        <v>0</v>
      </c>
      <c r="BK28" s="95">
        <v>0</v>
      </c>
      <c r="BL28" s="95">
        <v>0</v>
      </c>
      <c r="BM28" s="95">
        <v>0</v>
      </c>
      <c r="BN28" s="95">
        <v>0</v>
      </c>
      <c r="BO28" s="95">
        <v>0</v>
      </c>
      <c r="BP28" s="95">
        <v>0</v>
      </c>
      <c r="BQ28" s="95">
        <v>0</v>
      </c>
      <c r="BR28" s="95">
        <v>0</v>
      </c>
      <c r="BS28" s="95">
        <v>0</v>
      </c>
      <c r="BT28" s="95">
        <v>0</v>
      </c>
      <c r="BU28" s="95">
        <v>0</v>
      </c>
      <c r="BV28" s="95">
        <v>0</v>
      </c>
      <c r="BW28" s="95">
        <v>0</v>
      </c>
      <c r="BX28" s="95">
        <v>0</v>
      </c>
      <c r="BY28" s="95">
        <v>0</v>
      </c>
      <c r="BZ28" s="95">
        <v>0</v>
      </c>
      <c r="CA28" s="95">
        <v>0</v>
      </c>
      <c r="CB28" s="95">
        <v>0</v>
      </c>
      <c r="CC28" s="95">
        <v>0</v>
      </c>
      <c r="CD28" s="95">
        <v>0</v>
      </c>
      <c r="CE28" s="95">
        <v>0</v>
      </c>
      <c r="CF28" s="95">
        <v>0</v>
      </c>
      <c r="CG28" s="95">
        <v>0</v>
      </c>
      <c r="CH28" s="95">
        <v>0</v>
      </c>
      <c r="CI28" s="95">
        <v>0</v>
      </c>
      <c r="CJ28" s="95">
        <v>0</v>
      </c>
      <c r="CK28" s="95">
        <v>0</v>
      </c>
      <c r="CL28" s="95">
        <v>0</v>
      </c>
      <c r="CM28" s="95">
        <v>0</v>
      </c>
      <c r="CN28" s="95">
        <v>0</v>
      </c>
      <c r="CO28" s="95">
        <v>0</v>
      </c>
      <c r="CP28" s="95">
        <v>0</v>
      </c>
      <c r="CQ28" s="95">
        <v>0</v>
      </c>
      <c r="CR28" s="95">
        <v>0</v>
      </c>
      <c r="CS28" s="95">
        <v>0</v>
      </c>
      <c r="CT28" s="95">
        <v>0</v>
      </c>
      <c r="CU28" s="95">
        <v>0</v>
      </c>
      <c r="CV28" s="95">
        <v>0</v>
      </c>
      <c r="CW28" s="95">
        <v>0</v>
      </c>
      <c r="CX28" s="95">
        <v>0</v>
      </c>
      <c r="CY28" s="95">
        <v>0</v>
      </c>
      <c r="CZ28" s="95">
        <v>0</v>
      </c>
      <c r="DA28" s="95">
        <v>0</v>
      </c>
      <c r="DB28" s="95">
        <v>0</v>
      </c>
      <c r="DC28" s="95">
        <v>0</v>
      </c>
      <c r="DD28" s="95">
        <v>0</v>
      </c>
      <c r="DE28" s="95">
        <v>0</v>
      </c>
      <c r="DF28" s="95">
        <v>0</v>
      </c>
      <c r="DG28" s="95">
        <v>0</v>
      </c>
      <c r="DH28" s="95">
        <v>0</v>
      </c>
      <c r="DI28" s="95">
        <v>0</v>
      </c>
      <c r="DJ28" s="95">
        <v>0</v>
      </c>
      <c r="DK28" s="95">
        <v>0</v>
      </c>
      <c r="DL28" s="95">
        <v>0</v>
      </c>
      <c r="DM28" s="87">
        <v>0</v>
      </c>
      <c r="DN28" s="87">
        <v>0</v>
      </c>
      <c r="DO28" s="87">
        <v>0</v>
      </c>
      <c r="DP28" s="87">
        <v>0</v>
      </c>
      <c r="DQ28" s="87">
        <v>0</v>
      </c>
      <c r="DR28" s="87">
        <v>0</v>
      </c>
      <c r="DX28" s="87">
        <v>0</v>
      </c>
    </row>
    <row r="29" s="87" customFormat="1" spans="1:128">
      <c r="A29" s="93" t="s">
        <v>956</v>
      </c>
      <c r="B29" s="99"/>
      <c r="C29" s="97"/>
      <c r="D29" s="97"/>
      <c r="E29" s="97"/>
      <c r="F29" s="97"/>
      <c r="G29" s="97"/>
      <c r="H29" s="98"/>
      <c r="I29" s="97"/>
      <c r="J29" s="97"/>
      <c r="K29" s="97"/>
      <c r="L29" s="97"/>
      <c r="M29" s="95"/>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R29" s="97"/>
      <c r="AS29" s="97"/>
      <c r="AT29" s="97"/>
      <c r="AU29" s="97"/>
      <c r="AV29" s="97"/>
      <c r="AW29" s="97"/>
      <c r="AX29" s="97"/>
      <c r="AY29" s="97"/>
      <c r="AZ29" s="97"/>
      <c r="BA29" s="97"/>
      <c r="BB29" s="97"/>
      <c r="BC29" s="97"/>
      <c r="BD29" s="97"/>
      <c r="BE29" s="97"/>
      <c r="BF29" s="97"/>
      <c r="BG29" s="97"/>
      <c r="BH29" s="97"/>
      <c r="BI29" s="97"/>
      <c r="BJ29" s="97"/>
      <c r="BK29" s="97"/>
      <c r="BL29" s="97"/>
      <c r="BM29" s="97"/>
      <c r="BN29" s="97"/>
      <c r="BO29" s="97"/>
      <c r="BP29" s="97"/>
      <c r="BQ29" s="97"/>
      <c r="BR29" s="97"/>
      <c r="BS29" s="97"/>
      <c r="BT29" s="97"/>
      <c r="BU29" s="97"/>
      <c r="BV29" s="97"/>
      <c r="BW29" s="97"/>
      <c r="BX29" s="97"/>
      <c r="BY29" s="97"/>
      <c r="BZ29" s="97"/>
      <c r="CA29" s="97"/>
      <c r="CB29" s="97"/>
      <c r="CC29" s="97"/>
      <c r="CD29" s="97"/>
      <c r="CE29" s="97"/>
      <c r="CF29" s="97"/>
      <c r="CG29" s="97"/>
      <c r="CH29" s="97"/>
      <c r="CI29" s="97"/>
      <c r="CJ29" s="97"/>
      <c r="CK29" s="97"/>
      <c r="CL29" s="97"/>
      <c r="CM29" s="97"/>
      <c r="CN29" s="97"/>
      <c r="CO29" s="97"/>
      <c r="CP29" s="97"/>
      <c r="CQ29" s="97"/>
      <c r="CR29" s="97"/>
      <c r="CS29" s="97"/>
      <c r="CT29" s="97"/>
      <c r="CU29" s="97"/>
      <c r="CV29" s="97"/>
      <c r="CW29" s="97"/>
      <c r="CX29" s="97"/>
      <c r="CY29" s="97"/>
      <c r="CZ29" s="97"/>
      <c r="DA29" s="97"/>
      <c r="DB29" s="97"/>
      <c r="DC29" s="97"/>
      <c r="DD29" s="97"/>
      <c r="DE29" s="97"/>
      <c r="DF29" s="97"/>
      <c r="DG29" s="97"/>
      <c r="DH29" s="97"/>
      <c r="DI29" s="97"/>
      <c r="DJ29" s="97"/>
      <c r="DK29" s="97"/>
      <c r="DL29" s="97"/>
      <c r="DX29" s="87">
        <v>0</v>
      </c>
    </row>
    <row r="30" s="87" customFormat="1" spans="1:132">
      <c r="A30" s="94" t="s">
        <v>957</v>
      </c>
      <c r="B30" s="99">
        <v>-229157132.58</v>
      </c>
      <c r="C30" s="99">
        <v>-336842398.87</v>
      </c>
      <c r="D30" s="99">
        <v>-9224130.39000001</v>
      </c>
      <c r="E30" s="99">
        <v>13372519.53</v>
      </c>
      <c r="F30" s="99">
        <v>3658215.23</v>
      </c>
      <c r="G30" s="99">
        <v>-197564318.97</v>
      </c>
      <c r="H30" s="99">
        <v>297442980.89</v>
      </c>
      <c r="I30" s="99">
        <v>-347702720.32</v>
      </c>
      <c r="J30" s="99">
        <v>3315913.94</v>
      </c>
      <c r="K30" s="99">
        <v>0</v>
      </c>
      <c r="L30" s="99">
        <v>-50244696.26</v>
      </c>
      <c r="M30" s="99">
        <v>52770558.63</v>
      </c>
      <c r="N30" s="99">
        <v>-438413356.34</v>
      </c>
      <c r="O30" s="99">
        <v>-4616392.4</v>
      </c>
      <c r="P30" s="99">
        <v>-4817726.04</v>
      </c>
      <c r="Q30" s="99">
        <v>-0.11</v>
      </c>
      <c r="R30" s="99">
        <v>452866020.03</v>
      </c>
      <c r="S30" s="99">
        <v>-13057513.78</v>
      </c>
      <c r="T30" s="99">
        <v>99734595.14</v>
      </c>
      <c r="U30" s="99">
        <v>79073117.38</v>
      </c>
      <c r="V30" s="99">
        <v>-97742845.06</v>
      </c>
      <c r="W30" s="99">
        <v>-10619775.66</v>
      </c>
      <c r="X30" s="99">
        <v>-107364996.99</v>
      </c>
      <c r="Y30" s="99">
        <v>-267277.29</v>
      </c>
      <c r="Z30" s="99">
        <v>-7117979.32</v>
      </c>
      <c r="AA30" s="99">
        <v>63406274.8</v>
      </c>
      <c r="AB30" s="99">
        <v>-7480223.76</v>
      </c>
      <c r="AC30" s="99">
        <v>3505319.04</v>
      </c>
      <c r="AD30" s="99">
        <v>-1758138.56</v>
      </c>
      <c r="AE30" s="99">
        <v>293883.6</v>
      </c>
      <c r="AF30" s="99">
        <v>1921422.83</v>
      </c>
      <c r="AG30" s="99">
        <v>0</v>
      </c>
      <c r="AH30" s="99">
        <v>-7753032.86</v>
      </c>
      <c r="AI30" s="99">
        <v>3871354.73</v>
      </c>
      <c r="AJ30" s="99">
        <v>-476643575.16</v>
      </c>
      <c r="AK30" s="99">
        <v>42111896.95</v>
      </c>
      <c r="AL30" s="99">
        <v>-4136256.05</v>
      </c>
      <c r="AM30" s="99">
        <v>-480136.35</v>
      </c>
      <c r="AN30" s="99">
        <v>-59166168.82</v>
      </c>
      <c r="AO30" s="99">
        <v>-2964346.24</v>
      </c>
      <c r="AP30" s="99">
        <v>310393869.97</v>
      </c>
      <c r="AQ30" s="99">
        <v>-4669332.59</v>
      </c>
      <c r="AR30" s="99">
        <v>-11454500.35</v>
      </c>
      <c r="AS30" s="99">
        <v>-16503003.3</v>
      </c>
      <c r="AT30" s="99">
        <v>237229501.36</v>
      </c>
      <c r="AU30" s="99">
        <v>8468126.44</v>
      </c>
      <c r="AV30" s="99">
        <v>7842894.91</v>
      </c>
      <c r="AW30" s="99">
        <v>8948943.97</v>
      </c>
      <c r="AX30" s="99">
        <v>6568117.99</v>
      </c>
      <c r="AY30" s="99">
        <v>11918711.12</v>
      </c>
      <c r="AZ30" s="99">
        <v>9484211.43</v>
      </c>
      <c r="BA30" s="99">
        <v>2719906.91</v>
      </c>
      <c r="BB30" s="99">
        <v>11370093.11</v>
      </c>
      <c r="BC30" s="99">
        <v>3229154.64</v>
      </c>
      <c r="BD30" s="99">
        <v>1433094.3</v>
      </c>
      <c r="BE30" s="99">
        <v>8165288.09</v>
      </c>
      <c r="BF30" s="99">
        <v>55975269.51</v>
      </c>
      <c r="BG30" s="99">
        <v>984696.67</v>
      </c>
      <c r="BH30" s="99">
        <v>1106362.09</v>
      </c>
      <c r="BI30" s="99">
        <v>2064470.23</v>
      </c>
      <c r="BJ30" s="99">
        <v>1865311.96</v>
      </c>
      <c r="BK30" s="99">
        <v>2126083.41</v>
      </c>
      <c r="BL30" s="99">
        <v>1584731.61</v>
      </c>
      <c r="BM30" s="99">
        <v>2192308.06</v>
      </c>
      <c r="BN30" s="99">
        <v>962807.16</v>
      </c>
      <c r="BO30" s="99">
        <v>1376044.13</v>
      </c>
      <c r="BP30" s="99">
        <v>1938958.89</v>
      </c>
      <c r="BQ30" s="99">
        <v>-273042.62</v>
      </c>
      <c r="BR30" s="99">
        <v>482364.39</v>
      </c>
      <c r="BS30" s="99">
        <v>-192854.52</v>
      </c>
      <c r="BT30" s="99">
        <v>-292688.45</v>
      </c>
      <c r="BU30" s="99">
        <v>-379038.29</v>
      </c>
      <c r="BV30" s="99">
        <v>606319.34</v>
      </c>
      <c r="BW30" s="99">
        <v>99720.92</v>
      </c>
      <c r="BX30" s="99">
        <v>-2646173.24</v>
      </c>
      <c r="BY30" s="99">
        <v>-684183.9</v>
      </c>
      <c r="BZ30" s="99">
        <v>-796935.36</v>
      </c>
      <c r="CA30" s="99">
        <v>69204.69</v>
      </c>
      <c r="CB30" s="99">
        <v>-112342.22</v>
      </c>
      <c r="CC30" s="99">
        <v>676876.32</v>
      </c>
      <c r="CD30" s="99">
        <v>-379333.07</v>
      </c>
      <c r="CE30" s="99">
        <v>108791712.38</v>
      </c>
      <c r="CF30" s="99">
        <v>-374907.71</v>
      </c>
      <c r="CG30" s="99">
        <v>-835133.29</v>
      </c>
      <c r="CH30" s="99">
        <v>-458217.33</v>
      </c>
      <c r="CI30" s="99">
        <v>-413995.05</v>
      </c>
      <c r="CJ30" s="99">
        <v>505144.98</v>
      </c>
      <c r="CK30" s="99">
        <v>-530456.82</v>
      </c>
      <c r="CL30" s="99">
        <v>-13302.32</v>
      </c>
      <c r="CM30" s="99">
        <v>-1349793.15</v>
      </c>
      <c r="CN30" s="99">
        <v>-988926.82</v>
      </c>
      <c r="CO30" s="99">
        <v>-542118.74</v>
      </c>
      <c r="CP30" s="99">
        <v>-1022426.94</v>
      </c>
      <c r="CQ30" s="99">
        <v>-654859.49</v>
      </c>
      <c r="CR30" s="99">
        <v>-596510.13</v>
      </c>
      <c r="CS30" s="99">
        <v>-1207067.44</v>
      </c>
      <c r="CT30" s="99">
        <v>-1198212.54</v>
      </c>
      <c r="CU30" s="99">
        <v>-735269.36</v>
      </c>
      <c r="CV30" s="99">
        <v>-924343.99</v>
      </c>
      <c r="CW30" s="99">
        <v>-876129.2</v>
      </c>
      <c r="CX30" s="99">
        <v>-827114.74</v>
      </c>
      <c r="CY30" s="99">
        <v>-1379843.17</v>
      </c>
      <c r="CZ30" s="99">
        <v>-786675.97</v>
      </c>
      <c r="DA30" s="99">
        <v>-924748.42</v>
      </c>
      <c r="DB30" s="99">
        <v>-312716.06</v>
      </c>
      <c r="DC30" s="99">
        <v>-1549939.28</v>
      </c>
      <c r="DD30" s="99">
        <v>-518239.81</v>
      </c>
      <c r="DE30" s="99">
        <v>-1509721.21</v>
      </c>
      <c r="DF30" s="99">
        <v>-592084.68</v>
      </c>
      <c r="DG30" s="99">
        <v>4324778.68</v>
      </c>
      <c r="DH30" s="99">
        <v>-739939.31</v>
      </c>
      <c r="DI30" s="99">
        <v>-588342.13</v>
      </c>
      <c r="DJ30" s="99">
        <v>-486256.57</v>
      </c>
      <c r="DK30" s="99">
        <v>-827312.63</v>
      </c>
      <c r="DL30" s="99">
        <v>-799330.68</v>
      </c>
      <c r="DM30" s="87">
        <v>-40517.05</v>
      </c>
      <c r="DN30" s="87">
        <v>-5615</v>
      </c>
      <c r="DO30" s="87">
        <v>-127542.1</v>
      </c>
      <c r="DP30" s="87">
        <v>-53639.8</v>
      </c>
      <c r="DQ30" s="87">
        <v>-77030.85</v>
      </c>
      <c r="DR30" s="87">
        <v>-27335.52</v>
      </c>
      <c r="DS30" s="87">
        <v>-9142251.43999999</v>
      </c>
      <c r="DT30" s="87">
        <v>163957.9</v>
      </c>
      <c r="DU30" s="87">
        <v>-911478.28</v>
      </c>
      <c r="DV30" s="87">
        <v>-502398.34</v>
      </c>
      <c r="DW30" s="87">
        <v>-2585075.75</v>
      </c>
      <c r="DX30" s="87">
        <v>3883913.54</v>
      </c>
      <c r="DY30" s="87">
        <v>3264675.45</v>
      </c>
      <c r="DZ30" s="87">
        <v>4195.2</v>
      </c>
      <c r="EA30" s="87">
        <v>1810.22</v>
      </c>
      <c r="EB30" s="87">
        <v>0</v>
      </c>
    </row>
    <row r="31" s="87" customFormat="1" spans="1:128">
      <c r="A31" s="94" t="s">
        <v>958</v>
      </c>
      <c r="B31" s="95">
        <v>0</v>
      </c>
      <c r="C31" s="95">
        <v>0</v>
      </c>
      <c r="D31" s="95">
        <v>0</v>
      </c>
      <c r="E31" s="95"/>
      <c r="F31" s="95">
        <v>0</v>
      </c>
      <c r="G31" s="95"/>
      <c r="H31" s="95"/>
      <c r="I31" s="95">
        <v>0</v>
      </c>
      <c r="J31" s="95">
        <v>0</v>
      </c>
      <c r="K31" s="95">
        <v>0</v>
      </c>
      <c r="L31" s="95">
        <v>0</v>
      </c>
      <c r="M31" s="95">
        <v>0</v>
      </c>
      <c r="N31" s="95">
        <v>0</v>
      </c>
      <c r="O31" s="95">
        <v>0</v>
      </c>
      <c r="P31" s="95">
        <v>0</v>
      </c>
      <c r="Q31" s="95">
        <v>0</v>
      </c>
      <c r="R31" s="95">
        <v>0</v>
      </c>
      <c r="S31" s="95">
        <v>0</v>
      </c>
      <c r="T31" s="95">
        <v>0</v>
      </c>
      <c r="U31" s="95">
        <v>0</v>
      </c>
      <c r="V31" s="95">
        <v>0</v>
      </c>
      <c r="W31" s="95">
        <v>0</v>
      </c>
      <c r="X31" s="95">
        <v>0</v>
      </c>
      <c r="Y31" s="95">
        <v>0</v>
      </c>
      <c r="Z31" s="95">
        <v>0</v>
      </c>
      <c r="AA31" s="95">
        <v>0</v>
      </c>
      <c r="AB31" s="95">
        <v>0</v>
      </c>
      <c r="AC31" s="95">
        <v>0</v>
      </c>
      <c r="AD31" s="95">
        <v>0</v>
      </c>
      <c r="AE31" s="95">
        <v>0</v>
      </c>
      <c r="AF31" s="95">
        <v>0</v>
      </c>
      <c r="AG31" s="95">
        <v>0</v>
      </c>
      <c r="AH31" s="95">
        <v>0</v>
      </c>
      <c r="AI31" s="95">
        <v>0</v>
      </c>
      <c r="AJ31" s="95">
        <v>0</v>
      </c>
      <c r="AK31" s="95">
        <v>0</v>
      </c>
      <c r="AL31" s="95">
        <v>0</v>
      </c>
      <c r="AM31" s="95">
        <v>0</v>
      </c>
      <c r="AN31" s="95">
        <v>0</v>
      </c>
      <c r="AO31" s="95">
        <v>0</v>
      </c>
      <c r="AP31" s="95">
        <v>0</v>
      </c>
      <c r="AQ31" s="95">
        <v>0</v>
      </c>
      <c r="AR31" s="95">
        <v>0</v>
      </c>
      <c r="AS31" s="95">
        <v>0</v>
      </c>
      <c r="AT31" s="95">
        <v>0</v>
      </c>
      <c r="AU31" s="95">
        <v>0</v>
      </c>
      <c r="AV31" s="95">
        <v>0</v>
      </c>
      <c r="AW31" s="95">
        <v>0</v>
      </c>
      <c r="AX31" s="95">
        <v>0</v>
      </c>
      <c r="AY31" s="95">
        <v>0</v>
      </c>
      <c r="AZ31" s="95">
        <v>0</v>
      </c>
      <c r="BA31" s="95">
        <v>0</v>
      </c>
      <c r="BB31" s="95">
        <v>0</v>
      </c>
      <c r="BC31" s="95">
        <v>0</v>
      </c>
      <c r="BD31" s="95">
        <v>0</v>
      </c>
      <c r="BE31" s="95">
        <v>0</v>
      </c>
      <c r="BF31" s="95">
        <v>0</v>
      </c>
      <c r="BG31" s="95">
        <v>0</v>
      </c>
      <c r="BH31" s="95">
        <v>0</v>
      </c>
      <c r="BI31" s="95">
        <v>0</v>
      </c>
      <c r="BJ31" s="95">
        <v>0</v>
      </c>
      <c r="BK31" s="95">
        <v>0</v>
      </c>
      <c r="BL31" s="95">
        <v>0</v>
      </c>
      <c r="BM31" s="95">
        <v>0</v>
      </c>
      <c r="BN31" s="95">
        <v>0</v>
      </c>
      <c r="BO31" s="95">
        <v>0</v>
      </c>
      <c r="BP31" s="95">
        <v>0</v>
      </c>
      <c r="BQ31" s="95">
        <v>0</v>
      </c>
      <c r="BR31" s="95">
        <v>0</v>
      </c>
      <c r="BS31" s="95">
        <v>0</v>
      </c>
      <c r="BT31" s="95">
        <v>0</v>
      </c>
      <c r="BU31" s="95">
        <v>0</v>
      </c>
      <c r="BV31" s="95">
        <v>0</v>
      </c>
      <c r="BW31" s="95">
        <v>0</v>
      </c>
      <c r="BX31" s="95">
        <v>0</v>
      </c>
      <c r="BY31" s="95">
        <v>0</v>
      </c>
      <c r="BZ31" s="95">
        <v>0</v>
      </c>
      <c r="CA31" s="95">
        <v>0</v>
      </c>
      <c r="CB31" s="95">
        <v>0</v>
      </c>
      <c r="CC31" s="95">
        <v>0</v>
      </c>
      <c r="CD31" s="95">
        <v>0</v>
      </c>
      <c r="CE31" s="95">
        <v>0</v>
      </c>
      <c r="CF31" s="95">
        <v>0</v>
      </c>
      <c r="CG31" s="95">
        <v>0</v>
      </c>
      <c r="CH31" s="95">
        <v>0</v>
      </c>
      <c r="CI31" s="95">
        <v>0</v>
      </c>
      <c r="CJ31" s="95">
        <v>0</v>
      </c>
      <c r="CK31" s="95">
        <v>0</v>
      </c>
      <c r="CL31" s="95">
        <v>0</v>
      </c>
      <c r="CM31" s="95">
        <v>0</v>
      </c>
      <c r="CN31" s="95">
        <v>0</v>
      </c>
      <c r="CO31" s="95">
        <v>0</v>
      </c>
      <c r="CP31" s="95">
        <v>0</v>
      </c>
      <c r="CQ31" s="95">
        <v>0</v>
      </c>
      <c r="CR31" s="95">
        <v>0</v>
      </c>
      <c r="CS31" s="95">
        <v>0</v>
      </c>
      <c r="CT31" s="95">
        <v>0</v>
      </c>
      <c r="CU31" s="95">
        <v>0</v>
      </c>
      <c r="CV31" s="95">
        <v>0</v>
      </c>
      <c r="CW31" s="95">
        <v>0</v>
      </c>
      <c r="CX31" s="95">
        <v>0</v>
      </c>
      <c r="CY31" s="95">
        <v>0</v>
      </c>
      <c r="CZ31" s="95">
        <v>0</v>
      </c>
      <c r="DA31" s="95">
        <v>0</v>
      </c>
      <c r="DB31" s="95">
        <v>0</v>
      </c>
      <c r="DC31" s="95">
        <v>0</v>
      </c>
      <c r="DD31" s="95">
        <v>0</v>
      </c>
      <c r="DE31" s="95">
        <v>0</v>
      </c>
      <c r="DF31" s="95">
        <v>0</v>
      </c>
      <c r="DG31" s="95">
        <v>0</v>
      </c>
      <c r="DH31" s="95">
        <v>0</v>
      </c>
      <c r="DI31" s="95">
        <v>0</v>
      </c>
      <c r="DJ31" s="95">
        <v>0</v>
      </c>
      <c r="DK31" s="95">
        <v>0</v>
      </c>
      <c r="DL31" s="95">
        <v>0</v>
      </c>
      <c r="DM31" s="87">
        <v>0</v>
      </c>
      <c r="DN31" s="87">
        <v>0</v>
      </c>
      <c r="DO31" s="87">
        <v>0</v>
      </c>
      <c r="DP31" s="87">
        <v>0</v>
      </c>
      <c r="DQ31" s="87">
        <v>0</v>
      </c>
      <c r="DR31" s="87">
        <v>0</v>
      </c>
      <c r="DX31" s="87">
        <v>0</v>
      </c>
    </row>
    <row r="32" s="87" customFormat="1" spans="1:128">
      <c r="A32" s="93" t="s">
        <v>959</v>
      </c>
      <c r="B32" s="99"/>
      <c r="C32" s="97"/>
      <c r="D32" s="97"/>
      <c r="E32" s="97"/>
      <c r="F32" s="97"/>
      <c r="G32" s="97"/>
      <c r="H32" s="97"/>
      <c r="I32" s="97"/>
      <c r="J32" s="97"/>
      <c r="K32" s="97"/>
      <c r="L32" s="97"/>
      <c r="M32" s="95"/>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R32" s="97"/>
      <c r="AS32" s="97"/>
      <c r="AT32" s="97"/>
      <c r="AU32" s="97"/>
      <c r="AV32" s="97"/>
      <c r="AW32" s="97"/>
      <c r="AX32" s="97"/>
      <c r="AY32" s="97"/>
      <c r="AZ32" s="97"/>
      <c r="BA32" s="97"/>
      <c r="BB32" s="97"/>
      <c r="BC32" s="97"/>
      <c r="BD32" s="97"/>
      <c r="BE32" s="97"/>
      <c r="BF32" s="97"/>
      <c r="BG32" s="97"/>
      <c r="BH32" s="97"/>
      <c r="BI32" s="97"/>
      <c r="BJ32" s="97"/>
      <c r="BK32" s="97"/>
      <c r="BL32" s="97"/>
      <c r="BM32" s="97"/>
      <c r="BN32" s="97"/>
      <c r="BO32" s="97"/>
      <c r="BP32" s="97"/>
      <c r="BQ32" s="97"/>
      <c r="BR32" s="97"/>
      <c r="BS32" s="97"/>
      <c r="BT32" s="97"/>
      <c r="BU32" s="97"/>
      <c r="BV32" s="97"/>
      <c r="BW32" s="97"/>
      <c r="BX32" s="97"/>
      <c r="BY32" s="97"/>
      <c r="BZ32" s="97"/>
      <c r="CA32" s="97"/>
      <c r="CB32" s="97"/>
      <c r="CC32" s="97"/>
      <c r="CD32" s="97"/>
      <c r="CE32" s="97"/>
      <c r="CF32" s="97"/>
      <c r="CG32" s="97"/>
      <c r="CH32" s="97"/>
      <c r="CI32" s="97"/>
      <c r="CJ32" s="97"/>
      <c r="CK32" s="97"/>
      <c r="CL32" s="97"/>
      <c r="CM32" s="97"/>
      <c r="CN32" s="97"/>
      <c r="CO32" s="97"/>
      <c r="CP32" s="97"/>
      <c r="CQ32" s="97"/>
      <c r="CR32" s="97"/>
      <c r="CS32" s="97"/>
      <c r="CT32" s="97"/>
      <c r="CU32" s="97"/>
      <c r="CV32" s="97"/>
      <c r="CW32" s="97"/>
      <c r="CX32" s="97"/>
      <c r="CY32" s="97"/>
      <c r="CZ32" s="97"/>
      <c r="DA32" s="97"/>
      <c r="DB32" s="97"/>
      <c r="DC32" s="97"/>
      <c r="DD32" s="97"/>
      <c r="DE32" s="97"/>
      <c r="DF32" s="97"/>
      <c r="DG32" s="97"/>
      <c r="DH32" s="97"/>
      <c r="DI32" s="97"/>
      <c r="DJ32" s="97"/>
      <c r="DK32" s="97"/>
      <c r="DL32" s="97"/>
      <c r="DS32" s="87">
        <v>-9142251.43999999</v>
      </c>
      <c r="DT32" s="87">
        <v>163957.9</v>
      </c>
      <c r="DU32" s="87">
        <v>-911478.28</v>
      </c>
      <c r="DV32" s="87">
        <v>-502398.34</v>
      </c>
      <c r="DW32" s="87">
        <v>-2585075.75</v>
      </c>
      <c r="DX32" s="87">
        <v>3883913.54</v>
      </c>
    </row>
    <row r="33" s="87" customFormat="1" spans="1:132">
      <c r="A33" s="94" t="s">
        <v>960</v>
      </c>
      <c r="B33" s="95">
        <v>4519</v>
      </c>
      <c r="C33" s="95">
        <v>0</v>
      </c>
      <c r="D33" s="95">
        <v>0</v>
      </c>
      <c r="E33" s="95"/>
      <c r="F33" s="95">
        <v>4519</v>
      </c>
      <c r="G33" s="95">
        <v>0</v>
      </c>
      <c r="H33" s="98"/>
      <c r="I33" s="95">
        <v>0</v>
      </c>
      <c r="J33" s="95">
        <v>0</v>
      </c>
      <c r="K33" s="95">
        <v>0</v>
      </c>
      <c r="L33" s="95">
        <v>0</v>
      </c>
      <c r="M33" s="95">
        <v>0</v>
      </c>
      <c r="N33" s="95">
        <v>0</v>
      </c>
      <c r="O33" s="95">
        <v>0</v>
      </c>
      <c r="P33" s="95">
        <v>0</v>
      </c>
      <c r="Q33" s="95">
        <v>0</v>
      </c>
      <c r="R33" s="95">
        <v>0</v>
      </c>
      <c r="S33" s="95">
        <v>0</v>
      </c>
      <c r="T33" s="95">
        <v>0</v>
      </c>
      <c r="U33" s="95">
        <v>0</v>
      </c>
      <c r="V33" s="95">
        <v>0</v>
      </c>
      <c r="W33" s="95">
        <v>0</v>
      </c>
      <c r="X33" s="95">
        <v>0</v>
      </c>
      <c r="Y33" s="95">
        <v>0</v>
      </c>
      <c r="Z33" s="95">
        <v>0</v>
      </c>
      <c r="AA33" s="95">
        <v>0</v>
      </c>
      <c r="AB33" s="95">
        <v>0</v>
      </c>
      <c r="AC33" s="95">
        <v>0</v>
      </c>
      <c r="AD33" s="95">
        <v>0</v>
      </c>
      <c r="AE33" s="95">
        <v>0</v>
      </c>
      <c r="AF33" s="95">
        <v>0</v>
      </c>
      <c r="AG33" s="95">
        <v>0</v>
      </c>
      <c r="AH33" s="95">
        <v>0</v>
      </c>
      <c r="AI33" s="95">
        <v>0</v>
      </c>
      <c r="AJ33" s="95">
        <v>0</v>
      </c>
      <c r="AK33" s="95">
        <v>0</v>
      </c>
      <c r="AL33" s="95">
        <v>0</v>
      </c>
      <c r="AM33" s="95">
        <v>0</v>
      </c>
      <c r="AN33" s="95">
        <v>0</v>
      </c>
      <c r="AO33" s="95">
        <v>0</v>
      </c>
      <c r="AP33" s="95">
        <v>0</v>
      </c>
      <c r="AQ33" s="95">
        <v>0</v>
      </c>
      <c r="AR33" s="95">
        <v>0</v>
      </c>
      <c r="AS33" s="95">
        <v>0</v>
      </c>
      <c r="AT33" s="95">
        <v>0</v>
      </c>
      <c r="AU33" s="95">
        <v>0</v>
      </c>
      <c r="AV33" s="95">
        <v>0</v>
      </c>
      <c r="AW33" s="95">
        <v>0</v>
      </c>
      <c r="AX33" s="95">
        <v>0</v>
      </c>
      <c r="AY33" s="95">
        <v>0</v>
      </c>
      <c r="AZ33" s="95">
        <v>0</v>
      </c>
      <c r="BA33" s="95">
        <v>0</v>
      </c>
      <c r="BB33" s="95">
        <v>0</v>
      </c>
      <c r="BC33" s="95">
        <v>0</v>
      </c>
      <c r="BD33" s="95">
        <v>0</v>
      </c>
      <c r="BE33" s="95">
        <v>0</v>
      </c>
      <c r="BF33" s="95">
        <v>0</v>
      </c>
      <c r="BG33" s="95">
        <v>0</v>
      </c>
      <c r="BH33" s="95">
        <v>0</v>
      </c>
      <c r="BI33" s="95">
        <v>0</v>
      </c>
      <c r="BJ33" s="95">
        <v>0</v>
      </c>
      <c r="BK33" s="95">
        <v>0</v>
      </c>
      <c r="BL33" s="95">
        <v>0</v>
      </c>
      <c r="BM33" s="95">
        <v>0</v>
      </c>
      <c r="BN33" s="95">
        <v>0</v>
      </c>
      <c r="BO33" s="95">
        <v>0</v>
      </c>
      <c r="BP33" s="95">
        <v>0</v>
      </c>
      <c r="BQ33" s="95">
        <v>0</v>
      </c>
      <c r="BR33" s="95">
        <v>0</v>
      </c>
      <c r="BS33" s="95">
        <v>0</v>
      </c>
      <c r="BT33" s="95">
        <v>0</v>
      </c>
      <c r="BU33" s="95">
        <v>0</v>
      </c>
      <c r="BV33" s="95">
        <v>0</v>
      </c>
      <c r="BW33" s="95">
        <v>0</v>
      </c>
      <c r="BX33" s="95">
        <v>0</v>
      </c>
      <c r="BY33" s="95">
        <v>0</v>
      </c>
      <c r="BZ33" s="95">
        <v>0</v>
      </c>
      <c r="CA33" s="95">
        <v>0</v>
      </c>
      <c r="CB33" s="95">
        <v>0</v>
      </c>
      <c r="CC33" s="95">
        <v>0</v>
      </c>
      <c r="CD33" s="95">
        <v>0</v>
      </c>
      <c r="CE33" s="95">
        <v>0</v>
      </c>
      <c r="CF33" s="95">
        <v>0</v>
      </c>
      <c r="CG33" s="95">
        <v>0</v>
      </c>
      <c r="CH33" s="95">
        <v>0</v>
      </c>
      <c r="CI33" s="95">
        <v>0</v>
      </c>
      <c r="CJ33" s="95">
        <v>0</v>
      </c>
      <c r="CK33" s="95">
        <v>0</v>
      </c>
      <c r="CL33" s="95">
        <v>0</v>
      </c>
      <c r="CM33" s="95">
        <v>0</v>
      </c>
      <c r="CN33" s="95">
        <v>0</v>
      </c>
      <c r="CO33" s="95">
        <v>0</v>
      </c>
      <c r="CP33" s="95">
        <v>0</v>
      </c>
      <c r="CQ33" s="95">
        <v>0</v>
      </c>
      <c r="CR33" s="95">
        <v>0</v>
      </c>
      <c r="CS33" s="95">
        <v>0</v>
      </c>
      <c r="CT33" s="95">
        <v>0</v>
      </c>
      <c r="CU33" s="95">
        <v>0</v>
      </c>
      <c r="CV33" s="95">
        <v>0</v>
      </c>
      <c r="CW33" s="95">
        <v>0</v>
      </c>
      <c r="CX33" s="95">
        <v>0</v>
      </c>
      <c r="CY33" s="95">
        <v>0</v>
      </c>
      <c r="CZ33" s="95">
        <v>0</v>
      </c>
      <c r="DA33" s="95">
        <v>0</v>
      </c>
      <c r="DB33" s="95">
        <v>0</v>
      </c>
      <c r="DC33" s="95">
        <v>0</v>
      </c>
      <c r="DD33" s="95">
        <v>0</v>
      </c>
      <c r="DE33" s="95">
        <v>0</v>
      </c>
      <c r="DF33" s="95">
        <v>0</v>
      </c>
      <c r="DG33" s="95">
        <v>0</v>
      </c>
      <c r="DH33" s="95">
        <v>0</v>
      </c>
      <c r="DI33" s="95">
        <v>0</v>
      </c>
      <c r="DJ33" s="95">
        <v>0</v>
      </c>
      <c r="DK33" s="95">
        <v>0</v>
      </c>
      <c r="DL33" s="95">
        <v>0</v>
      </c>
      <c r="DM33" s="87">
        <v>0</v>
      </c>
      <c r="DN33" s="87">
        <v>0</v>
      </c>
      <c r="DO33" s="87">
        <v>0</v>
      </c>
      <c r="DP33" s="87">
        <v>0</v>
      </c>
      <c r="DQ33" s="87">
        <v>0</v>
      </c>
      <c r="DR33" s="87">
        <v>0</v>
      </c>
      <c r="DX33" s="87">
        <v>0</v>
      </c>
      <c r="EB33" s="87">
        <v>4519</v>
      </c>
    </row>
    <row r="34" s="87" customFormat="1" spans="1:132">
      <c r="A34" s="93" t="s">
        <v>961</v>
      </c>
      <c r="B34" s="100">
        <v>-229161651.58</v>
      </c>
      <c r="C34" s="100">
        <v>-336842398.87</v>
      </c>
      <c r="D34" s="100">
        <v>-9224130.39000001</v>
      </c>
      <c r="E34" s="100">
        <v>13372519.53</v>
      </c>
      <c r="F34" s="100">
        <v>3653696.23</v>
      </c>
      <c r="G34" s="100">
        <v>-197564318.97</v>
      </c>
      <c r="H34" s="100">
        <v>297442980.89</v>
      </c>
      <c r="I34" s="100">
        <v>-347702720.32</v>
      </c>
      <c r="J34" s="100">
        <v>3315913.94</v>
      </c>
      <c r="K34" s="100">
        <v>0</v>
      </c>
      <c r="L34" s="100">
        <v>-50244696.26</v>
      </c>
      <c r="M34" s="100">
        <v>52770558.63</v>
      </c>
      <c r="N34" s="100">
        <v>-438413356.34</v>
      </c>
      <c r="O34" s="100">
        <v>-4616392.4</v>
      </c>
      <c r="P34" s="100">
        <v>-4817726.04</v>
      </c>
      <c r="Q34" s="100">
        <v>-0.11</v>
      </c>
      <c r="R34" s="100">
        <v>452866020.03</v>
      </c>
      <c r="S34" s="100">
        <v>-13057513.78</v>
      </c>
      <c r="T34" s="100">
        <v>99734595.14</v>
      </c>
      <c r="U34" s="100">
        <v>79073117.38</v>
      </c>
      <c r="V34" s="100">
        <v>-97742845.06</v>
      </c>
      <c r="W34" s="100">
        <v>-10619775.66</v>
      </c>
      <c r="X34" s="100">
        <v>-107364996.99</v>
      </c>
      <c r="Y34" s="100">
        <v>-267277.29</v>
      </c>
      <c r="Z34" s="100">
        <v>-7117979.32</v>
      </c>
      <c r="AA34" s="100">
        <v>63406274.8</v>
      </c>
      <c r="AB34" s="100">
        <v>-7480223.76</v>
      </c>
      <c r="AC34" s="100">
        <v>3505319.04</v>
      </c>
      <c r="AD34" s="100">
        <v>-1758138.56</v>
      </c>
      <c r="AE34" s="100">
        <v>293883.6</v>
      </c>
      <c r="AF34" s="100">
        <v>1921422.83</v>
      </c>
      <c r="AG34" s="100">
        <v>0</v>
      </c>
      <c r="AH34" s="100">
        <v>-7753032.86</v>
      </c>
      <c r="AI34" s="100">
        <v>3871354.73</v>
      </c>
      <c r="AJ34" s="100">
        <v>-476643575.16</v>
      </c>
      <c r="AK34" s="100">
        <v>42111896.95</v>
      </c>
      <c r="AL34" s="100">
        <v>-4136256.05</v>
      </c>
      <c r="AM34" s="100">
        <v>-480136.35</v>
      </c>
      <c r="AN34" s="100">
        <v>-59166168.82</v>
      </c>
      <c r="AO34" s="100">
        <v>-2964346.24</v>
      </c>
      <c r="AP34" s="100">
        <v>310393869.97</v>
      </c>
      <c r="AQ34" s="100">
        <v>-4669332.59</v>
      </c>
      <c r="AR34" s="100">
        <v>-11454500.35</v>
      </c>
      <c r="AS34" s="100">
        <v>-16503003.3</v>
      </c>
      <c r="AT34" s="100">
        <v>237229501.36</v>
      </c>
      <c r="AU34" s="100">
        <v>8468126.44</v>
      </c>
      <c r="AV34" s="100">
        <v>7842894.91</v>
      </c>
      <c r="AW34" s="100">
        <v>8948943.97</v>
      </c>
      <c r="AX34" s="100">
        <v>6568117.99</v>
      </c>
      <c r="AY34" s="100">
        <v>11918711.12</v>
      </c>
      <c r="AZ34" s="100">
        <v>9484211.43</v>
      </c>
      <c r="BA34" s="100">
        <v>2719906.91</v>
      </c>
      <c r="BB34" s="100">
        <v>11370093.11</v>
      </c>
      <c r="BC34" s="100">
        <v>3229154.64</v>
      </c>
      <c r="BD34" s="100">
        <v>1433094.3</v>
      </c>
      <c r="BE34" s="100">
        <v>8165288.09</v>
      </c>
      <c r="BF34" s="100">
        <v>55975269.51</v>
      </c>
      <c r="BG34" s="100">
        <v>984696.67</v>
      </c>
      <c r="BH34" s="100">
        <v>1106362.09</v>
      </c>
      <c r="BI34" s="100">
        <v>2064470.23</v>
      </c>
      <c r="BJ34" s="100">
        <v>1865311.96</v>
      </c>
      <c r="BK34" s="100">
        <v>2126083.41</v>
      </c>
      <c r="BL34" s="100">
        <v>1584731.61</v>
      </c>
      <c r="BM34" s="100">
        <v>2192308.06</v>
      </c>
      <c r="BN34" s="100">
        <v>962807.16</v>
      </c>
      <c r="BO34" s="100">
        <v>1376044.13</v>
      </c>
      <c r="BP34" s="100">
        <v>1938958.89</v>
      </c>
      <c r="BQ34" s="100">
        <v>-273042.62</v>
      </c>
      <c r="BR34" s="100">
        <v>482364.39</v>
      </c>
      <c r="BS34" s="100">
        <v>-192854.52</v>
      </c>
      <c r="BT34" s="100">
        <v>-292688.45</v>
      </c>
      <c r="BU34" s="100">
        <v>-379038.29</v>
      </c>
      <c r="BV34" s="100">
        <v>606319.34</v>
      </c>
      <c r="BW34" s="100">
        <v>99720.92</v>
      </c>
      <c r="BX34" s="100">
        <v>-2646173.24</v>
      </c>
      <c r="BY34" s="100">
        <v>-684183.9</v>
      </c>
      <c r="BZ34" s="100">
        <v>-796935.36</v>
      </c>
      <c r="CA34" s="100">
        <v>69204.69</v>
      </c>
      <c r="CB34" s="100">
        <v>-112342.22</v>
      </c>
      <c r="CC34" s="100">
        <v>676876.32</v>
      </c>
      <c r="CD34" s="100">
        <v>-379333.07</v>
      </c>
      <c r="CE34" s="100">
        <v>108791712.38</v>
      </c>
      <c r="CF34" s="100">
        <v>-374907.71</v>
      </c>
      <c r="CG34" s="100">
        <v>-835133.29</v>
      </c>
      <c r="CH34" s="100">
        <v>-458217.33</v>
      </c>
      <c r="CI34" s="100">
        <v>-413995.05</v>
      </c>
      <c r="CJ34" s="100">
        <v>505144.98</v>
      </c>
      <c r="CK34" s="100">
        <v>-530456.82</v>
      </c>
      <c r="CL34" s="100">
        <v>-13302.32</v>
      </c>
      <c r="CM34" s="100">
        <v>-1349793.15</v>
      </c>
      <c r="CN34" s="100">
        <v>-988926.82</v>
      </c>
      <c r="CO34" s="100">
        <v>-542118.74</v>
      </c>
      <c r="CP34" s="100">
        <v>-1022426.94</v>
      </c>
      <c r="CQ34" s="100">
        <v>-654859.49</v>
      </c>
      <c r="CR34" s="100">
        <v>-596510.13</v>
      </c>
      <c r="CS34" s="100">
        <v>-1207067.44</v>
      </c>
      <c r="CT34" s="100">
        <v>-1198212.54</v>
      </c>
      <c r="CU34" s="100">
        <v>-735269.36</v>
      </c>
      <c r="CV34" s="100">
        <v>-924343.99</v>
      </c>
      <c r="CW34" s="100">
        <v>-876129.2</v>
      </c>
      <c r="CX34" s="100">
        <v>-827114.74</v>
      </c>
      <c r="CY34" s="100">
        <v>-1379843.17</v>
      </c>
      <c r="CZ34" s="100">
        <v>-786675.97</v>
      </c>
      <c r="DA34" s="100">
        <v>-924748.42</v>
      </c>
      <c r="DB34" s="100">
        <v>-312716.06</v>
      </c>
      <c r="DC34" s="100">
        <v>-1549939.28</v>
      </c>
      <c r="DD34" s="100">
        <v>-518239.81</v>
      </c>
      <c r="DE34" s="100">
        <v>-1509721.21</v>
      </c>
      <c r="DF34" s="100">
        <v>-592084.68</v>
      </c>
      <c r="DG34" s="100">
        <v>4324778.68</v>
      </c>
      <c r="DH34" s="100">
        <v>-739939.31</v>
      </c>
      <c r="DI34" s="100">
        <v>-588342.13</v>
      </c>
      <c r="DJ34" s="100">
        <v>-486256.57</v>
      </c>
      <c r="DK34" s="100">
        <v>-827312.63</v>
      </c>
      <c r="DL34" s="100">
        <v>-799330.68</v>
      </c>
      <c r="DM34" s="87">
        <v>-40517.05</v>
      </c>
      <c r="DN34" s="87">
        <v>-5615</v>
      </c>
      <c r="DO34" s="87">
        <v>-127542.1</v>
      </c>
      <c r="DP34" s="87">
        <v>-53639.8</v>
      </c>
      <c r="DQ34" s="87">
        <v>-77030.85</v>
      </c>
      <c r="DR34" s="87">
        <v>-27335.52</v>
      </c>
      <c r="DS34" s="87">
        <v>-9142251.43999999</v>
      </c>
      <c r="DT34" s="87">
        <v>163957.9</v>
      </c>
      <c r="DU34" s="87">
        <v>-911478.28</v>
      </c>
      <c r="DV34" s="87">
        <v>-502398.34</v>
      </c>
      <c r="DW34" s="87">
        <v>-2585075.75</v>
      </c>
      <c r="DX34" s="87">
        <v>3883913.54</v>
      </c>
      <c r="DY34" s="87">
        <v>3264675.45</v>
      </c>
      <c r="DZ34" s="87">
        <v>4195.2</v>
      </c>
      <c r="EA34" s="87">
        <v>1810.22</v>
      </c>
      <c r="EB34" s="87">
        <v>-4519</v>
      </c>
    </row>
    <row r="35" s="88" customFormat="1" ht="18.75" customHeight="1" spans="1:132">
      <c r="A35" s="93" t="s">
        <v>962</v>
      </c>
      <c r="B35" s="101">
        <v>-18843907.18</v>
      </c>
      <c r="C35" s="101">
        <v>149126358.88</v>
      </c>
      <c r="D35" s="101">
        <v>-5269932.15</v>
      </c>
      <c r="E35" s="101">
        <v>-26251282.33</v>
      </c>
      <c r="F35" s="101">
        <v>0</v>
      </c>
      <c r="G35" s="101">
        <v>0</v>
      </c>
      <c r="H35" s="101">
        <v>-136449051.58</v>
      </c>
      <c r="I35" s="101">
        <v>0</v>
      </c>
      <c r="J35" s="101">
        <v>0</v>
      </c>
      <c r="K35" s="101">
        <v>0</v>
      </c>
      <c r="L35" s="101">
        <v>4037710.2</v>
      </c>
      <c r="M35" s="101">
        <v>0</v>
      </c>
      <c r="N35" s="101">
        <v>146919248.68</v>
      </c>
      <c r="O35" s="101">
        <v>0</v>
      </c>
      <c r="P35" s="101">
        <v>0</v>
      </c>
      <c r="Q35" s="101">
        <v>0</v>
      </c>
      <c r="R35" s="101">
        <v>-1830600</v>
      </c>
      <c r="S35" s="101">
        <v>0</v>
      </c>
      <c r="T35" s="101">
        <v>11176270.15</v>
      </c>
      <c r="U35" s="101">
        <v>0</v>
      </c>
      <c r="V35" s="101">
        <v>-7138559.95</v>
      </c>
      <c r="W35" s="101">
        <v>0</v>
      </c>
      <c r="X35" s="101">
        <v>0</v>
      </c>
      <c r="Y35" s="101">
        <v>0</v>
      </c>
      <c r="Z35" s="101">
        <v>0</v>
      </c>
      <c r="AA35" s="101">
        <v>0</v>
      </c>
      <c r="AB35" s="101">
        <v>0</v>
      </c>
      <c r="AC35" s="101">
        <v>0</v>
      </c>
      <c r="AD35" s="101">
        <v>0</v>
      </c>
      <c r="AE35" s="101">
        <v>0</v>
      </c>
      <c r="AF35" s="101">
        <v>0</v>
      </c>
      <c r="AG35" s="101">
        <v>0</v>
      </c>
      <c r="AH35" s="101">
        <v>3027456.34</v>
      </c>
      <c r="AI35" s="101">
        <v>-31365.33</v>
      </c>
      <c r="AJ35" s="101">
        <v>144758064.64</v>
      </c>
      <c r="AK35" s="101">
        <v>-834906.97</v>
      </c>
      <c r="AL35" s="101">
        <v>0</v>
      </c>
      <c r="AM35" s="101">
        <v>0</v>
      </c>
      <c r="AN35" s="101">
        <v>0</v>
      </c>
      <c r="AO35" s="101">
        <v>0</v>
      </c>
      <c r="AP35" s="101">
        <v>-1830600</v>
      </c>
      <c r="AQ35" s="101">
        <v>0</v>
      </c>
      <c r="AR35" s="101">
        <v>0</v>
      </c>
      <c r="AS35" s="101">
        <v>0</v>
      </c>
      <c r="AT35" s="101">
        <v>0</v>
      </c>
      <c r="AU35" s="101">
        <v>0</v>
      </c>
      <c r="AV35" s="101">
        <v>0</v>
      </c>
      <c r="AW35" s="101">
        <v>0</v>
      </c>
      <c r="AX35" s="101">
        <v>0</v>
      </c>
      <c r="AY35" s="101">
        <v>0</v>
      </c>
      <c r="AZ35" s="101">
        <v>0</v>
      </c>
      <c r="BA35" s="101">
        <v>0</v>
      </c>
      <c r="BB35" s="101">
        <v>0</v>
      </c>
      <c r="BC35" s="101">
        <v>0</v>
      </c>
      <c r="BD35" s="101">
        <v>0</v>
      </c>
      <c r="BE35" s="101">
        <v>0</v>
      </c>
      <c r="BF35" s="101">
        <v>0</v>
      </c>
      <c r="BG35" s="101">
        <v>0</v>
      </c>
      <c r="BH35" s="101">
        <v>0</v>
      </c>
      <c r="BI35" s="101">
        <v>0</v>
      </c>
      <c r="BJ35" s="101">
        <v>0</v>
      </c>
      <c r="BK35" s="101">
        <v>0</v>
      </c>
      <c r="BL35" s="101">
        <v>0</v>
      </c>
      <c r="BM35" s="101">
        <v>0</v>
      </c>
      <c r="BN35" s="101">
        <v>0</v>
      </c>
      <c r="BO35" s="101">
        <v>0</v>
      </c>
      <c r="BP35" s="101">
        <v>0</v>
      </c>
      <c r="BQ35" s="101">
        <v>0</v>
      </c>
      <c r="BR35" s="101">
        <v>0</v>
      </c>
      <c r="BS35" s="101">
        <v>0</v>
      </c>
      <c r="BT35" s="101">
        <v>0</v>
      </c>
      <c r="BU35" s="101">
        <v>0</v>
      </c>
      <c r="BV35" s="101">
        <v>0</v>
      </c>
      <c r="BW35" s="101">
        <v>0</v>
      </c>
      <c r="BX35" s="101">
        <v>0</v>
      </c>
      <c r="BY35" s="101">
        <v>0</v>
      </c>
      <c r="BZ35" s="101">
        <v>0</v>
      </c>
      <c r="CA35" s="101">
        <v>0</v>
      </c>
      <c r="CB35" s="101">
        <v>0</v>
      </c>
      <c r="CC35" s="101">
        <v>0</v>
      </c>
      <c r="CD35" s="101">
        <v>0</v>
      </c>
      <c r="CE35" s="101">
        <v>0</v>
      </c>
      <c r="CF35" s="101">
        <v>0</v>
      </c>
      <c r="CG35" s="101">
        <v>0</v>
      </c>
      <c r="CH35" s="101">
        <v>0</v>
      </c>
      <c r="CI35" s="101">
        <v>0</v>
      </c>
      <c r="CJ35" s="101">
        <v>0</v>
      </c>
      <c r="CK35" s="101">
        <v>0</v>
      </c>
      <c r="CL35" s="101">
        <v>0</v>
      </c>
      <c r="CM35" s="101">
        <v>0</v>
      </c>
      <c r="CN35" s="101">
        <v>0</v>
      </c>
      <c r="CO35" s="101">
        <v>0</v>
      </c>
      <c r="CP35" s="101">
        <v>0</v>
      </c>
      <c r="CQ35" s="101">
        <v>0</v>
      </c>
      <c r="CR35" s="101">
        <v>0</v>
      </c>
      <c r="CS35" s="101">
        <v>0</v>
      </c>
      <c r="CT35" s="101">
        <v>0</v>
      </c>
      <c r="CU35" s="101">
        <v>0</v>
      </c>
      <c r="CV35" s="101">
        <v>0</v>
      </c>
      <c r="CW35" s="101">
        <v>0</v>
      </c>
      <c r="CX35" s="101">
        <v>0</v>
      </c>
      <c r="CY35" s="101">
        <v>0</v>
      </c>
      <c r="CZ35" s="101">
        <v>0</v>
      </c>
      <c r="DA35" s="101">
        <v>0</v>
      </c>
      <c r="DB35" s="101">
        <v>0</v>
      </c>
      <c r="DC35" s="101">
        <v>0</v>
      </c>
      <c r="DD35" s="101">
        <v>0</v>
      </c>
      <c r="DE35" s="101">
        <v>0</v>
      </c>
      <c r="DF35" s="101">
        <v>0</v>
      </c>
      <c r="DG35" s="101">
        <v>0</v>
      </c>
      <c r="DH35" s="101">
        <v>0</v>
      </c>
      <c r="DI35" s="101">
        <v>0</v>
      </c>
      <c r="DJ35" s="101">
        <v>0</v>
      </c>
      <c r="DK35" s="101">
        <v>0</v>
      </c>
      <c r="DL35" s="101">
        <v>0</v>
      </c>
      <c r="DM35" s="88">
        <v>0</v>
      </c>
      <c r="DN35" s="88">
        <v>0</v>
      </c>
      <c r="DO35" s="88">
        <v>0</v>
      </c>
      <c r="DP35" s="88">
        <v>0</v>
      </c>
      <c r="DQ35" s="88">
        <v>0</v>
      </c>
      <c r="DR35" s="88">
        <v>0</v>
      </c>
      <c r="DS35" s="88">
        <v>-4913637.86</v>
      </c>
      <c r="DT35" s="88">
        <v>0</v>
      </c>
      <c r="DU35" s="88">
        <v>0</v>
      </c>
      <c r="DV35" s="88">
        <v>0</v>
      </c>
      <c r="DW35" s="88">
        <v>0</v>
      </c>
      <c r="DX35" s="88">
        <v>-49430.08</v>
      </c>
      <c r="DY35" s="88">
        <v>0</v>
      </c>
      <c r="DZ35" s="88">
        <v>0</v>
      </c>
      <c r="EA35" s="88">
        <v>0</v>
      </c>
      <c r="EB35" s="88">
        <v>0</v>
      </c>
    </row>
    <row r="36" spans="1:128">
      <c r="A36" s="93" t="s">
        <v>963</v>
      </c>
      <c r="B36" s="101">
        <v>-18843907.18</v>
      </c>
      <c r="C36" s="101">
        <v>149126358.88</v>
      </c>
      <c r="D36" s="101">
        <v>-5269932.15</v>
      </c>
      <c r="E36" s="101">
        <v>-26251282.33</v>
      </c>
      <c r="F36" s="101">
        <v>0</v>
      </c>
      <c r="G36" s="101">
        <v>0</v>
      </c>
      <c r="H36" s="101">
        <v>-136449051.58</v>
      </c>
      <c r="I36" s="101">
        <v>0</v>
      </c>
      <c r="J36" s="101">
        <v>0</v>
      </c>
      <c r="K36" s="101">
        <v>0</v>
      </c>
      <c r="L36" s="101">
        <v>4037710.2</v>
      </c>
      <c r="M36" s="101">
        <v>0</v>
      </c>
      <c r="N36" s="101">
        <v>146919248.68</v>
      </c>
      <c r="O36" s="101">
        <v>0</v>
      </c>
      <c r="P36" s="101">
        <v>0</v>
      </c>
      <c r="Q36" s="101">
        <v>0</v>
      </c>
      <c r="R36" s="101">
        <v>-1830600</v>
      </c>
      <c r="S36" s="101">
        <v>0</v>
      </c>
      <c r="T36" s="101">
        <v>11176270.15</v>
      </c>
      <c r="U36" s="101">
        <v>0</v>
      </c>
      <c r="V36" s="101">
        <v>-7138559.95</v>
      </c>
      <c r="W36" s="101">
        <v>0</v>
      </c>
      <c r="X36" s="101">
        <v>0</v>
      </c>
      <c r="Y36" s="101">
        <v>0</v>
      </c>
      <c r="Z36" s="101">
        <v>0</v>
      </c>
      <c r="AA36" s="101">
        <v>0</v>
      </c>
      <c r="AB36" s="101">
        <v>0</v>
      </c>
      <c r="AC36" s="101">
        <v>0</v>
      </c>
      <c r="AD36" s="101">
        <v>0</v>
      </c>
      <c r="AE36" s="101">
        <v>0</v>
      </c>
      <c r="AF36" s="101">
        <v>0</v>
      </c>
      <c r="AG36" s="101">
        <v>0</v>
      </c>
      <c r="AH36" s="101">
        <v>3027456.34</v>
      </c>
      <c r="AI36" s="101">
        <v>-31365.33</v>
      </c>
      <c r="AJ36" s="101">
        <v>144758064.64</v>
      </c>
      <c r="AK36" s="101">
        <v>-834906.97</v>
      </c>
      <c r="AL36" s="101">
        <v>0</v>
      </c>
      <c r="AM36" s="101">
        <v>0</v>
      </c>
      <c r="AN36" s="101">
        <v>0</v>
      </c>
      <c r="AO36" s="101">
        <v>0</v>
      </c>
      <c r="AP36" s="101">
        <v>-1830600</v>
      </c>
      <c r="AQ36" s="101">
        <v>0</v>
      </c>
      <c r="AR36" s="101">
        <v>0</v>
      </c>
      <c r="AS36" s="101">
        <v>0</v>
      </c>
      <c r="AT36" s="101">
        <v>0</v>
      </c>
      <c r="AU36" s="101">
        <v>0</v>
      </c>
      <c r="AV36" s="101">
        <v>0</v>
      </c>
      <c r="AW36" s="101">
        <v>0</v>
      </c>
      <c r="AX36" s="101">
        <v>0</v>
      </c>
      <c r="AY36" s="101">
        <v>0</v>
      </c>
      <c r="AZ36" s="101">
        <v>0</v>
      </c>
      <c r="BA36" s="101">
        <v>0</v>
      </c>
      <c r="BB36" s="101">
        <v>0</v>
      </c>
      <c r="BC36" s="101">
        <v>0</v>
      </c>
      <c r="BD36" s="101">
        <v>0</v>
      </c>
      <c r="BE36" s="101">
        <v>0</v>
      </c>
      <c r="BF36" s="101">
        <v>0</v>
      </c>
      <c r="BG36" s="101">
        <v>0</v>
      </c>
      <c r="BH36" s="101">
        <v>0</v>
      </c>
      <c r="BI36" s="101">
        <v>0</v>
      </c>
      <c r="BJ36" s="101">
        <v>0</v>
      </c>
      <c r="BK36" s="101">
        <v>0</v>
      </c>
      <c r="BL36" s="101">
        <v>0</v>
      </c>
      <c r="BM36" s="101">
        <v>0</v>
      </c>
      <c r="BN36" s="101">
        <v>0</v>
      </c>
      <c r="BO36" s="101">
        <v>0</v>
      </c>
      <c r="BP36" s="101">
        <v>0</v>
      </c>
      <c r="BQ36" s="101">
        <v>0</v>
      </c>
      <c r="BR36" s="101">
        <v>0</v>
      </c>
      <c r="BS36" s="101">
        <v>0</v>
      </c>
      <c r="BT36" s="101">
        <v>0</v>
      </c>
      <c r="BU36" s="101">
        <v>0</v>
      </c>
      <c r="BV36" s="101">
        <v>0</v>
      </c>
      <c r="BW36" s="101">
        <v>0</v>
      </c>
      <c r="BX36" s="101">
        <v>0</v>
      </c>
      <c r="BY36" s="101">
        <v>0</v>
      </c>
      <c r="BZ36" s="101">
        <v>0</v>
      </c>
      <c r="CA36" s="101">
        <v>0</v>
      </c>
      <c r="CB36" s="101">
        <v>0</v>
      </c>
      <c r="CC36" s="101">
        <v>0</v>
      </c>
      <c r="CD36" s="101">
        <v>0</v>
      </c>
      <c r="CE36" s="101">
        <v>0</v>
      </c>
      <c r="CF36" s="101">
        <v>0</v>
      </c>
      <c r="CG36" s="101">
        <v>0</v>
      </c>
      <c r="CH36" s="101">
        <v>0</v>
      </c>
      <c r="CI36" s="101">
        <v>0</v>
      </c>
      <c r="CJ36" s="101">
        <v>0</v>
      </c>
      <c r="CK36" s="101">
        <v>0</v>
      </c>
      <c r="CL36" s="101">
        <v>0</v>
      </c>
      <c r="CM36" s="101">
        <v>0</v>
      </c>
      <c r="CN36" s="101">
        <v>0</v>
      </c>
      <c r="CO36" s="101">
        <v>0</v>
      </c>
      <c r="CP36" s="101">
        <v>0</v>
      </c>
      <c r="CQ36" s="101">
        <v>0</v>
      </c>
      <c r="CR36" s="101">
        <v>0</v>
      </c>
      <c r="CS36" s="101">
        <v>0</v>
      </c>
      <c r="CT36" s="101">
        <v>0</v>
      </c>
      <c r="CU36" s="101">
        <v>0</v>
      </c>
      <c r="CV36" s="101">
        <v>0</v>
      </c>
      <c r="CW36" s="101">
        <v>0</v>
      </c>
      <c r="CX36" s="101">
        <v>0</v>
      </c>
      <c r="CY36" s="101">
        <v>0</v>
      </c>
      <c r="CZ36" s="101">
        <v>0</v>
      </c>
      <c r="DA36" s="101">
        <v>0</v>
      </c>
      <c r="DB36" s="101">
        <v>0</v>
      </c>
      <c r="DC36" s="101">
        <v>0</v>
      </c>
      <c r="DD36" s="101">
        <v>0</v>
      </c>
      <c r="DE36" s="101">
        <v>0</v>
      </c>
      <c r="DF36" s="101">
        <v>0</v>
      </c>
      <c r="DG36" s="101">
        <v>0</v>
      </c>
      <c r="DH36" s="101">
        <v>0</v>
      </c>
      <c r="DI36" s="101">
        <v>0</v>
      </c>
      <c r="DJ36" s="101">
        <v>0</v>
      </c>
      <c r="DK36" s="101">
        <v>0</v>
      </c>
      <c r="DL36" s="101">
        <v>0</v>
      </c>
      <c r="DM36" s="89">
        <v>0</v>
      </c>
      <c r="DN36" s="89">
        <v>0</v>
      </c>
      <c r="DO36" s="89">
        <v>0</v>
      </c>
      <c r="DP36" s="89">
        <v>0</v>
      </c>
      <c r="DQ36" s="89">
        <v>0</v>
      </c>
      <c r="DR36" s="89">
        <v>0</v>
      </c>
      <c r="DS36" s="89">
        <v>-4913637.86</v>
      </c>
      <c r="DT36" s="89">
        <v>0</v>
      </c>
      <c r="DU36" s="89">
        <v>0</v>
      </c>
      <c r="DV36" s="89">
        <v>0</v>
      </c>
      <c r="DW36" s="89">
        <v>0</v>
      </c>
      <c r="DX36" s="89">
        <v>-49430.08</v>
      </c>
    </row>
    <row r="37" ht="12.75" spans="1:128">
      <c r="A37" s="93" t="s">
        <v>964</v>
      </c>
      <c r="B37" s="101">
        <v>0</v>
      </c>
      <c r="C37" s="97">
        <v>0</v>
      </c>
      <c r="D37" s="97">
        <v>0</v>
      </c>
      <c r="E37" s="97">
        <v>0</v>
      </c>
      <c r="F37" s="97">
        <v>0</v>
      </c>
      <c r="G37" s="97">
        <v>0</v>
      </c>
      <c r="H37" s="97">
        <v>0</v>
      </c>
      <c r="I37" s="97">
        <v>0</v>
      </c>
      <c r="J37" s="97">
        <v>0</v>
      </c>
      <c r="K37" s="97">
        <v>0</v>
      </c>
      <c r="L37" s="97">
        <v>0</v>
      </c>
      <c r="M37" s="97">
        <v>0</v>
      </c>
      <c r="N37" s="97">
        <v>0</v>
      </c>
      <c r="O37" s="97">
        <v>0</v>
      </c>
      <c r="P37" s="97">
        <v>0</v>
      </c>
      <c r="Q37" s="97">
        <v>0</v>
      </c>
      <c r="R37" s="97">
        <v>0</v>
      </c>
      <c r="S37" s="97">
        <v>0</v>
      </c>
      <c r="T37" s="97">
        <v>0</v>
      </c>
      <c r="U37" s="97">
        <v>0</v>
      </c>
      <c r="V37" s="97">
        <v>0</v>
      </c>
      <c r="W37" s="97">
        <v>0</v>
      </c>
      <c r="X37" s="97">
        <v>0</v>
      </c>
      <c r="Y37" s="97">
        <v>0</v>
      </c>
      <c r="Z37" s="97">
        <v>0</v>
      </c>
      <c r="AA37" s="97">
        <v>0</v>
      </c>
      <c r="AB37" s="97">
        <v>0</v>
      </c>
      <c r="AC37" s="97">
        <v>0</v>
      </c>
      <c r="AD37" s="97">
        <v>0</v>
      </c>
      <c r="AE37" s="97">
        <v>0</v>
      </c>
      <c r="AF37" s="97">
        <v>0</v>
      </c>
      <c r="AG37" s="97">
        <v>0</v>
      </c>
      <c r="AH37" s="97">
        <v>0</v>
      </c>
      <c r="AI37" s="97">
        <v>0</v>
      </c>
      <c r="AJ37" s="97">
        <v>0</v>
      </c>
      <c r="AK37" s="97">
        <v>0</v>
      </c>
      <c r="AL37" s="97">
        <v>0</v>
      </c>
      <c r="AM37" s="97">
        <v>0</v>
      </c>
      <c r="AN37" s="97">
        <v>0</v>
      </c>
      <c r="AO37" s="97">
        <v>0</v>
      </c>
      <c r="AP37" s="97">
        <v>0</v>
      </c>
      <c r="AQ37" s="97">
        <v>0</v>
      </c>
      <c r="AR37" s="97">
        <v>0</v>
      </c>
      <c r="AS37" s="97">
        <v>0</v>
      </c>
      <c r="AT37" s="97">
        <v>0</v>
      </c>
      <c r="AU37" s="97">
        <v>0</v>
      </c>
      <c r="AV37" s="97">
        <v>0</v>
      </c>
      <c r="AW37" s="97">
        <v>0</v>
      </c>
      <c r="AX37" s="97">
        <v>0</v>
      </c>
      <c r="AY37" s="97">
        <v>0</v>
      </c>
      <c r="AZ37" s="97">
        <v>0</v>
      </c>
      <c r="BA37" s="97">
        <v>0</v>
      </c>
      <c r="BB37" s="97">
        <v>0</v>
      </c>
      <c r="BC37" s="97">
        <v>0</v>
      </c>
      <c r="BD37" s="97">
        <v>0</v>
      </c>
      <c r="BE37" s="97">
        <v>0</v>
      </c>
      <c r="BF37" s="97">
        <v>0</v>
      </c>
      <c r="BG37" s="97">
        <v>0</v>
      </c>
      <c r="BH37" s="97">
        <v>0</v>
      </c>
      <c r="BI37" s="97">
        <v>0</v>
      </c>
      <c r="BJ37" s="97">
        <v>0</v>
      </c>
      <c r="BK37" s="97">
        <v>0</v>
      </c>
      <c r="BL37" s="97">
        <v>0</v>
      </c>
      <c r="BM37" s="97">
        <v>0</v>
      </c>
      <c r="BN37" s="97">
        <v>0</v>
      </c>
      <c r="BO37" s="97">
        <v>0</v>
      </c>
      <c r="BP37" s="97">
        <v>0</v>
      </c>
      <c r="BQ37" s="97">
        <v>0</v>
      </c>
      <c r="BR37" s="97">
        <v>0</v>
      </c>
      <c r="BS37" s="97">
        <v>0</v>
      </c>
      <c r="BT37" s="97">
        <v>0</v>
      </c>
      <c r="BU37" s="97">
        <v>0</v>
      </c>
      <c r="BV37" s="97">
        <v>0</v>
      </c>
      <c r="BW37" s="97">
        <v>0</v>
      </c>
      <c r="BX37" s="97">
        <v>0</v>
      </c>
      <c r="BY37" s="97">
        <v>0</v>
      </c>
      <c r="BZ37" s="97">
        <v>0</v>
      </c>
      <c r="CA37" s="97">
        <v>0</v>
      </c>
      <c r="CB37" s="97">
        <v>0</v>
      </c>
      <c r="CC37" s="97">
        <v>0</v>
      </c>
      <c r="CD37" s="97">
        <v>0</v>
      </c>
      <c r="CE37" s="97">
        <v>0</v>
      </c>
      <c r="CF37" s="97">
        <v>0</v>
      </c>
      <c r="CG37" s="97">
        <v>0</v>
      </c>
      <c r="CH37" s="97">
        <v>0</v>
      </c>
      <c r="CI37" s="97">
        <v>0</v>
      </c>
      <c r="CJ37" s="97">
        <v>0</v>
      </c>
      <c r="CK37" s="97">
        <v>0</v>
      </c>
      <c r="CL37" s="97">
        <v>0</v>
      </c>
      <c r="CM37" s="97">
        <v>0</v>
      </c>
      <c r="CN37" s="97">
        <v>0</v>
      </c>
      <c r="CO37" s="97">
        <v>0</v>
      </c>
      <c r="CP37" s="97">
        <v>0</v>
      </c>
      <c r="CQ37" s="97">
        <v>0</v>
      </c>
      <c r="CR37" s="97">
        <v>0</v>
      </c>
      <c r="CS37" s="97">
        <v>0</v>
      </c>
      <c r="CT37" s="97">
        <v>0</v>
      </c>
      <c r="CU37" s="97">
        <v>0</v>
      </c>
      <c r="CV37" s="97">
        <v>0</v>
      </c>
      <c r="CW37" s="97">
        <v>0</v>
      </c>
      <c r="CX37" s="97">
        <v>0</v>
      </c>
      <c r="CY37" s="97">
        <v>0</v>
      </c>
      <c r="CZ37" s="97">
        <v>0</v>
      </c>
      <c r="DA37" s="97">
        <v>0</v>
      </c>
      <c r="DB37" s="97">
        <v>0</v>
      </c>
      <c r="DC37" s="97">
        <v>0</v>
      </c>
      <c r="DD37" s="97">
        <v>0</v>
      </c>
      <c r="DE37" s="97">
        <v>0</v>
      </c>
      <c r="DF37" s="97">
        <v>0</v>
      </c>
      <c r="DG37" s="97">
        <v>0</v>
      </c>
      <c r="DH37" s="97">
        <v>0</v>
      </c>
      <c r="DI37" s="97">
        <v>0</v>
      </c>
      <c r="DJ37" s="97">
        <v>0</v>
      </c>
      <c r="DK37" s="97">
        <v>0</v>
      </c>
      <c r="DL37" s="97">
        <v>0</v>
      </c>
      <c r="DM37" s="89">
        <v>0</v>
      </c>
      <c r="DN37" s="89">
        <v>0</v>
      </c>
      <c r="DO37" s="89">
        <v>0</v>
      </c>
      <c r="DP37" s="89">
        <v>0</v>
      </c>
      <c r="DQ37" s="89">
        <v>0</v>
      </c>
      <c r="DR37" s="89">
        <v>0</v>
      </c>
      <c r="DS37" s="89">
        <v>0</v>
      </c>
      <c r="DT37" s="89">
        <v>0</v>
      </c>
      <c r="DU37" s="89">
        <v>0</v>
      </c>
      <c r="DV37" s="89">
        <v>0</v>
      </c>
      <c r="DW37" s="89">
        <v>0</v>
      </c>
      <c r="DX37" s="89">
        <v>0</v>
      </c>
    </row>
    <row r="38" s="86" customFormat="1" spans="1:128">
      <c r="A38" s="93" t="s">
        <v>965</v>
      </c>
      <c r="B38" s="95">
        <v>0</v>
      </c>
      <c r="C38" s="97">
        <v>0</v>
      </c>
      <c r="D38" s="97">
        <v>0</v>
      </c>
      <c r="E38" s="97">
        <v>0</v>
      </c>
      <c r="F38" s="97"/>
      <c r="G38" s="97"/>
      <c r="H38" s="97"/>
      <c r="I38" s="108">
        <v>0</v>
      </c>
      <c r="J38" s="108">
        <v>0</v>
      </c>
      <c r="K38" s="108">
        <v>0</v>
      </c>
      <c r="L38" s="108">
        <v>0</v>
      </c>
      <c r="M38" s="108">
        <v>0</v>
      </c>
      <c r="N38" s="108">
        <v>0</v>
      </c>
      <c r="O38" s="108">
        <v>0</v>
      </c>
      <c r="P38" s="108">
        <v>0</v>
      </c>
      <c r="Q38" s="108">
        <v>0</v>
      </c>
      <c r="R38" s="108">
        <v>0</v>
      </c>
      <c r="S38" s="108">
        <v>0</v>
      </c>
      <c r="T38" s="108">
        <v>0</v>
      </c>
      <c r="U38" s="108">
        <v>0</v>
      </c>
      <c r="V38" s="108">
        <v>0</v>
      </c>
      <c r="W38" s="108">
        <v>0</v>
      </c>
      <c r="X38" s="108">
        <v>0</v>
      </c>
      <c r="Y38" s="108">
        <v>0</v>
      </c>
      <c r="Z38" s="108"/>
      <c r="AA38" s="108"/>
      <c r="AB38" s="108"/>
      <c r="AC38" s="108"/>
      <c r="AD38" s="108"/>
      <c r="AE38" s="108"/>
      <c r="AF38" s="108"/>
      <c r="AG38" s="108"/>
      <c r="AH38" s="108">
        <v>0</v>
      </c>
      <c r="AI38" s="108">
        <v>0</v>
      </c>
      <c r="AJ38" s="108">
        <v>0</v>
      </c>
      <c r="AK38" s="108">
        <v>0</v>
      </c>
      <c r="AL38" s="108"/>
      <c r="AM38" s="108"/>
      <c r="AN38" s="87">
        <v>0</v>
      </c>
      <c r="AO38" s="87">
        <v>0</v>
      </c>
      <c r="AP38" s="87">
        <v>0</v>
      </c>
      <c r="AQ38" s="87">
        <v>0</v>
      </c>
      <c r="AR38" s="87">
        <v>0</v>
      </c>
      <c r="AS38" s="87">
        <v>0</v>
      </c>
      <c r="AT38" s="87">
        <v>0</v>
      </c>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87"/>
      <c r="BU38" s="87"/>
      <c r="BV38" s="87"/>
      <c r="BW38" s="87"/>
      <c r="BX38" s="87"/>
      <c r="BY38" s="87"/>
      <c r="BZ38" s="87"/>
      <c r="CA38" s="87"/>
      <c r="CB38" s="87"/>
      <c r="CC38" s="87"/>
      <c r="CD38" s="87"/>
      <c r="CE38" s="87"/>
      <c r="CF38" s="87"/>
      <c r="CG38" s="87"/>
      <c r="CH38" s="87"/>
      <c r="CI38" s="87"/>
      <c r="CJ38" s="87"/>
      <c r="CK38" s="87"/>
      <c r="CL38" s="87"/>
      <c r="CM38" s="87"/>
      <c r="CN38" s="87"/>
      <c r="CO38" s="87"/>
      <c r="CP38" s="87"/>
      <c r="CQ38" s="87"/>
      <c r="CR38" s="87"/>
      <c r="CS38" s="87"/>
      <c r="CT38" s="87"/>
      <c r="CU38" s="87"/>
      <c r="CV38" s="87"/>
      <c r="CW38" s="87"/>
      <c r="CX38" s="87"/>
      <c r="CY38" s="87"/>
      <c r="CZ38" s="87"/>
      <c r="DA38" s="87"/>
      <c r="DB38" s="87"/>
      <c r="DC38" s="87"/>
      <c r="DD38" s="87"/>
      <c r="DE38" s="87"/>
      <c r="DF38" s="87"/>
      <c r="DG38" s="87"/>
      <c r="DH38" s="87"/>
      <c r="DI38" s="87"/>
      <c r="DJ38" s="87"/>
      <c r="DK38" s="87"/>
      <c r="DL38" s="87"/>
      <c r="DX38" s="86">
        <v>0</v>
      </c>
    </row>
    <row r="39" s="87" customFormat="1" spans="1:128">
      <c r="A39" s="93" t="s">
        <v>966</v>
      </c>
      <c r="B39" s="95">
        <v>0</v>
      </c>
      <c r="C39" s="97">
        <v>0</v>
      </c>
      <c r="D39" s="97">
        <v>0</v>
      </c>
      <c r="E39" s="97">
        <v>0</v>
      </c>
      <c r="F39" s="97"/>
      <c r="G39" s="97"/>
      <c r="H39" s="97"/>
      <c r="I39" s="97">
        <v>0</v>
      </c>
      <c r="J39" s="97">
        <v>0</v>
      </c>
      <c r="K39" s="97">
        <v>0</v>
      </c>
      <c r="L39" s="97">
        <v>0</v>
      </c>
      <c r="M39" s="97">
        <v>0</v>
      </c>
      <c r="N39" s="97">
        <v>0</v>
      </c>
      <c r="O39" s="97">
        <v>0</v>
      </c>
      <c r="P39" s="97">
        <v>0</v>
      </c>
      <c r="Q39" s="97">
        <v>0</v>
      </c>
      <c r="R39" s="97">
        <v>0</v>
      </c>
      <c r="S39" s="97">
        <v>0</v>
      </c>
      <c r="T39" s="97">
        <v>0</v>
      </c>
      <c r="U39" s="97">
        <v>0</v>
      </c>
      <c r="V39" s="97">
        <v>0</v>
      </c>
      <c r="W39" s="97">
        <v>0</v>
      </c>
      <c r="X39" s="97">
        <v>0</v>
      </c>
      <c r="Y39" s="97">
        <v>0</v>
      </c>
      <c r="Z39" s="97"/>
      <c r="AA39" s="97"/>
      <c r="AB39" s="97"/>
      <c r="AC39" s="97"/>
      <c r="AD39" s="97"/>
      <c r="AE39" s="97"/>
      <c r="AF39" s="97"/>
      <c r="AG39" s="97"/>
      <c r="AH39" s="97">
        <v>0</v>
      </c>
      <c r="AI39" s="97">
        <v>0</v>
      </c>
      <c r="AJ39" s="97">
        <v>0</v>
      </c>
      <c r="AK39" s="97">
        <v>0</v>
      </c>
      <c r="AL39" s="97"/>
      <c r="AM39" s="97"/>
      <c r="AN39" s="97">
        <v>0</v>
      </c>
      <c r="AO39" s="97">
        <v>0</v>
      </c>
      <c r="AP39" s="97">
        <v>0</v>
      </c>
      <c r="AQ39" s="97">
        <v>0</v>
      </c>
      <c r="AR39" s="97">
        <v>0</v>
      </c>
      <c r="AS39" s="97">
        <v>0</v>
      </c>
      <c r="AT39" s="97">
        <v>0</v>
      </c>
      <c r="AU39" s="97"/>
      <c r="AV39" s="97"/>
      <c r="AW39" s="97"/>
      <c r="AX39" s="97"/>
      <c r="AY39" s="97"/>
      <c r="AZ39" s="97"/>
      <c r="BA39" s="97"/>
      <c r="BB39" s="97"/>
      <c r="BC39" s="97"/>
      <c r="BD39" s="97"/>
      <c r="BE39" s="97"/>
      <c r="BF39" s="97"/>
      <c r="BG39" s="97"/>
      <c r="BH39" s="97"/>
      <c r="BI39" s="97"/>
      <c r="BJ39" s="97"/>
      <c r="BK39" s="97"/>
      <c r="BL39" s="97"/>
      <c r="BM39" s="97"/>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c r="CW39" s="97"/>
      <c r="CX39" s="97"/>
      <c r="CY39" s="97"/>
      <c r="CZ39" s="97"/>
      <c r="DA39" s="97"/>
      <c r="DB39" s="97"/>
      <c r="DC39" s="97"/>
      <c r="DD39" s="97"/>
      <c r="DE39" s="97"/>
      <c r="DF39" s="97"/>
      <c r="DG39" s="97"/>
      <c r="DH39" s="97"/>
      <c r="DI39" s="97"/>
      <c r="DJ39" s="97"/>
      <c r="DK39" s="97"/>
      <c r="DL39" s="97"/>
      <c r="DX39" s="87">
        <v>0</v>
      </c>
    </row>
    <row r="40" s="87" customFormat="1" spans="1:132">
      <c r="A40" s="94" t="s">
        <v>967</v>
      </c>
      <c r="B40" s="101">
        <v>-18843907.18</v>
      </c>
      <c r="C40" s="101">
        <v>149126358.88</v>
      </c>
      <c r="D40" s="101">
        <v>-5269932.15</v>
      </c>
      <c r="E40" s="101">
        <v>-26251282.33</v>
      </c>
      <c r="F40" s="101">
        <v>0</v>
      </c>
      <c r="G40" s="101">
        <v>0</v>
      </c>
      <c r="H40" s="101">
        <v>-136449051.58</v>
      </c>
      <c r="I40" s="101">
        <v>0</v>
      </c>
      <c r="J40" s="101">
        <v>0</v>
      </c>
      <c r="K40" s="101">
        <v>0</v>
      </c>
      <c r="L40" s="101">
        <v>4037710.2</v>
      </c>
      <c r="M40" s="101">
        <v>0</v>
      </c>
      <c r="N40" s="101">
        <v>146919248.68</v>
      </c>
      <c r="O40" s="101">
        <v>0</v>
      </c>
      <c r="P40" s="101">
        <v>0</v>
      </c>
      <c r="Q40" s="101">
        <v>0</v>
      </c>
      <c r="R40" s="101">
        <v>-1830600</v>
      </c>
      <c r="S40" s="101">
        <v>0</v>
      </c>
      <c r="T40" s="101">
        <v>11176270.15</v>
      </c>
      <c r="U40" s="101">
        <v>0</v>
      </c>
      <c r="V40" s="101">
        <v>-7138559.95</v>
      </c>
      <c r="W40" s="101">
        <v>0</v>
      </c>
      <c r="X40" s="101">
        <v>0</v>
      </c>
      <c r="Y40" s="101">
        <v>0</v>
      </c>
      <c r="Z40" s="101">
        <v>0</v>
      </c>
      <c r="AA40" s="101">
        <v>0</v>
      </c>
      <c r="AB40" s="101">
        <v>0</v>
      </c>
      <c r="AC40" s="101">
        <v>0</v>
      </c>
      <c r="AD40" s="101">
        <v>0</v>
      </c>
      <c r="AE40" s="101">
        <v>0</v>
      </c>
      <c r="AF40" s="101">
        <v>0</v>
      </c>
      <c r="AG40" s="101">
        <v>0</v>
      </c>
      <c r="AH40" s="101">
        <v>3027456.34</v>
      </c>
      <c r="AI40" s="101">
        <v>-31365.33</v>
      </c>
      <c r="AJ40" s="101">
        <v>144758064.64</v>
      </c>
      <c r="AK40" s="101">
        <v>-834906.97</v>
      </c>
      <c r="AL40" s="101">
        <v>0</v>
      </c>
      <c r="AM40" s="101">
        <v>0</v>
      </c>
      <c r="AN40" s="101">
        <v>0</v>
      </c>
      <c r="AO40" s="101">
        <v>0</v>
      </c>
      <c r="AP40" s="101">
        <v>-1830600</v>
      </c>
      <c r="AQ40" s="101">
        <v>0</v>
      </c>
      <c r="AR40" s="101">
        <v>0</v>
      </c>
      <c r="AS40" s="101">
        <v>0</v>
      </c>
      <c r="AT40" s="101">
        <v>0</v>
      </c>
      <c r="AU40" s="101">
        <v>0</v>
      </c>
      <c r="AV40" s="101">
        <v>0</v>
      </c>
      <c r="AW40" s="101">
        <v>0</v>
      </c>
      <c r="AX40" s="101">
        <v>0</v>
      </c>
      <c r="AY40" s="101">
        <v>0</v>
      </c>
      <c r="AZ40" s="101">
        <v>0</v>
      </c>
      <c r="BA40" s="101">
        <v>0</v>
      </c>
      <c r="BB40" s="101">
        <v>0</v>
      </c>
      <c r="BC40" s="101">
        <v>0</v>
      </c>
      <c r="BD40" s="101">
        <v>0</v>
      </c>
      <c r="BE40" s="101">
        <v>0</v>
      </c>
      <c r="BF40" s="101">
        <v>0</v>
      </c>
      <c r="BG40" s="101">
        <v>0</v>
      </c>
      <c r="BH40" s="101">
        <v>0</v>
      </c>
      <c r="BI40" s="101">
        <v>0</v>
      </c>
      <c r="BJ40" s="101">
        <v>0</v>
      </c>
      <c r="BK40" s="101">
        <v>0</v>
      </c>
      <c r="BL40" s="101">
        <v>0</v>
      </c>
      <c r="BM40" s="101">
        <v>0</v>
      </c>
      <c r="BN40" s="101">
        <v>0</v>
      </c>
      <c r="BO40" s="101">
        <v>0</v>
      </c>
      <c r="BP40" s="101">
        <v>0</v>
      </c>
      <c r="BQ40" s="101">
        <v>0</v>
      </c>
      <c r="BR40" s="101">
        <v>0</v>
      </c>
      <c r="BS40" s="101">
        <v>0</v>
      </c>
      <c r="BT40" s="101">
        <v>0</v>
      </c>
      <c r="BU40" s="101">
        <v>0</v>
      </c>
      <c r="BV40" s="101">
        <v>0</v>
      </c>
      <c r="BW40" s="101">
        <v>0</v>
      </c>
      <c r="BX40" s="101">
        <v>0</v>
      </c>
      <c r="BY40" s="101">
        <v>0</v>
      </c>
      <c r="BZ40" s="101">
        <v>0</v>
      </c>
      <c r="CA40" s="101">
        <v>0</v>
      </c>
      <c r="CB40" s="101">
        <v>0</v>
      </c>
      <c r="CC40" s="101">
        <v>0</v>
      </c>
      <c r="CD40" s="101">
        <v>0</v>
      </c>
      <c r="CE40" s="101">
        <v>0</v>
      </c>
      <c r="CF40" s="101">
        <v>0</v>
      </c>
      <c r="CG40" s="101">
        <v>0</v>
      </c>
      <c r="CH40" s="101">
        <v>0</v>
      </c>
      <c r="CI40" s="101">
        <v>0</v>
      </c>
      <c r="CJ40" s="101">
        <v>0</v>
      </c>
      <c r="CK40" s="101">
        <v>0</v>
      </c>
      <c r="CL40" s="101">
        <v>0</v>
      </c>
      <c r="CM40" s="101">
        <v>0</v>
      </c>
      <c r="CN40" s="101">
        <v>0</v>
      </c>
      <c r="CO40" s="101">
        <v>0</v>
      </c>
      <c r="CP40" s="101">
        <v>0</v>
      </c>
      <c r="CQ40" s="101">
        <v>0</v>
      </c>
      <c r="CR40" s="101">
        <v>0</v>
      </c>
      <c r="CS40" s="101">
        <v>0</v>
      </c>
      <c r="CT40" s="101">
        <v>0</v>
      </c>
      <c r="CU40" s="101">
        <v>0</v>
      </c>
      <c r="CV40" s="101">
        <v>0</v>
      </c>
      <c r="CW40" s="101">
        <v>0</v>
      </c>
      <c r="CX40" s="101">
        <v>0</v>
      </c>
      <c r="CY40" s="101">
        <v>0</v>
      </c>
      <c r="CZ40" s="101">
        <v>0</v>
      </c>
      <c r="DA40" s="101">
        <v>0</v>
      </c>
      <c r="DB40" s="101">
        <v>0</v>
      </c>
      <c r="DC40" s="101">
        <v>0</v>
      </c>
      <c r="DD40" s="101">
        <v>0</v>
      </c>
      <c r="DE40" s="101">
        <v>0</v>
      </c>
      <c r="DF40" s="101">
        <v>0</v>
      </c>
      <c r="DG40" s="101">
        <v>0</v>
      </c>
      <c r="DH40" s="101">
        <v>0</v>
      </c>
      <c r="DI40" s="101">
        <v>0</v>
      </c>
      <c r="DJ40" s="101">
        <v>0</v>
      </c>
      <c r="DK40" s="101">
        <v>0</v>
      </c>
      <c r="DL40" s="101">
        <v>0</v>
      </c>
      <c r="DM40" s="87">
        <v>0</v>
      </c>
      <c r="DN40" s="87">
        <v>0</v>
      </c>
      <c r="DO40" s="87">
        <v>0</v>
      </c>
      <c r="DP40" s="87">
        <v>0</v>
      </c>
      <c r="DQ40" s="87">
        <v>0</v>
      </c>
      <c r="DR40" s="87">
        <v>0</v>
      </c>
      <c r="DS40" s="87">
        <v>-4913637.86</v>
      </c>
      <c r="DT40" s="87">
        <v>0</v>
      </c>
      <c r="DU40" s="87">
        <v>0</v>
      </c>
      <c r="DV40" s="87">
        <v>0</v>
      </c>
      <c r="DW40" s="87">
        <v>0</v>
      </c>
      <c r="DX40" s="87">
        <v>-49430.08</v>
      </c>
      <c r="DY40" s="87">
        <v>0</v>
      </c>
      <c r="DZ40" s="87">
        <v>0</v>
      </c>
      <c r="EA40" s="87">
        <v>0</v>
      </c>
      <c r="EB40" s="87">
        <v>0</v>
      </c>
    </row>
    <row r="41" s="87" customFormat="1" spans="1:128">
      <c r="A41" s="93" t="s">
        <v>968</v>
      </c>
      <c r="B41" s="95">
        <v>87000</v>
      </c>
      <c r="C41" s="95">
        <v>0</v>
      </c>
      <c r="D41" s="95">
        <v>0</v>
      </c>
      <c r="E41" s="95">
        <v>87000</v>
      </c>
      <c r="F41" s="95"/>
      <c r="G41" s="95"/>
      <c r="H41" s="95"/>
      <c r="I41" s="95">
        <v>0</v>
      </c>
      <c r="J41" s="95">
        <v>0</v>
      </c>
      <c r="K41" s="95">
        <v>0</v>
      </c>
      <c r="L41" s="95">
        <v>0</v>
      </c>
      <c r="M41" s="95">
        <v>0</v>
      </c>
      <c r="N41" s="95">
        <v>0</v>
      </c>
      <c r="O41" s="95">
        <v>0</v>
      </c>
      <c r="P41" s="95">
        <v>0</v>
      </c>
      <c r="Q41" s="95">
        <v>0</v>
      </c>
      <c r="R41" s="95">
        <v>0</v>
      </c>
      <c r="S41" s="95">
        <v>0</v>
      </c>
      <c r="T41" s="95">
        <v>0</v>
      </c>
      <c r="U41" s="95">
        <v>0</v>
      </c>
      <c r="V41" s="95">
        <v>0</v>
      </c>
      <c r="W41" s="95">
        <v>0</v>
      </c>
      <c r="X41" s="95">
        <v>0</v>
      </c>
      <c r="Y41" s="95">
        <v>0</v>
      </c>
      <c r="Z41" s="95"/>
      <c r="AA41" s="95"/>
      <c r="AB41" s="95"/>
      <c r="AC41" s="95"/>
      <c r="AD41" s="95"/>
      <c r="AE41" s="95"/>
      <c r="AF41" s="95"/>
      <c r="AG41" s="95"/>
      <c r="AH41" s="95">
        <v>0</v>
      </c>
      <c r="AI41" s="95">
        <v>0</v>
      </c>
      <c r="AJ41" s="95">
        <v>0</v>
      </c>
      <c r="AK41" s="95">
        <v>0</v>
      </c>
      <c r="AL41" s="95"/>
      <c r="AM41" s="95"/>
      <c r="AN41" s="95">
        <v>0</v>
      </c>
      <c r="AO41" s="95">
        <v>0</v>
      </c>
      <c r="AP41" s="95">
        <v>0</v>
      </c>
      <c r="AQ41" s="95">
        <v>0</v>
      </c>
      <c r="AR41" s="95">
        <v>0</v>
      </c>
      <c r="AS41" s="95">
        <v>0</v>
      </c>
      <c r="AT41" s="95">
        <v>0</v>
      </c>
      <c r="AU41" s="95"/>
      <c r="AV41" s="95"/>
      <c r="AW41" s="95"/>
      <c r="AX41" s="95"/>
      <c r="AY41" s="95"/>
      <c r="AZ41" s="95"/>
      <c r="BA41" s="95"/>
      <c r="BB41" s="95"/>
      <c r="BC41" s="95"/>
      <c r="BD41" s="95"/>
      <c r="BE41" s="95"/>
      <c r="BF41" s="95"/>
      <c r="BG41" s="95"/>
      <c r="BH41" s="95"/>
      <c r="BI41" s="95"/>
      <c r="BJ41" s="95"/>
      <c r="BK41" s="95"/>
      <c r="BL41" s="95"/>
      <c r="BM41" s="95"/>
      <c r="BN41" s="95"/>
      <c r="BO41" s="95"/>
      <c r="BP41" s="95"/>
      <c r="BQ41" s="95"/>
      <c r="BR41" s="95"/>
      <c r="BS41" s="95"/>
      <c r="BT41" s="95"/>
      <c r="BU41" s="95"/>
      <c r="BV41" s="95"/>
      <c r="BW41" s="95"/>
      <c r="BX41" s="95"/>
      <c r="BY41" s="95"/>
      <c r="BZ41" s="95"/>
      <c r="CA41" s="95"/>
      <c r="CB41" s="95"/>
      <c r="CC41" s="95"/>
      <c r="CD41" s="95"/>
      <c r="CE41" s="95"/>
      <c r="CF41" s="95"/>
      <c r="CG41" s="95"/>
      <c r="CH41" s="95"/>
      <c r="CI41" s="95"/>
      <c r="CJ41" s="95"/>
      <c r="CK41" s="95"/>
      <c r="CL41" s="95"/>
      <c r="CM41" s="95"/>
      <c r="CN41" s="95"/>
      <c r="CO41" s="95"/>
      <c r="CP41" s="95"/>
      <c r="CQ41" s="95"/>
      <c r="CR41" s="95"/>
      <c r="CS41" s="95"/>
      <c r="CT41" s="95"/>
      <c r="CU41" s="95"/>
      <c r="CV41" s="95"/>
      <c r="CW41" s="95"/>
      <c r="CX41" s="95"/>
      <c r="CY41" s="95"/>
      <c r="CZ41" s="95"/>
      <c r="DA41" s="95"/>
      <c r="DB41" s="95"/>
      <c r="DC41" s="95"/>
      <c r="DD41" s="95"/>
      <c r="DE41" s="95"/>
      <c r="DF41" s="95"/>
      <c r="DG41" s="95"/>
      <c r="DH41" s="95"/>
      <c r="DI41" s="95"/>
      <c r="DJ41" s="95"/>
      <c r="DK41" s="95"/>
      <c r="DL41" s="95"/>
      <c r="DX41" s="87">
        <v>0</v>
      </c>
    </row>
    <row r="42" s="87" customFormat="1" spans="1:132">
      <c r="A42" s="93" t="s">
        <v>969</v>
      </c>
      <c r="B42" s="95">
        <v>-18930907.18</v>
      </c>
      <c r="C42" s="95">
        <v>149126358.88</v>
      </c>
      <c r="D42" s="95">
        <v>-5269932.15</v>
      </c>
      <c r="E42" s="95">
        <v>-26338282.33</v>
      </c>
      <c r="F42" s="95"/>
      <c r="G42" s="95"/>
      <c r="H42" s="98">
        <v>-136449051.58</v>
      </c>
      <c r="I42" s="95"/>
      <c r="J42" s="95">
        <v>0</v>
      </c>
      <c r="K42" s="95">
        <v>0</v>
      </c>
      <c r="L42" s="95">
        <v>4037710.2</v>
      </c>
      <c r="M42" s="95">
        <v>0</v>
      </c>
      <c r="N42" s="95">
        <v>146919248.68</v>
      </c>
      <c r="O42" s="95">
        <v>0</v>
      </c>
      <c r="P42" s="95">
        <v>0</v>
      </c>
      <c r="Q42" s="95">
        <v>0</v>
      </c>
      <c r="R42" s="95">
        <v>-1830600</v>
      </c>
      <c r="S42" s="95">
        <v>0</v>
      </c>
      <c r="T42" s="95">
        <v>11176270.15</v>
      </c>
      <c r="U42" s="95">
        <v>0</v>
      </c>
      <c r="V42" s="95">
        <v>-7138559.95</v>
      </c>
      <c r="W42" s="95"/>
      <c r="X42" s="95"/>
      <c r="Y42" s="95"/>
      <c r="Z42" s="95"/>
      <c r="AA42" s="95"/>
      <c r="AB42" s="95"/>
      <c r="AC42" s="95"/>
      <c r="AD42" s="95"/>
      <c r="AE42" s="95"/>
      <c r="AF42" s="95"/>
      <c r="AG42" s="95"/>
      <c r="AH42" s="95">
        <v>3027456.34</v>
      </c>
      <c r="AI42" s="95">
        <v>-31365.33</v>
      </c>
      <c r="AJ42" s="95">
        <v>144758064.64</v>
      </c>
      <c r="AK42" s="95">
        <v>-834906.97</v>
      </c>
      <c r="AL42" s="95"/>
      <c r="AM42" s="95"/>
      <c r="AN42" s="95"/>
      <c r="AO42" s="95"/>
      <c r="AP42" s="95">
        <v>-1830600</v>
      </c>
      <c r="AQ42" s="95"/>
      <c r="AR42" s="95"/>
      <c r="AS42" s="95"/>
      <c r="AT42" s="95"/>
      <c r="AU42" s="95"/>
      <c r="AV42" s="95"/>
      <c r="AW42" s="95"/>
      <c r="AX42" s="95"/>
      <c r="AY42" s="95"/>
      <c r="AZ42" s="95"/>
      <c r="BA42" s="95"/>
      <c r="BB42" s="95"/>
      <c r="BC42" s="95"/>
      <c r="BD42" s="95"/>
      <c r="BE42" s="95"/>
      <c r="BF42" s="95"/>
      <c r="BG42" s="95"/>
      <c r="BH42" s="95"/>
      <c r="BI42" s="95"/>
      <c r="BJ42" s="95"/>
      <c r="BK42" s="95"/>
      <c r="BL42" s="95"/>
      <c r="BM42" s="95"/>
      <c r="BN42" s="95"/>
      <c r="BO42" s="95"/>
      <c r="BP42" s="95"/>
      <c r="BQ42" s="95"/>
      <c r="BR42" s="95"/>
      <c r="BS42" s="95"/>
      <c r="BT42" s="95"/>
      <c r="BU42" s="95"/>
      <c r="BV42" s="95"/>
      <c r="BW42" s="95"/>
      <c r="BX42" s="95"/>
      <c r="BY42" s="95"/>
      <c r="BZ42" s="95"/>
      <c r="CA42" s="95"/>
      <c r="CB42" s="95"/>
      <c r="CC42" s="95"/>
      <c r="CD42" s="95"/>
      <c r="CE42" s="95"/>
      <c r="CF42" s="95"/>
      <c r="CG42" s="95"/>
      <c r="CH42" s="95"/>
      <c r="CI42" s="95"/>
      <c r="CJ42" s="95"/>
      <c r="CK42" s="95"/>
      <c r="CL42" s="95"/>
      <c r="CM42" s="95"/>
      <c r="CN42" s="95"/>
      <c r="CO42" s="95"/>
      <c r="CP42" s="95"/>
      <c r="CQ42" s="95"/>
      <c r="CR42" s="95"/>
      <c r="CS42" s="95"/>
      <c r="CT42" s="95"/>
      <c r="CU42" s="95"/>
      <c r="CV42" s="95"/>
      <c r="CW42" s="95"/>
      <c r="CX42" s="95"/>
      <c r="CY42" s="95"/>
      <c r="CZ42" s="95"/>
      <c r="DA42" s="95"/>
      <c r="DB42" s="95"/>
      <c r="DC42" s="95"/>
      <c r="DD42" s="95"/>
      <c r="DE42" s="95"/>
      <c r="DF42" s="95"/>
      <c r="DG42" s="95"/>
      <c r="DH42" s="95"/>
      <c r="DI42" s="95"/>
      <c r="DJ42" s="95"/>
      <c r="DK42" s="95"/>
      <c r="DL42" s="95"/>
      <c r="DS42" s="87">
        <v>-4913637.86</v>
      </c>
      <c r="DX42" s="87">
        <v>-49430.08</v>
      </c>
      <c r="DY42" s="87">
        <v>0</v>
      </c>
      <c r="DZ42" s="87">
        <v>0</v>
      </c>
      <c r="EA42" s="87">
        <v>0</v>
      </c>
      <c r="EB42" s="87">
        <v>0</v>
      </c>
    </row>
    <row r="43" s="87" customFormat="1" spans="1:128">
      <c r="A43" s="93" t="s">
        <v>970</v>
      </c>
      <c r="B43" s="95">
        <v>0</v>
      </c>
      <c r="C43" s="95"/>
      <c r="D43" s="95"/>
      <c r="E43" s="95"/>
      <c r="F43" s="95"/>
      <c r="G43" s="95"/>
      <c r="H43" s="95"/>
      <c r="I43" s="95"/>
      <c r="J43" s="95"/>
      <c r="K43" s="95"/>
      <c r="L43" s="95"/>
      <c r="M43" s="95"/>
      <c r="N43" s="95"/>
      <c r="O43" s="95"/>
      <c r="P43" s="95"/>
      <c r="Q43" s="95"/>
      <c r="R43" s="95"/>
      <c r="S43" s="95">
        <v>0</v>
      </c>
      <c r="T43" s="95">
        <v>0</v>
      </c>
      <c r="U43" s="95">
        <v>0</v>
      </c>
      <c r="V43" s="95">
        <v>0</v>
      </c>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5"/>
      <c r="BD43" s="95"/>
      <c r="BE43" s="95"/>
      <c r="BF43" s="95"/>
      <c r="BG43" s="95"/>
      <c r="BH43" s="95"/>
      <c r="BI43" s="95"/>
      <c r="BJ43" s="95"/>
      <c r="BK43" s="95"/>
      <c r="BL43" s="95"/>
      <c r="BM43" s="95"/>
      <c r="BN43" s="95"/>
      <c r="BO43" s="95"/>
      <c r="BP43" s="95"/>
      <c r="BQ43" s="95"/>
      <c r="BR43" s="95"/>
      <c r="BS43" s="95"/>
      <c r="BT43" s="95"/>
      <c r="BU43" s="95"/>
      <c r="BV43" s="95"/>
      <c r="BW43" s="95"/>
      <c r="BX43" s="95"/>
      <c r="BY43" s="95"/>
      <c r="BZ43" s="95"/>
      <c r="CA43" s="95"/>
      <c r="CB43" s="95"/>
      <c r="CC43" s="95"/>
      <c r="CD43" s="95"/>
      <c r="CE43" s="95"/>
      <c r="CF43" s="95"/>
      <c r="CG43" s="95"/>
      <c r="CH43" s="95"/>
      <c r="CI43" s="95"/>
      <c r="CJ43" s="95"/>
      <c r="CK43" s="95"/>
      <c r="CL43" s="95"/>
      <c r="CM43" s="95"/>
      <c r="CN43" s="95"/>
      <c r="CO43" s="95"/>
      <c r="CP43" s="95"/>
      <c r="CQ43" s="95"/>
      <c r="CR43" s="95"/>
      <c r="CS43" s="95"/>
      <c r="CT43" s="95"/>
      <c r="CU43" s="95"/>
      <c r="CV43" s="95"/>
      <c r="CW43" s="95"/>
      <c r="CX43" s="95"/>
      <c r="CY43" s="95"/>
      <c r="CZ43" s="95"/>
      <c r="DA43" s="95"/>
      <c r="DB43" s="95"/>
      <c r="DC43" s="95"/>
      <c r="DD43" s="95"/>
      <c r="DE43" s="95"/>
      <c r="DF43" s="95"/>
      <c r="DG43" s="95"/>
      <c r="DH43" s="95"/>
      <c r="DI43" s="95"/>
      <c r="DJ43" s="95"/>
      <c r="DK43" s="95"/>
      <c r="DL43" s="95"/>
      <c r="DX43" s="87">
        <v>0</v>
      </c>
    </row>
    <row r="44" s="87" customFormat="1" spans="1:128">
      <c r="A44" s="93" t="s">
        <v>971</v>
      </c>
      <c r="B44" s="95">
        <v>0</v>
      </c>
      <c r="C44" s="95"/>
      <c r="D44" s="95"/>
      <c r="E44" s="95"/>
      <c r="F44" s="95"/>
      <c r="G44" s="95"/>
      <c r="H44" s="95"/>
      <c r="I44" s="95"/>
      <c r="J44" s="95"/>
      <c r="K44" s="95"/>
      <c r="L44" s="95"/>
      <c r="M44" s="95"/>
      <c r="N44" s="95"/>
      <c r="O44" s="95"/>
      <c r="P44" s="95"/>
      <c r="Q44" s="95"/>
      <c r="R44" s="95"/>
      <c r="S44" s="95">
        <v>0</v>
      </c>
      <c r="T44" s="95">
        <v>0</v>
      </c>
      <c r="U44" s="95">
        <v>0</v>
      </c>
      <c r="V44" s="95">
        <v>0</v>
      </c>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5"/>
      <c r="BD44" s="95"/>
      <c r="BE44" s="95"/>
      <c r="BF44" s="95"/>
      <c r="BG44" s="95"/>
      <c r="BH44" s="95"/>
      <c r="BI44" s="95"/>
      <c r="BJ44" s="95"/>
      <c r="BK44" s="95"/>
      <c r="BL44" s="95"/>
      <c r="BM44" s="95"/>
      <c r="BN44" s="95"/>
      <c r="BO44" s="95"/>
      <c r="BP44" s="95"/>
      <c r="BQ44" s="95"/>
      <c r="BR44" s="95"/>
      <c r="BS44" s="95"/>
      <c r="BT44" s="95"/>
      <c r="BU44" s="95"/>
      <c r="BV44" s="95"/>
      <c r="BW44" s="95"/>
      <c r="BX44" s="95"/>
      <c r="BY44" s="95"/>
      <c r="BZ44" s="95"/>
      <c r="CA44" s="95"/>
      <c r="CB44" s="95"/>
      <c r="CC44" s="95"/>
      <c r="CD44" s="95"/>
      <c r="CE44" s="95"/>
      <c r="CF44" s="95"/>
      <c r="CG44" s="95"/>
      <c r="CH44" s="95"/>
      <c r="CI44" s="95"/>
      <c r="CJ44" s="95"/>
      <c r="CK44" s="95"/>
      <c r="CL44" s="95"/>
      <c r="CM44" s="95"/>
      <c r="CN44" s="95"/>
      <c r="CO44" s="95"/>
      <c r="CP44" s="95"/>
      <c r="CQ44" s="95"/>
      <c r="CR44" s="95"/>
      <c r="CS44" s="95"/>
      <c r="CT44" s="95"/>
      <c r="CU44" s="95"/>
      <c r="CV44" s="95"/>
      <c r="CW44" s="95"/>
      <c r="CX44" s="95"/>
      <c r="CY44" s="95"/>
      <c r="CZ44" s="95"/>
      <c r="DA44" s="95"/>
      <c r="DB44" s="95"/>
      <c r="DC44" s="95"/>
      <c r="DD44" s="95"/>
      <c r="DE44" s="95"/>
      <c r="DF44" s="95"/>
      <c r="DG44" s="95"/>
      <c r="DH44" s="95"/>
      <c r="DI44" s="95"/>
      <c r="DJ44" s="95"/>
      <c r="DK44" s="95"/>
      <c r="DL44" s="95"/>
      <c r="DX44" s="87">
        <v>0</v>
      </c>
    </row>
    <row r="45" s="87" customFormat="1" spans="1:128">
      <c r="A45" s="93" t="s">
        <v>972</v>
      </c>
      <c r="B45" s="95">
        <v>0</v>
      </c>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5"/>
      <c r="BD45" s="95"/>
      <c r="BE45" s="95"/>
      <c r="BF45" s="95"/>
      <c r="BG45" s="95"/>
      <c r="BH45" s="95"/>
      <c r="BI45" s="95"/>
      <c r="BJ45" s="95"/>
      <c r="BK45" s="95"/>
      <c r="BL45" s="95"/>
      <c r="BM45" s="95"/>
      <c r="BN45" s="95"/>
      <c r="BO45" s="95"/>
      <c r="BP45" s="95"/>
      <c r="BQ45" s="95"/>
      <c r="BR45" s="95"/>
      <c r="BS45" s="95"/>
      <c r="BT45" s="95"/>
      <c r="BU45" s="95"/>
      <c r="BV45" s="95"/>
      <c r="BW45" s="95"/>
      <c r="BX45" s="95"/>
      <c r="BY45" s="95"/>
      <c r="BZ45" s="95"/>
      <c r="CA45" s="95"/>
      <c r="CB45" s="95"/>
      <c r="CC45" s="95"/>
      <c r="CD45" s="95"/>
      <c r="CE45" s="95"/>
      <c r="CF45" s="95"/>
      <c r="CG45" s="95"/>
      <c r="CH45" s="95"/>
      <c r="CI45" s="95"/>
      <c r="CJ45" s="95"/>
      <c r="CK45" s="95"/>
      <c r="CL45" s="95"/>
      <c r="CM45" s="95"/>
      <c r="CN45" s="95"/>
      <c r="CO45" s="95"/>
      <c r="CP45" s="95"/>
      <c r="CQ45" s="95"/>
      <c r="CR45" s="95"/>
      <c r="CS45" s="95"/>
      <c r="CT45" s="95"/>
      <c r="CU45" s="95"/>
      <c r="CV45" s="95"/>
      <c r="CW45" s="95"/>
      <c r="CX45" s="95"/>
      <c r="CY45" s="95"/>
      <c r="CZ45" s="95"/>
      <c r="DA45" s="95"/>
      <c r="DB45" s="95"/>
      <c r="DC45" s="95"/>
      <c r="DD45" s="95"/>
      <c r="DE45" s="95"/>
      <c r="DF45" s="95"/>
      <c r="DG45" s="95"/>
      <c r="DH45" s="95"/>
      <c r="DI45" s="95"/>
      <c r="DJ45" s="95"/>
      <c r="DK45" s="95"/>
      <c r="DL45" s="95"/>
      <c r="DX45" s="87">
        <v>0</v>
      </c>
    </row>
    <row r="46" s="87" customFormat="1" spans="1:128">
      <c r="A46" s="93" t="s">
        <v>973</v>
      </c>
      <c r="B46" s="95">
        <v>0</v>
      </c>
      <c r="C46" s="95"/>
      <c r="D46" s="95"/>
      <c r="E46" s="95"/>
      <c r="F46" s="95"/>
      <c r="G46" s="95"/>
      <c r="H46" s="95"/>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5"/>
      <c r="BD46" s="95"/>
      <c r="BE46" s="95"/>
      <c r="BF46" s="95"/>
      <c r="BG46" s="95"/>
      <c r="BH46" s="95"/>
      <c r="BI46" s="95"/>
      <c r="BJ46" s="95"/>
      <c r="BK46" s="95"/>
      <c r="BL46" s="95"/>
      <c r="BM46" s="95"/>
      <c r="BN46" s="95"/>
      <c r="BO46" s="95"/>
      <c r="BP46" s="95"/>
      <c r="BQ46" s="95"/>
      <c r="BR46" s="95"/>
      <c r="BS46" s="95"/>
      <c r="BT46" s="95"/>
      <c r="BU46" s="95"/>
      <c r="BV46" s="95"/>
      <c r="BW46" s="95"/>
      <c r="BX46" s="95"/>
      <c r="BY46" s="95"/>
      <c r="BZ46" s="95"/>
      <c r="CA46" s="95"/>
      <c r="CB46" s="95"/>
      <c r="CC46" s="95"/>
      <c r="CD46" s="95"/>
      <c r="CE46" s="95"/>
      <c r="CF46" s="95"/>
      <c r="CG46" s="95"/>
      <c r="CH46" s="95"/>
      <c r="CI46" s="95"/>
      <c r="CJ46" s="95"/>
      <c r="CK46" s="95"/>
      <c r="CL46" s="95"/>
      <c r="CM46" s="95"/>
      <c r="CN46" s="95"/>
      <c r="CO46" s="95"/>
      <c r="CP46" s="95"/>
      <c r="CQ46" s="95"/>
      <c r="CR46" s="95"/>
      <c r="CS46" s="95"/>
      <c r="CT46" s="95"/>
      <c r="CU46" s="95"/>
      <c r="CV46" s="95"/>
      <c r="CW46" s="95"/>
      <c r="CX46" s="95"/>
      <c r="CY46" s="95"/>
      <c r="CZ46" s="95"/>
      <c r="DA46" s="95"/>
      <c r="DB46" s="95"/>
      <c r="DC46" s="95"/>
      <c r="DD46" s="95"/>
      <c r="DE46" s="95"/>
      <c r="DF46" s="95"/>
      <c r="DG46" s="95"/>
      <c r="DH46" s="95"/>
      <c r="DI46" s="95"/>
      <c r="DJ46" s="95"/>
      <c r="DK46" s="95"/>
      <c r="DL46" s="95"/>
      <c r="DX46" s="87">
        <v>0</v>
      </c>
    </row>
    <row r="47" s="87" customFormat="1" spans="1:128">
      <c r="A47" s="93" t="s">
        <v>974</v>
      </c>
      <c r="B47" s="95">
        <v>0</v>
      </c>
      <c r="C47" s="95"/>
      <c r="D47" s="95"/>
      <c r="E47" s="95"/>
      <c r="F47" s="95"/>
      <c r="G47" s="95">
        <v>0</v>
      </c>
      <c r="H47" s="95">
        <v>0</v>
      </c>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5"/>
      <c r="BD47" s="95"/>
      <c r="BE47" s="95"/>
      <c r="BF47" s="95"/>
      <c r="BG47" s="95"/>
      <c r="BH47" s="95"/>
      <c r="BI47" s="95"/>
      <c r="BJ47" s="95"/>
      <c r="BK47" s="95"/>
      <c r="BL47" s="95"/>
      <c r="BM47" s="95"/>
      <c r="BN47" s="95"/>
      <c r="BO47" s="95"/>
      <c r="BP47" s="95"/>
      <c r="BQ47" s="95"/>
      <c r="BR47" s="95"/>
      <c r="BS47" s="95"/>
      <c r="BT47" s="95"/>
      <c r="BU47" s="95"/>
      <c r="BV47" s="95"/>
      <c r="BW47" s="95"/>
      <c r="BX47" s="95"/>
      <c r="BY47" s="95"/>
      <c r="BZ47" s="95"/>
      <c r="CA47" s="95"/>
      <c r="CB47" s="95"/>
      <c r="CC47" s="95"/>
      <c r="CD47" s="95"/>
      <c r="CE47" s="95"/>
      <c r="CF47" s="95"/>
      <c r="CG47" s="95"/>
      <c r="CH47" s="95"/>
      <c r="CI47" s="95"/>
      <c r="CJ47" s="95"/>
      <c r="CK47" s="95"/>
      <c r="CL47" s="95"/>
      <c r="CM47" s="95"/>
      <c r="CN47" s="95"/>
      <c r="CO47" s="95"/>
      <c r="CP47" s="95"/>
      <c r="CQ47" s="95"/>
      <c r="CR47" s="95"/>
      <c r="CS47" s="95"/>
      <c r="CT47" s="95"/>
      <c r="CU47" s="95"/>
      <c r="CV47" s="95"/>
      <c r="CW47" s="95"/>
      <c r="CX47" s="95"/>
      <c r="CY47" s="95"/>
      <c r="CZ47" s="95"/>
      <c r="DA47" s="95"/>
      <c r="DB47" s="95"/>
      <c r="DC47" s="95"/>
      <c r="DD47" s="95"/>
      <c r="DE47" s="95"/>
      <c r="DF47" s="95"/>
      <c r="DG47" s="95"/>
      <c r="DH47" s="95"/>
      <c r="DI47" s="95"/>
      <c r="DJ47" s="95"/>
      <c r="DK47" s="95"/>
      <c r="DL47" s="95"/>
      <c r="DX47" s="87">
        <v>0</v>
      </c>
    </row>
    <row r="48" s="87" customFormat="1" spans="1:132">
      <c r="A48" s="93" t="s">
        <v>54</v>
      </c>
      <c r="B48" s="101">
        <v>-248001039.76</v>
      </c>
      <c r="C48" s="101">
        <v>-187716039.99</v>
      </c>
      <c r="D48" s="101">
        <v>-14494062.54</v>
      </c>
      <c r="E48" s="101">
        <v>-12878762.8</v>
      </c>
      <c r="F48" s="101">
        <v>3658215.23</v>
      </c>
      <c r="G48" s="101">
        <v>-197564318.97</v>
      </c>
      <c r="H48" s="101">
        <v>160993929.31</v>
      </c>
      <c r="I48" s="101">
        <v>-347702720.32</v>
      </c>
      <c r="J48" s="101">
        <v>3315913.94</v>
      </c>
      <c r="K48" s="101">
        <v>0</v>
      </c>
      <c r="L48" s="101">
        <v>-46206986.06</v>
      </c>
      <c r="M48" s="101">
        <v>52770558.63</v>
      </c>
      <c r="N48" s="101">
        <v>-291494107.66</v>
      </c>
      <c r="O48" s="101">
        <v>-4616392.4</v>
      </c>
      <c r="P48" s="101">
        <v>-4817726.04</v>
      </c>
      <c r="Q48" s="101">
        <v>-0.11</v>
      </c>
      <c r="R48" s="101">
        <v>451035420.03</v>
      </c>
      <c r="S48" s="101">
        <v>-13057513.78</v>
      </c>
      <c r="T48" s="101">
        <v>110910865.29</v>
      </c>
      <c r="U48" s="101">
        <v>79073117.38</v>
      </c>
      <c r="V48" s="101">
        <v>-104881405.01</v>
      </c>
      <c r="W48" s="101">
        <v>-10619775.66</v>
      </c>
      <c r="X48" s="101">
        <v>-107364996.99</v>
      </c>
      <c r="Y48" s="101">
        <v>-267277.29</v>
      </c>
      <c r="Z48" s="101">
        <v>-7117979.32</v>
      </c>
      <c r="AA48" s="101">
        <v>63406274.8</v>
      </c>
      <c r="AB48" s="101">
        <v>-7480223.76</v>
      </c>
      <c r="AC48" s="101">
        <v>3505319.04</v>
      </c>
      <c r="AD48" s="101">
        <v>-1758138.56</v>
      </c>
      <c r="AE48" s="101">
        <v>293883.6</v>
      </c>
      <c r="AF48" s="101">
        <v>1921422.83</v>
      </c>
      <c r="AG48" s="101">
        <v>0</v>
      </c>
      <c r="AH48" s="101">
        <v>-4725576.52</v>
      </c>
      <c r="AI48" s="101">
        <v>3839989.4</v>
      </c>
      <c r="AJ48" s="101">
        <v>-331885510.52</v>
      </c>
      <c r="AK48" s="101">
        <v>41276989.98</v>
      </c>
      <c r="AL48" s="101">
        <v>-4136256.05</v>
      </c>
      <c r="AM48" s="101">
        <v>-480136.35</v>
      </c>
      <c r="AN48" s="101">
        <v>-59166168.82</v>
      </c>
      <c r="AO48" s="101">
        <v>-2964346.24</v>
      </c>
      <c r="AP48" s="101">
        <v>308563269.97</v>
      </c>
      <c r="AQ48" s="101">
        <v>-4669332.59</v>
      </c>
      <c r="AR48" s="101">
        <v>-11454500.35</v>
      </c>
      <c r="AS48" s="101">
        <v>-16503003.3</v>
      </c>
      <c r="AT48" s="101">
        <v>237229501.36</v>
      </c>
      <c r="AU48" s="101">
        <v>8468126.44</v>
      </c>
      <c r="AV48" s="101">
        <v>7842894.91</v>
      </c>
      <c r="AW48" s="101">
        <v>8948943.97</v>
      </c>
      <c r="AX48" s="101">
        <v>6568117.99</v>
      </c>
      <c r="AY48" s="101">
        <v>11918711.12</v>
      </c>
      <c r="AZ48" s="101">
        <v>9484211.43</v>
      </c>
      <c r="BA48" s="101">
        <v>2719906.91</v>
      </c>
      <c r="BB48" s="101">
        <v>11370093.11</v>
      </c>
      <c r="BC48" s="101">
        <v>3229154.64</v>
      </c>
      <c r="BD48" s="101">
        <v>1433094.3</v>
      </c>
      <c r="BE48" s="101">
        <v>8165288.09</v>
      </c>
      <c r="BF48" s="101">
        <v>55975269.51</v>
      </c>
      <c r="BG48" s="101">
        <v>984696.67</v>
      </c>
      <c r="BH48" s="101">
        <v>1106362.09</v>
      </c>
      <c r="BI48" s="101">
        <v>2064470.23</v>
      </c>
      <c r="BJ48" s="101">
        <v>1865311.96</v>
      </c>
      <c r="BK48" s="101">
        <v>2126083.41</v>
      </c>
      <c r="BL48" s="101">
        <v>1584731.61</v>
      </c>
      <c r="BM48" s="101">
        <v>2192308.06</v>
      </c>
      <c r="BN48" s="101">
        <v>962807.16</v>
      </c>
      <c r="BO48" s="101">
        <v>1376044.13</v>
      </c>
      <c r="BP48" s="101">
        <v>1938958.89</v>
      </c>
      <c r="BQ48" s="101">
        <v>-273042.62</v>
      </c>
      <c r="BR48" s="101">
        <v>482364.39</v>
      </c>
      <c r="BS48" s="101">
        <v>-192854.52</v>
      </c>
      <c r="BT48" s="101">
        <v>-292688.45</v>
      </c>
      <c r="BU48" s="101">
        <v>-379038.29</v>
      </c>
      <c r="BV48" s="101">
        <v>606319.34</v>
      </c>
      <c r="BW48" s="101">
        <v>99720.92</v>
      </c>
      <c r="BX48" s="101">
        <v>-2646173.24</v>
      </c>
      <c r="BY48" s="101">
        <v>-684183.9</v>
      </c>
      <c r="BZ48" s="101">
        <v>-796935.36</v>
      </c>
      <c r="CA48" s="101">
        <v>69204.69</v>
      </c>
      <c r="CB48" s="101">
        <v>-112342.22</v>
      </c>
      <c r="CC48" s="101">
        <v>676876.32</v>
      </c>
      <c r="CD48" s="101">
        <v>-379333.07</v>
      </c>
      <c r="CE48" s="101">
        <v>108791712.38</v>
      </c>
      <c r="CF48" s="101">
        <v>-374907.71</v>
      </c>
      <c r="CG48" s="101">
        <v>-835133.29</v>
      </c>
      <c r="CH48" s="101">
        <v>-458217.33</v>
      </c>
      <c r="CI48" s="101">
        <v>-413995.05</v>
      </c>
      <c r="CJ48" s="101">
        <v>505144.98</v>
      </c>
      <c r="CK48" s="101">
        <v>-530456.82</v>
      </c>
      <c r="CL48" s="101">
        <v>-13302.32</v>
      </c>
      <c r="CM48" s="101">
        <v>-1349793.15</v>
      </c>
      <c r="CN48" s="101">
        <v>-988926.82</v>
      </c>
      <c r="CO48" s="101">
        <v>-542118.74</v>
      </c>
      <c r="CP48" s="101">
        <v>-1022426.94</v>
      </c>
      <c r="CQ48" s="101">
        <v>-654859.49</v>
      </c>
      <c r="CR48" s="101">
        <v>-596510.13</v>
      </c>
      <c r="CS48" s="101">
        <v>-1207067.44</v>
      </c>
      <c r="CT48" s="101">
        <v>-1198212.54</v>
      </c>
      <c r="CU48" s="101">
        <v>-735269.36</v>
      </c>
      <c r="CV48" s="101">
        <v>-924343.99</v>
      </c>
      <c r="CW48" s="101">
        <v>-876129.2</v>
      </c>
      <c r="CX48" s="101">
        <v>-827114.74</v>
      </c>
      <c r="CY48" s="101">
        <v>-1379843.17</v>
      </c>
      <c r="CZ48" s="101">
        <v>-786675.97</v>
      </c>
      <c r="DA48" s="101">
        <v>-924748.42</v>
      </c>
      <c r="DB48" s="101">
        <v>-312716.06</v>
      </c>
      <c r="DC48" s="101">
        <v>-1549939.28</v>
      </c>
      <c r="DD48" s="101">
        <v>-518239.81</v>
      </c>
      <c r="DE48" s="101">
        <v>-1509721.21</v>
      </c>
      <c r="DF48" s="101">
        <v>-592084.68</v>
      </c>
      <c r="DG48" s="101">
        <v>4324778.68</v>
      </c>
      <c r="DH48" s="101">
        <v>-739939.31</v>
      </c>
      <c r="DI48" s="101">
        <v>-588342.13</v>
      </c>
      <c r="DJ48" s="101">
        <v>-486256.57</v>
      </c>
      <c r="DK48" s="101">
        <v>-827312.63</v>
      </c>
      <c r="DL48" s="101">
        <v>-799330.68</v>
      </c>
      <c r="DM48" s="87">
        <v>-40517.05</v>
      </c>
      <c r="DN48" s="87">
        <v>-5615</v>
      </c>
      <c r="DO48" s="87">
        <v>-127542.1</v>
      </c>
      <c r="DP48" s="87">
        <v>-53639.8</v>
      </c>
      <c r="DQ48" s="87">
        <v>-77030.85</v>
      </c>
      <c r="DR48" s="87">
        <v>-27335.52</v>
      </c>
      <c r="DS48" s="87">
        <v>-14055889.3</v>
      </c>
      <c r="DT48" s="87">
        <v>163957.9</v>
      </c>
      <c r="DU48" s="87">
        <v>-911478.28</v>
      </c>
      <c r="DV48" s="87">
        <v>-502398.34</v>
      </c>
      <c r="DW48" s="87">
        <v>-2585075.75</v>
      </c>
      <c r="DX48" s="87">
        <v>3834483.46</v>
      </c>
      <c r="DY48" s="87">
        <v>3264675.45</v>
      </c>
      <c r="DZ48" s="87">
        <v>4195.2</v>
      </c>
      <c r="EA48" s="87">
        <v>1810.22</v>
      </c>
      <c r="EB48" s="87">
        <v>0</v>
      </c>
    </row>
    <row r="49" s="87" customFormat="1" spans="1:132">
      <c r="A49" s="93" t="s">
        <v>975</v>
      </c>
      <c r="B49" s="102">
        <v>-248005558.76</v>
      </c>
      <c r="C49" s="102">
        <v>-187716039.99</v>
      </c>
      <c r="D49" s="102">
        <v>-14494062.54</v>
      </c>
      <c r="E49" s="102">
        <v>-12878762.8</v>
      </c>
      <c r="F49" s="102">
        <v>3653696.23</v>
      </c>
      <c r="G49" s="102">
        <v>-197564318.97</v>
      </c>
      <c r="H49" s="102">
        <v>160993929.31</v>
      </c>
      <c r="I49" s="102">
        <v>-347702720.32</v>
      </c>
      <c r="J49" s="102">
        <v>3315913.94</v>
      </c>
      <c r="K49" s="102">
        <v>0</v>
      </c>
      <c r="L49" s="102">
        <v>-46206986.06</v>
      </c>
      <c r="M49" s="102">
        <v>52770558.63</v>
      </c>
      <c r="N49" s="102">
        <v>-291494107.66</v>
      </c>
      <c r="O49" s="102">
        <v>-4616392.4</v>
      </c>
      <c r="P49" s="102">
        <v>-4817726.04</v>
      </c>
      <c r="Q49" s="102">
        <v>-0.11</v>
      </c>
      <c r="R49" s="102">
        <v>451035420.03</v>
      </c>
      <c r="S49" s="102">
        <v>-13057513.78</v>
      </c>
      <c r="T49" s="102">
        <v>110910865.29</v>
      </c>
      <c r="U49" s="102">
        <v>79073117.38</v>
      </c>
      <c r="V49" s="102">
        <v>-104881405.01</v>
      </c>
      <c r="W49" s="102">
        <v>-10619775.66</v>
      </c>
      <c r="X49" s="102">
        <v>-107364996.99</v>
      </c>
      <c r="Y49" s="102">
        <v>-267277.29</v>
      </c>
      <c r="Z49" s="102">
        <v>-7117979.32</v>
      </c>
      <c r="AA49" s="102">
        <v>63406274.8</v>
      </c>
      <c r="AB49" s="102">
        <v>-7480223.76</v>
      </c>
      <c r="AC49" s="102">
        <v>3505319.04</v>
      </c>
      <c r="AD49" s="102">
        <v>-1758138.56</v>
      </c>
      <c r="AE49" s="102">
        <v>293883.6</v>
      </c>
      <c r="AF49" s="102">
        <v>1921422.83</v>
      </c>
      <c r="AG49" s="102">
        <v>0</v>
      </c>
      <c r="AH49" s="102">
        <v>-4725576.52</v>
      </c>
      <c r="AI49" s="102">
        <v>3839989.4</v>
      </c>
      <c r="AJ49" s="102">
        <v>-331885510.52</v>
      </c>
      <c r="AK49" s="102">
        <v>41276989.98</v>
      </c>
      <c r="AL49" s="102">
        <v>-4136256.05</v>
      </c>
      <c r="AM49" s="102">
        <v>-480136.35</v>
      </c>
      <c r="AN49" s="102">
        <v>-59166168.82</v>
      </c>
      <c r="AO49" s="102">
        <v>-2964346.24</v>
      </c>
      <c r="AP49" s="102">
        <v>308563269.97</v>
      </c>
      <c r="AQ49" s="102">
        <v>-4669332.59</v>
      </c>
      <c r="AR49" s="102">
        <v>-11454500.35</v>
      </c>
      <c r="AS49" s="102">
        <v>-16503003.3</v>
      </c>
      <c r="AT49" s="102">
        <v>237229501.36</v>
      </c>
      <c r="AU49" s="102">
        <v>8468126.44</v>
      </c>
      <c r="AV49" s="102">
        <v>7842894.91</v>
      </c>
      <c r="AW49" s="102">
        <v>8948943.97</v>
      </c>
      <c r="AX49" s="102">
        <v>6568117.99</v>
      </c>
      <c r="AY49" s="102">
        <v>11918711.12</v>
      </c>
      <c r="AZ49" s="102">
        <v>9484211.43</v>
      </c>
      <c r="BA49" s="102">
        <v>2719906.91</v>
      </c>
      <c r="BB49" s="102">
        <v>11370093.11</v>
      </c>
      <c r="BC49" s="102">
        <v>3229154.64</v>
      </c>
      <c r="BD49" s="102">
        <v>1433094.3</v>
      </c>
      <c r="BE49" s="102">
        <v>8165288.09</v>
      </c>
      <c r="BF49" s="102">
        <v>55975269.51</v>
      </c>
      <c r="BG49" s="102">
        <v>984696.67</v>
      </c>
      <c r="BH49" s="102">
        <v>1106362.09</v>
      </c>
      <c r="BI49" s="102">
        <v>2064470.23</v>
      </c>
      <c r="BJ49" s="102">
        <v>1865311.96</v>
      </c>
      <c r="BK49" s="102">
        <v>2126083.41</v>
      </c>
      <c r="BL49" s="102">
        <v>1584731.61</v>
      </c>
      <c r="BM49" s="102">
        <v>2192308.06</v>
      </c>
      <c r="BN49" s="102">
        <v>962807.16</v>
      </c>
      <c r="BO49" s="102">
        <v>1376044.13</v>
      </c>
      <c r="BP49" s="102">
        <v>1938958.89</v>
      </c>
      <c r="BQ49" s="102">
        <v>-273042.62</v>
      </c>
      <c r="BR49" s="102">
        <v>482364.39</v>
      </c>
      <c r="BS49" s="102">
        <v>-192854.52</v>
      </c>
      <c r="BT49" s="102">
        <v>-292688.45</v>
      </c>
      <c r="BU49" s="102">
        <v>-379038.29</v>
      </c>
      <c r="BV49" s="102">
        <v>606319.34</v>
      </c>
      <c r="BW49" s="102">
        <v>99720.92</v>
      </c>
      <c r="BX49" s="102">
        <v>-2646173.24</v>
      </c>
      <c r="BY49" s="102">
        <v>-684183.9</v>
      </c>
      <c r="BZ49" s="102">
        <v>-796935.36</v>
      </c>
      <c r="CA49" s="102">
        <v>69204.69</v>
      </c>
      <c r="CB49" s="102">
        <v>-112342.22</v>
      </c>
      <c r="CC49" s="102">
        <v>676876.32</v>
      </c>
      <c r="CD49" s="102">
        <v>-379333.07</v>
      </c>
      <c r="CE49" s="102">
        <v>108791712.38</v>
      </c>
      <c r="CF49" s="102">
        <v>-374907.71</v>
      </c>
      <c r="CG49" s="102">
        <v>-835133.29</v>
      </c>
      <c r="CH49" s="102">
        <v>-458217.33</v>
      </c>
      <c r="CI49" s="102">
        <v>-413995.05</v>
      </c>
      <c r="CJ49" s="102">
        <v>505144.98</v>
      </c>
      <c r="CK49" s="102">
        <v>-530456.82</v>
      </c>
      <c r="CL49" s="102">
        <v>-13302.32</v>
      </c>
      <c r="CM49" s="102">
        <v>-1349793.15</v>
      </c>
      <c r="CN49" s="102">
        <v>-988926.82</v>
      </c>
      <c r="CO49" s="102">
        <v>-542118.74</v>
      </c>
      <c r="CP49" s="102">
        <v>-1022426.94</v>
      </c>
      <c r="CQ49" s="102">
        <v>-654859.49</v>
      </c>
      <c r="CR49" s="102">
        <v>-596510.13</v>
      </c>
      <c r="CS49" s="102">
        <v>-1207067.44</v>
      </c>
      <c r="CT49" s="102">
        <v>-1198212.54</v>
      </c>
      <c r="CU49" s="102">
        <v>-735269.36</v>
      </c>
      <c r="CV49" s="102">
        <v>-924343.99</v>
      </c>
      <c r="CW49" s="102">
        <v>-876129.2</v>
      </c>
      <c r="CX49" s="102">
        <v>-827114.74</v>
      </c>
      <c r="CY49" s="102">
        <v>-1379843.17</v>
      </c>
      <c r="CZ49" s="102">
        <v>-786675.97</v>
      </c>
      <c r="DA49" s="102">
        <v>-924748.42</v>
      </c>
      <c r="DB49" s="102">
        <v>-312716.06</v>
      </c>
      <c r="DC49" s="102">
        <v>-1549939.28</v>
      </c>
      <c r="DD49" s="102">
        <v>-518239.81</v>
      </c>
      <c r="DE49" s="102">
        <v>-1509721.21</v>
      </c>
      <c r="DF49" s="102">
        <v>-592084.68</v>
      </c>
      <c r="DG49" s="102">
        <v>4324778.68</v>
      </c>
      <c r="DH49" s="102">
        <v>-739939.31</v>
      </c>
      <c r="DI49" s="102">
        <v>-588342.13</v>
      </c>
      <c r="DJ49" s="102">
        <v>-486256.57</v>
      </c>
      <c r="DK49" s="102">
        <v>-827312.63</v>
      </c>
      <c r="DL49" s="102">
        <v>-799330.68</v>
      </c>
      <c r="DM49" s="87">
        <v>-40517.05</v>
      </c>
      <c r="DN49" s="87">
        <v>-5615</v>
      </c>
      <c r="DO49" s="87">
        <v>-127542.1</v>
      </c>
      <c r="DP49" s="87">
        <v>-53639.8</v>
      </c>
      <c r="DQ49" s="87">
        <v>-77030.85</v>
      </c>
      <c r="DR49" s="87">
        <v>-27335.52</v>
      </c>
      <c r="DS49" s="87">
        <v>-14055889.3</v>
      </c>
      <c r="DT49" s="87">
        <v>163957.9</v>
      </c>
      <c r="DU49" s="87">
        <v>-911478.28</v>
      </c>
      <c r="DV49" s="87">
        <v>-502398.34</v>
      </c>
      <c r="DW49" s="87">
        <v>-2585075.75</v>
      </c>
      <c r="DX49" s="87">
        <v>3834483.46</v>
      </c>
      <c r="DY49" s="87">
        <v>3264675.45</v>
      </c>
      <c r="DZ49" s="87">
        <v>4195.2</v>
      </c>
      <c r="EA49" s="87">
        <v>1810.22</v>
      </c>
      <c r="EB49" s="87">
        <v>-4519</v>
      </c>
    </row>
    <row r="50" s="87" customFormat="1" spans="1:132">
      <c r="A50" s="93" t="s">
        <v>976</v>
      </c>
      <c r="B50" s="102">
        <v>4519</v>
      </c>
      <c r="C50" s="102">
        <v>0</v>
      </c>
      <c r="D50" s="102">
        <v>0</v>
      </c>
      <c r="E50" s="102">
        <v>0</v>
      </c>
      <c r="F50" s="102">
        <v>4519</v>
      </c>
      <c r="G50" s="102">
        <v>0</v>
      </c>
      <c r="H50" s="102">
        <v>0</v>
      </c>
      <c r="I50" s="102">
        <v>0</v>
      </c>
      <c r="J50" s="102">
        <v>0</v>
      </c>
      <c r="K50" s="102">
        <v>0</v>
      </c>
      <c r="L50" s="102">
        <v>0</v>
      </c>
      <c r="M50" s="102">
        <v>0</v>
      </c>
      <c r="N50" s="102">
        <v>0</v>
      </c>
      <c r="O50" s="102">
        <v>0</v>
      </c>
      <c r="P50" s="102">
        <v>0</v>
      </c>
      <c r="Q50" s="102">
        <v>0</v>
      </c>
      <c r="R50" s="102">
        <v>0</v>
      </c>
      <c r="S50" s="102">
        <v>0</v>
      </c>
      <c r="T50" s="102">
        <v>0</v>
      </c>
      <c r="U50" s="102">
        <v>0</v>
      </c>
      <c r="V50" s="102">
        <v>0</v>
      </c>
      <c r="W50" s="102">
        <v>0</v>
      </c>
      <c r="X50" s="102">
        <v>0</v>
      </c>
      <c r="Y50" s="102">
        <v>0</v>
      </c>
      <c r="Z50" s="102">
        <v>0</v>
      </c>
      <c r="AA50" s="102">
        <v>0</v>
      </c>
      <c r="AB50" s="102">
        <v>0</v>
      </c>
      <c r="AC50" s="102">
        <v>0</v>
      </c>
      <c r="AD50" s="102">
        <v>0</v>
      </c>
      <c r="AE50" s="102">
        <v>0</v>
      </c>
      <c r="AF50" s="102">
        <v>0</v>
      </c>
      <c r="AG50" s="102">
        <v>0</v>
      </c>
      <c r="AH50" s="102">
        <v>0</v>
      </c>
      <c r="AI50" s="102">
        <v>0</v>
      </c>
      <c r="AJ50" s="102">
        <v>0</v>
      </c>
      <c r="AK50" s="102">
        <v>0</v>
      </c>
      <c r="AL50" s="102">
        <v>0</v>
      </c>
      <c r="AM50" s="102">
        <v>0</v>
      </c>
      <c r="AN50" s="102">
        <v>0</v>
      </c>
      <c r="AO50" s="102">
        <v>0</v>
      </c>
      <c r="AP50" s="102">
        <v>0</v>
      </c>
      <c r="AQ50" s="102">
        <v>0</v>
      </c>
      <c r="AR50" s="102">
        <v>0</v>
      </c>
      <c r="AS50" s="102">
        <v>0</v>
      </c>
      <c r="AT50" s="102">
        <v>0</v>
      </c>
      <c r="AU50" s="102">
        <v>0</v>
      </c>
      <c r="AV50" s="102">
        <v>0</v>
      </c>
      <c r="AW50" s="102">
        <v>0</v>
      </c>
      <c r="AX50" s="102">
        <v>0</v>
      </c>
      <c r="AY50" s="102">
        <v>0</v>
      </c>
      <c r="AZ50" s="102">
        <v>0</v>
      </c>
      <c r="BA50" s="102">
        <v>0</v>
      </c>
      <c r="BB50" s="102">
        <v>0</v>
      </c>
      <c r="BC50" s="102">
        <v>0</v>
      </c>
      <c r="BD50" s="102">
        <v>0</v>
      </c>
      <c r="BE50" s="102">
        <v>0</v>
      </c>
      <c r="BF50" s="102">
        <v>0</v>
      </c>
      <c r="BG50" s="102">
        <v>0</v>
      </c>
      <c r="BH50" s="102">
        <v>0</v>
      </c>
      <c r="BI50" s="102">
        <v>0</v>
      </c>
      <c r="BJ50" s="102">
        <v>0</v>
      </c>
      <c r="BK50" s="102">
        <v>0</v>
      </c>
      <c r="BL50" s="102">
        <v>0</v>
      </c>
      <c r="BM50" s="102">
        <v>0</v>
      </c>
      <c r="BN50" s="102">
        <v>0</v>
      </c>
      <c r="BO50" s="102">
        <v>0</v>
      </c>
      <c r="BP50" s="102">
        <v>0</v>
      </c>
      <c r="BQ50" s="102">
        <v>0</v>
      </c>
      <c r="BR50" s="102">
        <v>0</v>
      </c>
      <c r="BS50" s="102">
        <v>0</v>
      </c>
      <c r="BT50" s="102">
        <v>0</v>
      </c>
      <c r="BU50" s="102">
        <v>0</v>
      </c>
      <c r="BV50" s="102">
        <v>0</v>
      </c>
      <c r="BW50" s="102">
        <v>0</v>
      </c>
      <c r="BX50" s="102">
        <v>0</v>
      </c>
      <c r="BY50" s="102">
        <v>0</v>
      </c>
      <c r="BZ50" s="102">
        <v>0</v>
      </c>
      <c r="CA50" s="102">
        <v>0</v>
      </c>
      <c r="CB50" s="102">
        <v>0</v>
      </c>
      <c r="CC50" s="102">
        <v>0</v>
      </c>
      <c r="CD50" s="102">
        <v>0</v>
      </c>
      <c r="CE50" s="102">
        <v>0</v>
      </c>
      <c r="CF50" s="102">
        <v>0</v>
      </c>
      <c r="CG50" s="102">
        <v>0</v>
      </c>
      <c r="CH50" s="102">
        <v>0</v>
      </c>
      <c r="CI50" s="102">
        <v>0</v>
      </c>
      <c r="CJ50" s="102">
        <v>0</v>
      </c>
      <c r="CK50" s="102">
        <v>0</v>
      </c>
      <c r="CL50" s="102">
        <v>0</v>
      </c>
      <c r="CM50" s="102">
        <v>0</v>
      </c>
      <c r="CN50" s="102">
        <v>0</v>
      </c>
      <c r="CO50" s="102">
        <v>0</v>
      </c>
      <c r="CP50" s="102">
        <v>0</v>
      </c>
      <c r="CQ50" s="102">
        <v>0</v>
      </c>
      <c r="CR50" s="102">
        <v>0</v>
      </c>
      <c r="CS50" s="102">
        <v>0</v>
      </c>
      <c r="CT50" s="102">
        <v>0</v>
      </c>
      <c r="CU50" s="102">
        <v>0</v>
      </c>
      <c r="CV50" s="102">
        <v>0</v>
      </c>
      <c r="CW50" s="102">
        <v>0</v>
      </c>
      <c r="CX50" s="102">
        <v>0</v>
      </c>
      <c r="CY50" s="102">
        <v>0</v>
      </c>
      <c r="CZ50" s="102">
        <v>0</v>
      </c>
      <c r="DA50" s="102">
        <v>0</v>
      </c>
      <c r="DB50" s="102">
        <v>0</v>
      </c>
      <c r="DC50" s="102">
        <v>0</v>
      </c>
      <c r="DD50" s="102">
        <v>0</v>
      </c>
      <c r="DE50" s="102">
        <v>0</v>
      </c>
      <c r="DF50" s="102">
        <v>0</v>
      </c>
      <c r="DG50" s="102">
        <v>0</v>
      </c>
      <c r="DH50" s="102">
        <v>0</v>
      </c>
      <c r="DI50" s="102">
        <v>0</v>
      </c>
      <c r="DJ50" s="102">
        <v>0</v>
      </c>
      <c r="DK50" s="102">
        <v>0</v>
      </c>
      <c r="DL50" s="102">
        <v>0</v>
      </c>
      <c r="DM50" s="87">
        <v>0</v>
      </c>
      <c r="DN50" s="87">
        <v>0</v>
      </c>
      <c r="DO50" s="87">
        <v>0</v>
      </c>
      <c r="DP50" s="87">
        <v>0</v>
      </c>
      <c r="DQ50" s="87">
        <v>0</v>
      </c>
      <c r="DR50" s="87">
        <v>0</v>
      </c>
      <c r="DY50" s="87">
        <v>0</v>
      </c>
      <c r="DZ50" s="87">
        <v>0</v>
      </c>
      <c r="EA50" s="87">
        <v>0</v>
      </c>
      <c r="EB50" s="87">
        <v>4519</v>
      </c>
    </row>
    <row r="51" s="87" customFormat="1" spans="1:116">
      <c r="A51" s="94" t="s">
        <v>977</v>
      </c>
      <c r="B51" s="103"/>
      <c r="C51" s="103">
        <v>0</v>
      </c>
      <c r="D51" s="103"/>
      <c r="E51" s="103"/>
      <c r="F51" s="103"/>
      <c r="G51" s="103"/>
      <c r="H51" s="103">
        <v>0</v>
      </c>
      <c r="I51" s="103"/>
      <c r="J51" s="103"/>
      <c r="K51" s="103"/>
      <c r="L51" s="103"/>
      <c r="M51" s="103"/>
      <c r="N51" s="103"/>
      <c r="O51" s="103"/>
      <c r="P51" s="103"/>
      <c r="Q51" s="103"/>
      <c r="R51" s="103"/>
      <c r="S51" s="103"/>
      <c r="T51" s="103"/>
      <c r="U51" s="103"/>
      <c r="V51" s="103"/>
      <c r="W51" s="103"/>
      <c r="X51" s="103"/>
      <c r="Y51" s="103"/>
      <c r="Z51" s="103"/>
      <c r="AA51" s="103"/>
      <c r="AB51" s="103"/>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s="103"/>
      <c r="AZ51" s="103"/>
      <c r="BA51" s="103"/>
      <c r="BB51" s="103"/>
      <c r="BC51" s="103"/>
      <c r="BD51" s="103"/>
      <c r="BE51" s="103"/>
      <c r="BF51" s="103"/>
      <c r="BG51" s="103"/>
      <c r="BH51" s="103"/>
      <c r="BI51" s="103"/>
      <c r="BJ51" s="103"/>
      <c r="BK51" s="103"/>
      <c r="BL51" s="103"/>
      <c r="BM51" s="103"/>
      <c r="BN51" s="103"/>
      <c r="BO51" s="103"/>
      <c r="BP51" s="103"/>
      <c r="BQ51" s="103"/>
      <c r="BR51" s="103"/>
      <c r="BS51" s="103"/>
      <c r="BT51" s="103"/>
      <c r="BU51" s="103"/>
      <c r="BV51" s="103"/>
      <c r="BW51" s="103"/>
      <c r="BX51" s="103"/>
      <c r="BY51" s="103"/>
      <c r="BZ51" s="103"/>
      <c r="CA51" s="103"/>
      <c r="CB51" s="103"/>
      <c r="CC51" s="103"/>
      <c r="CD51" s="103"/>
      <c r="CE51" s="103"/>
      <c r="CF51" s="103"/>
      <c r="CG51" s="103"/>
      <c r="CH51" s="103"/>
      <c r="CI51" s="103"/>
      <c r="CJ51" s="103"/>
      <c r="CK51" s="103"/>
      <c r="CL51" s="103"/>
      <c r="CM51" s="103"/>
      <c r="CN51" s="103"/>
      <c r="CO51" s="103"/>
      <c r="CP51" s="103"/>
      <c r="CQ51" s="103"/>
      <c r="CR51" s="103"/>
      <c r="CS51" s="103"/>
      <c r="CT51" s="103"/>
      <c r="CU51" s="103"/>
      <c r="CV51" s="103"/>
      <c r="CW51" s="103"/>
      <c r="CX51" s="103"/>
      <c r="CY51" s="103"/>
      <c r="CZ51" s="103"/>
      <c r="DA51" s="103"/>
      <c r="DB51" s="103"/>
      <c r="DC51" s="103"/>
      <c r="DD51" s="103"/>
      <c r="DE51" s="103"/>
      <c r="DF51" s="103"/>
      <c r="DG51" s="103"/>
      <c r="DH51" s="103"/>
      <c r="DI51" s="103"/>
      <c r="DJ51" s="103"/>
      <c r="DK51" s="103"/>
      <c r="DL51" s="103"/>
    </row>
    <row r="52" s="87" customFormat="1" spans="1:116">
      <c r="A52" s="93" t="s">
        <v>978</v>
      </c>
      <c r="B52" s="103"/>
      <c r="C52" s="103">
        <v>0</v>
      </c>
      <c r="D52" s="103"/>
      <c r="E52" s="103"/>
      <c r="F52" s="103"/>
      <c r="G52" s="103"/>
      <c r="H52" s="103">
        <v>0</v>
      </c>
      <c r="I52" s="103"/>
      <c r="J52" s="103"/>
      <c r="K52" s="103"/>
      <c r="L52" s="103"/>
      <c r="M52" s="103"/>
      <c r="N52" s="103"/>
      <c r="O52" s="103"/>
      <c r="P52" s="103"/>
      <c r="Q52" s="103"/>
      <c r="R52" s="103"/>
      <c r="S52" s="103"/>
      <c r="T52" s="103"/>
      <c r="U52" s="103"/>
      <c r="V52" s="103"/>
      <c r="W52" s="103"/>
      <c r="X52" s="103"/>
      <c r="Y52" s="103"/>
      <c r="Z52" s="103"/>
      <c r="AA52" s="103"/>
      <c r="AB52" s="103"/>
      <c r="AC52" s="103"/>
      <c r="AD52" s="103"/>
      <c r="AE52" s="103"/>
      <c r="AF52" s="103"/>
      <c r="AG52" s="103"/>
      <c r="AH52" s="103"/>
      <c r="AI52" s="103"/>
      <c r="AJ52" s="103"/>
      <c r="AK52" s="103"/>
      <c r="AL52" s="103"/>
      <c r="AM52" s="103"/>
      <c r="AN52" s="103"/>
      <c r="AO52" s="103"/>
      <c r="AP52" s="103"/>
      <c r="AQ52" s="103"/>
      <c r="AR52" s="103"/>
      <c r="AS52" s="103"/>
      <c r="AT52" s="103"/>
      <c r="AU52" s="103"/>
      <c r="AV52" s="103"/>
      <c r="AW52" s="103"/>
      <c r="AX52" s="103"/>
      <c r="AY52" s="103"/>
      <c r="AZ52" s="103"/>
      <c r="BA52" s="103"/>
      <c r="BB52" s="103"/>
      <c r="BC52" s="103"/>
      <c r="BD52" s="103"/>
      <c r="BE52" s="103"/>
      <c r="BF52" s="103"/>
      <c r="BG52" s="103"/>
      <c r="BH52" s="103"/>
      <c r="BI52" s="103"/>
      <c r="BJ52" s="103"/>
      <c r="BK52" s="103"/>
      <c r="BL52" s="103"/>
      <c r="BM52" s="103"/>
      <c r="BN52" s="103"/>
      <c r="BO52" s="103"/>
      <c r="BP52" s="103"/>
      <c r="BQ52" s="103"/>
      <c r="BR52" s="103"/>
      <c r="BS52" s="103"/>
      <c r="BT52" s="103"/>
      <c r="BU52" s="103"/>
      <c r="BV52" s="103"/>
      <c r="BW52" s="103"/>
      <c r="BX52" s="103"/>
      <c r="BY52" s="103"/>
      <c r="BZ52" s="103"/>
      <c r="CA52" s="103"/>
      <c r="CB52" s="103"/>
      <c r="CC52" s="103"/>
      <c r="CD52" s="103"/>
      <c r="CE52" s="103"/>
      <c r="CF52" s="103"/>
      <c r="CG52" s="103"/>
      <c r="CH52" s="103"/>
      <c r="CI52" s="103"/>
      <c r="CJ52" s="103"/>
      <c r="CK52" s="103"/>
      <c r="CL52" s="103"/>
      <c r="CM52" s="103"/>
      <c r="CN52" s="103"/>
      <c r="CO52" s="103"/>
      <c r="CP52" s="103"/>
      <c r="CQ52" s="103"/>
      <c r="CR52" s="103"/>
      <c r="CS52" s="103"/>
      <c r="CT52" s="103"/>
      <c r="CU52" s="103"/>
      <c r="CV52" s="103"/>
      <c r="CW52" s="103"/>
      <c r="CX52" s="103"/>
      <c r="CY52" s="103"/>
      <c r="CZ52" s="103"/>
      <c r="DA52" s="103"/>
      <c r="DB52" s="103"/>
      <c r="DC52" s="103"/>
      <c r="DD52" s="103"/>
      <c r="DE52" s="103"/>
      <c r="DF52" s="103"/>
      <c r="DG52" s="103"/>
      <c r="DH52" s="103"/>
      <c r="DI52" s="103"/>
      <c r="DJ52" s="103"/>
      <c r="DK52" s="103"/>
      <c r="DL52" s="103"/>
    </row>
    <row r="53" s="87" customFormat="1" ht="12.75" spans="1:116">
      <c r="A53" s="104" t="s">
        <v>979</v>
      </c>
      <c r="B53" s="105"/>
      <c r="C53" s="105">
        <v>0</v>
      </c>
      <c r="D53" s="105"/>
      <c r="E53" s="105"/>
      <c r="F53" s="105"/>
      <c r="G53" s="105"/>
      <c r="H53" s="105">
        <v>0</v>
      </c>
      <c r="I53" s="105"/>
      <c r="J53" s="105"/>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c r="BO53" s="105"/>
      <c r="BP53" s="105"/>
      <c r="BQ53" s="105"/>
      <c r="BR53" s="105"/>
      <c r="BS53" s="105"/>
      <c r="BT53" s="105"/>
      <c r="BU53" s="105"/>
      <c r="BV53" s="105"/>
      <c r="BW53" s="105"/>
      <c r="BX53" s="105"/>
      <c r="BY53" s="105"/>
      <c r="BZ53" s="105"/>
      <c r="CA53" s="105"/>
      <c r="CB53" s="105"/>
      <c r="CC53" s="105"/>
      <c r="CD53" s="105"/>
      <c r="CE53" s="105"/>
      <c r="CF53" s="105"/>
      <c r="CG53" s="105"/>
      <c r="CH53" s="105"/>
      <c r="CI53" s="105"/>
      <c r="CJ53" s="105"/>
      <c r="CK53" s="105"/>
      <c r="CL53" s="105"/>
      <c r="CM53" s="105"/>
      <c r="CN53" s="105"/>
      <c r="CO53" s="105"/>
      <c r="CP53" s="105"/>
      <c r="CQ53" s="105"/>
      <c r="CR53" s="105"/>
      <c r="CS53" s="105"/>
      <c r="CT53" s="105"/>
      <c r="CU53" s="105"/>
      <c r="CV53" s="105"/>
      <c r="CW53" s="105"/>
      <c r="CX53" s="105"/>
      <c r="CY53" s="105"/>
      <c r="CZ53" s="105"/>
      <c r="DA53" s="105"/>
      <c r="DB53" s="105"/>
      <c r="DC53" s="105"/>
      <c r="DD53" s="105"/>
      <c r="DE53" s="105"/>
      <c r="DF53" s="105"/>
      <c r="DG53" s="105"/>
      <c r="DH53" s="105"/>
      <c r="DI53" s="105"/>
      <c r="DJ53" s="105"/>
      <c r="DK53" s="105"/>
      <c r="DL53" s="105"/>
    </row>
    <row r="54" s="86" customFormat="1" ht="15" customHeight="1" spans="1:116">
      <c r="A54" s="92"/>
      <c r="I54" s="106" t="s">
        <v>934</v>
      </c>
      <c r="J54" s="107"/>
      <c r="K54" s="107"/>
      <c r="L54" s="107"/>
      <c r="M54" s="107"/>
      <c r="N54" s="107"/>
      <c r="O54" s="107"/>
      <c r="P54" s="107"/>
      <c r="Q54" s="107"/>
      <c r="R54" s="107"/>
      <c r="S54" s="107"/>
      <c r="T54" s="109"/>
      <c r="U54" s="106" t="s">
        <v>164</v>
      </c>
      <c r="V54" s="107"/>
      <c r="W54" s="107"/>
      <c r="X54" s="107"/>
      <c r="Y54" s="107"/>
      <c r="Z54" s="107"/>
      <c r="AA54" s="109"/>
      <c r="AB54" s="106" t="s">
        <v>935</v>
      </c>
      <c r="AC54" s="107"/>
      <c r="AD54" s="107"/>
      <c r="AE54" s="109"/>
      <c r="AF54" s="110"/>
      <c r="AG54" s="110"/>
      <c r="AH54" s="110"/>
      <c r="AI54" s="110"/>
      <c r="AJ54" s="110"/>
      <c r="AK54" s="106" t="s">
        <v>166</v>
      </c>
      <c r="AL54" s="107"/>
      <c r="AM54" s="109"/>
      <c r="AN54" s="106" t="s">
        <v>167</v>
      </c>
      <c r="AO54" s="109"/>
      <c r="AP54" s="106" t="s">
        <v>5</v>
      </c>
      <c r="AQ54" s="107"/>
      <c r="AR54" s="107"/>
      <c r="AS54" s="107"/>
      <c r="AT54" s="109"/>
      <c r="AU54" s="106" t="s">
        <v>849</v>
      </c>
      <c r="AV54" s="107"/>
      <c r="AW54" s="107"/>
      <c r="AX54" s="107"/>
      <c r="AY54" s="107"/>
      <c r="AZ54" s="107"/>
      <c r="BA54" s="107"/>
      <c r="BB54" s="107"/>
      <c r="BC54" s="107"/>
      <c r="BD54" s="107"/>
      <c r="BE54" s="107"/>
      <c r="BF54" s="107"/>
      <c r="BG54" s="107"/>
      <c r="BH54" s="107"/>
      <c r="BI54" s="107"/>
      <c r="BJ54" s="107"/>
      <c r="BK54" s="107"/>
      <c r="BL54" s="107"/>
      <c r="BM54" s="107"/>
      <c r="BN54" s="107"/>
      <c r="BO54" s="107"/>
      <c r="BP54" s="107"/>
      <c r="BQ54" s="107"/>
      <c r="BR54" s="107"/>
      <c r="BS54" s="107"/>
      <c r="BT54" s="107"/>
      <c r="BU54" s="107"/>
      <c r="BV54" s="107"/>
      <c r="BW54" s="107"/>
      <c r="BX54" s="107"/>
      <c r="BY54" s="107"/>
      <c r="BZ54" s="107"/>
      <c r="CA54" s="107"/>
      <c r="CB54" s="107"/>
      <c r="CC54" s="107"/>
      <c r="CD54" s="107"/>
      <c r="CE54" s="107"/>
      <c r="CF54" s="107"/>
      <c r="CG54" s="107"/>
      <c r="CH54" s="107"/>
      <c r="CI54" s="107"/>
      <c r="CJ54" s="107"/>
      <c r="CK54" s="107"/>
      <c r="CL54" s="107"/>
      <c r="CM54" s="107"/>
      <c r="CN54" s="107"/>
      <c r="CO54" s="107"/>
      <c r="CP54" s="107"/>
      <c r="CQ54" s="107"/>
      <c r="CR54" s="107"/>
      <c r="CS54" s="107"/>
      <c r="CT54" s="107"/>
      <c r="CU54" s="107"/>
      <c r="CV54" s="107"/>
      <c r="CW54" s="107"/>
      <c r="CX54" s="107"/>
      <c r="CY54" s="107"/>
      <c r="CZ54" s="107"/>
      <c r="DA54" s="107"/>
      <c r="DB54" s="107"/>
      <c r="DC54" s="107"/>
      <c r="DD54" s="109"/>
      <c r="DE54" s="110"/>
      <c r="DF54" s="110"/>
      <c r="DG54" s="110"/>
      <c r="DH54" s="110"/>
      <c r="DI54" s="110"/>
      <c r="DJ54" s="110"/>
      <c r="DK54" s="110"/>
      <c r="DL54" s="110"/>
    </row>
    <row r="55" ht="12.75" spans="1:8">
      <c r="A55" s="90" t="s">
        <v>980</v>
      </c>
      <c r="B55" s="91"/>
      <c r="C55" s="91"/>
      <c r="E55" s="87"/>
      <c r="F55" s="87"/>
      <c r="G55" s="87"/>
      <c r="H55" s="87"/>
    </row>
    <row r="56" s="86" customFormat="1" spans="1:116">
      <c r="A56" s="92"/>
      <c r="I56" s="106" t="s">
        <v>934</v>
      </c>
      <c r="J56" s="107"/>
      <c r="K56" s="107"/>
      <c r="L56" s="107"/>
      <c r="M56" s="107"/>
      <c r="N56" s="107"/>
      <c r="O56" s="107"/>
      <c r="P56" s="107"/>
      <c r="Q56" s="107"/>
      <c r="R56" s="107"/>
      <c r="S56" s="107"/>
      <c r="T56" s="109"/>
      <c r="U56" s="106" t="s">
        <v>164</v>
      </c>
      <c r="V56" s="107"/>
      <c r="W56" s="107"/>
      <c r="X56" s="107"/>
      <c r="Y56" s="107"/>
      <c r="Z56" s="107"/>
      <c r="AA56" s="109"/>
      <c r="AB56" s="106" t="s">
        <v>935</v>
      </c>
      <c r="AC56" s="107"/>
      <c r="AD56" s="107"/>
      <c r="AE56" s="109"/>
      <c r="AF56" s="110"/>
      <c r="AG56" s="110"/>
      <c r="AH56" s="110"/>
      <c r="AI56" s="110"/>
      <c r="AJ56" s="110"/>
      <c r="AK56" s="106" t="s">
        <v>166</v>
      </c>
      <c r="AL56" s="107"/>
      <c r="AM56" s="109"/>
      <c r="AN56" s="106" t="s">
        <v>167</v>
      </c>
      <c r="AO56" s="109"/>
      <c r="AP56" s="106" t="s">
        <v>5</v>
      </c>
      <c r="AQ56" s="107"/>
      <c r="AR56" s="107"/>
      <c r="AS56" s="107"/>
      <c r="AT56" s="109"/>
      <c r="AU56" s="106" t="s">
        <v>849</v>
      </c>
      <c r="AV56" s="107"/>
      <c r="AW56" s="107"/>
      <c r="AX56" s="107"/>
      <c r="AY56" s="107"/>
      <c r="AZ56" s="107"/>
      <c r="BA56" s="107"/>
      <c r="BB56" s="107"/>
      <c r="BC56" s="107"/>
      <c r="BD56" s="107"/>
      <c r="BE56" s="107"/>
      <c r="BF56" s="107"/>
      <c r="BG56" s="107"/>
      <c r="BH56" s="107"/>
      <c r="BI56" s="107"/>
      <c r="BJ56" s="107"/>
      <c r="BK56" s="107"/>
      <c r="BL56" s="107"/>
      <c r="BM56" s="107"/>
      <c r="BN56" s="107"/>
      <c r="BO56" s="107"/>
      <c r="BP56" s="107"/>
      <c r="BQ56" s="107"/>
      <c r="BR56" s="107"/>
      <c r="BS56" s="107"/>
      <c r="BT56" s="107"/>
      <c r="BU56" s="107"/>
      <c r="BV56" s="107"/>
      <c r="BW56" s="107"/>
      <c r="BX56" s="107"/>
      <c r="BY56" s="107"/>
      <c r="BZ56" s="107"/>
      <c r="CA56" s="107"/>
      <c r="CB56" s="107"/>
      <c r="CC56" s="107"/>
      <c r="CD56" s="107"/>
      <c r="CE56" s="107"/>
      <c r="CF56" s="107"/>
      <c r="CG56" s="107"/>
      <c r="CH56" s="107"/>
      <c r="CI56" s="107"/>
      <c r="CJ56" s="107"/>
      <c r="CK56" s="107"/>
      <c r="CL56" s="107"/>
      <c r="CM56" s="107"/>
      <c r="CN56" s="107"/>
      <c r="CO56" s="107"/>
      <c r="CP56" s="107"/>
      <c r="CQ56" s="107"/>
      <c r="CR56" s="107"/>
      <c r="CS56" s="107"/>
      <c r="CT56" s="107"/>
      <c r="CU56" s="107"/>
      <c r="CV56" s="107"/>
      <c r="CW56" s="107"/>
      <c r="CX56" s="107"/>
      <c r="CY56" s="107"/>
      <c r="CZ56" s="107"/>
      <c r="DA56" s="107"/>
      <c r="DB56" s="107"/>
      <c r="DC56" s="107"/>
      <c r="DD56" s="109"/>
      <c r="DE56" s="110"/>
      <c r="DF56" s="110"/>
      <c r="DG56" s="110"/>
      <c r="DH56" s="110"/>
      <c r="DI56" s="110"/>
      <c r="DJ56" s="110"/>
      <c r="DK56" s="110"/>
      <c r="DL56" s="110"/>
    </row>
    <row r="57" s="87" customFormat="1" spans="1:132">
      <c r="A57" s="93"/>
      <c r="B57" s="87" t="s">
        <v>936</v>
      </c>
      <c r="C57" s="87" t="s">
        <v>841</v>
      </c>
      <c r="D57" s="87" t="s">
        <v>937</v>
      </c>
      <c r="E57" s="87" t="s">
        <v>981</v>
      </c>
      <c r="F57" s="87" t="s">
        <v>939</v>
      </c>
      <c r="G57" s="87" t="s">
        <v>940</v>
      </c>
      <c r="H57" s="87" t="s">
        <v>982</v>
      </c>
      <c r="I57" s="87" t="s">
        <v>4</v>
      </c>
      <c r="J57" s="87" t="s">
        <v>162</v>
      </c>
      <c r="K57" s="87" t="s">
        <v>163</v>
      </c>
      <c r="L57" s="87" t="s">
        <v>164</v>
      </c>
      <c r="M57" s="87" t="s">
        <v>935</v>
      </c>
      <c r="N57" s="87" t="s">
        <v>166</v>
      </c>
      <c r="O57" s="87" t="s">
        <v>167</v>
      </c>
      <c r="P57" s="87" t="s">
        <v>168</v>
      </c>
      <c r="Q57" s="87" t="s">
        <v>169</v>
      </c>
      <c r="R57" s="87" t="s">
        <v>5</v>
      </c>
      <c r="S57" s="87" t="s">
        <v>19</v>
      </c>
      <c r="T57" s="87" t="s">
        <v>12</v>
      </c>
      <c r="U57" s="87" t="s">
        <v>13</v>
      </c>
      <c r="V57" s="87" t="s">
        <v>10</v>
      </c>
      <c r="W57" s="87" t="s">
        <v>18</v>
      </c>
      <c r="X57" s="87" t="s">
        <v>17</v>
      </c>
      <c r="Y57" s="87" t="s">
        <v>15</v>
      </c>
      <c r="Z57" s="87" t="s">
        <v>27</v>
      </c>
      <c r="AA57" s="87" t="s">
        <v>21</v>
      </c>
      <c r="AB57" s="87" t="s">
        <v>22</v>
      </c>
      <c r="AC57" s="87" t="s">
        <v>23</v>
      </c>
      <c r="AD57" s="87" t="s">
        <v>24</v>
      </c>
      <c r="AE57" s="87" t="s">
        <v>25</v>
      </c>
      <c r="AF57" s="87" t="s">
        <v>26</v>
      </c>
      <c r="AG57" s="87" t="s">
        <v>170</v>
      </c>
      <c r="AH57" s="87" t="s">
        <v>9</v>
      </c>
      <c r="AI57" s="87" t="s">
        <v>6</v>
      </c>
      <c r="AJ57" s="87" t="s">
        <v>8</v>
      </c>
      <c r="AK57" s="87" t="s">
        <v>14</v>
      </c>
      <c r="AL57" s="87" t="s">
        <v>846</v>
      </c>
      <c r="AM57" s="87" t="s">
        <v>847</v>
      </c>
      <c r="AN57" s="87" t="s">
        <v>737</v>
      </c>
      <c r="AO57" s="87" t="s">
        <v>848</v>
      </c>
      <c r="AP57" s="87" t="s">
        <v>744</v>
      </c>
      <c r="AQ57" s="87" t="s">
        <v>745</v>
      </c>
      <c r="AR57" s="87" t="s">
        <v>28</v>
      </c>
      <c r="AS57" s="87" t="s">
        <v>734</v>
      </c>
      <c r="AT57" s="87" t="s">
        <v>849</v>
      </c>
      <c r="AU57" s="87" t="s">
        <v>850</v>
      </c>
      <c r="AV57" s="87" t="s">
        <v>851</v>
      </c>
      <c r="AW57" s="87" t="s">
        <v>852</v>
      </c>
      <c r="AX57" s="87" t="s">
        <v>853</v>
      </c>
      <c r="AY57" s="87" t="s">
        <v>854</v>
      </c>
      <c r="AZ57" s="87" t="s">
        <v>855</v>
      </c>
      <c r="BA57" s="87" t="s">
        <v>856</v>
      </c>
      <c r="BB57" s="87" t="s">
        <v>857</v>
      </c>
      <c r="BC57" s="87" t="s">
        <v>858</v>
      </c>
      <c r="BD57" s="87" t="s">
        <v>859</v>
      </c>
      <c r="BE57" s="87" t="s">
        <v>930</v>
      </c>
      <c r="BF57" s="87" t="s">
        <v>860</v>
      </c>
      <c r="BG57" s="87" t="s">
        <v>861</v>
      </c>
      <c r="BH57" s="87" t="s">
        <v>862</v>
      </c>
      <c r="BI57" s="87" t="s">
        <v>863</v>
      </c>
      <c r="BJ57" s="87" t="s">
        <v>864</v>
      </c>
      <c r="BK57" s="87" t="s">
        <v>865</v>
      </c>
      <c r="BL57" s="87" t="s">
        <v>866</v>
      </c>
      <c r="BM57" s="87" t="s">
        <v>867</v>
      </c>
      <c r="BN57" s="87" t="s">
        <v>868</v>
      </c>
      <c r="BO57" s="87" t="s">
        <v>869</v>
      </c>
      <c r="BP57" s="87" t="s">
        <v>870</v>
      </c>
      <c r="BQ57" s="87" t="s">
        <v>871</v>
      </c>
      <c r="BR57" s="87" t="s">
        <v>872</v>
      </c>
      <c r="BS57" s="87" t="s">
        <v>873</v>
      </c>
      <c r="BT57" s="87" t="s">
        <v>874</v>
      </c>
      <c r="BU57" s="87" t="s">
        <v>875</v>
      </c>
      <c r="BV57" s="87" t="s">
        <v>876</v>
      </c>
      <c r="BW57" s="87" t="s">
        <v>877</v>
      </c>
      <c r="BX57" s="87" t="s">
        <v>878</v>
      </c>
      <c r="BY57" s="87" t="s">
        <v>879</v>
      </c>
      <c r="BZ57" s="87" t="s">
        <v>880</v>
      </c>
      <c r="CA57" s="87" t="s">
        <v>881</v>
      </c>
      <c r="CB57" s="87" t="s">
        <v>882</v>
      </c>
      <c r="CC57" s="87" t="s">
        <v>883</v>
      </c>
      <c r="CD57" s="87" t="s">
        <v>884</v>
      </c>
      <c r="CE57" s="87" t="s">
        <v>885</v>
      </c>
      <c r="CF57" s="87" t="s">
        <v>886</v>
      </c>
      <c r="CG57" s="87" t="s">
        <v>887</v>
      </c>
      <c r="CH57" s="87" t="s">
        <v>888</v>
      </c>
      <c r="CI57" s="87" t="s">
        <v>889</v>
      </c>
      <c r="CJ57" s="87" t="s">
        <v>890</v>
      </c>
      <c r="CK57" s="87" t="s">
        <v>891</v>
      </c>
      <c r="CL57" s="87" t="s">
        <v>892</v>
      </c>
      <c r="CM57" s="87" t="s">
        <v>893</v>
      </c>
      <c r="CN57" s="87" t="s">
        <v>894</v>
      </c>
      <c r="CO57" s="87" t="s">
        <v>895</v>
      </c>
      <c r="CP57" s="87" t="s">
        <v>896</v>
      </c>
      <c r="CQ57" s="87" t="s">
        <v>897</v>
      </c>
      <c r="CR57" s="87" t="s">
        <v>898</v>
      </c>
      <c r="CS57" s="87" t="s">
        <v>899</v>
      </c>
      <c r="CT57" s="87" t="s">
        <v>900</v>
      </c>
      <c r="CU57" s="87" t="s">
        <v>901</v>
      </c>
      <c r="CV57" s="87" t="s">
        <v>902</v>
      </c>
      <c r="CW57" s="87" t="s">
        <v>903</v>
      </c>
      <c r="CX57" s="87" t="s">
        <v>904</v>
      </c>
      <c r="CY57" s="87" t="s">
        <v>905</v>
      </c>
      <c r="CZ57" s="87" t="s">
        <v>906</v>
      </c>
      <c r="DA57" s="87" t="s">
        <v>907</v>
      </c>
      <c r="DB57" s="87" t="s">
        <v>908</v>
      </c>
      <c r="DC57" s="87" t="s">
        <v>931</v>
      </c>
      <c r="DD57" s="87" t="s">
        <v>910</v>
      </c>
      <c r="DE57" s="87" t="s">
        <v>911</v>
      </c>
      <c r="DF57" s="87" t="s">
        <v>912</v>
      </c>
      <c r="DG57" s="87" t="s">
        <v>932</v>
      </c>
      <c r="DH57" s="87" t="s">
        <v>914</v>
      </c>
      <c r="DI57" s="87" t="s">
        <v>915</v>
      </c>
      <c r="DJ57" s="87" t="s">
        <v>916</v>
      </c>
      <c r="DK57" s="87" t="s">
        <v>983</v>
      </c>
      <c r="DL57" s="87" t="s">
        <v>918</v>
      </c>
      <c r="DM57" s="87" t="s">
        <v>919</v>
      </c>
      <c r="DN57" s="87" t="s">
        <v>920</v>
      </c>
      <c r="DO57" s="87" t="s">
        <v>921</v>
      </c>
      <c r="DP57" s="87" t="s">
        <v>922</v>
      </c>
      <c r="DQ57" s="87" t="s">
        <v>923</v>
      </c>
      <c r="DR57" s="87" t="s">
        <v>924</v>
      </c>
      <c r="DS57" s="87" t="s">
        <v>937</v>
      </c>
      <c r="DT57" s="87" t="s">
        <v>984</v>
      </c>
      <c r="DU57" s="87" t="s">
        <v>942</v>
      </c>
      <c r="DV57" s="87" t="s">
        <v>943</v>
      </c>
      <c r="DW57" s="87" t="s">
        <v>944</v>
      </c>
      <c r="DX57" s="87" t="s">
        <v>941</v>
      </c>
      <c r="DY57" s="87" t="s">
        <v>939</v>
      </c>
      <c r="DZ57" s="87" t="s">
        <v>946</v>
      </c>
      <c r="EA57" s="87" t="s">
        <v>947</v>
      </c>
      <c r="EB57" s="87" t="s">
        <v>948</v>
      </c>
    </row>
    <row r="58" s="87" customFormat="1" spans="1:132">
      <c r="A58" s="94" t="s">
        <v>29</v>
      </c>
      <c r="B58" s="95">
        <v>138914395.3994</v>
      </c>
      <c r="C58" s="95">
        <v>182393401.05</v>
      </c>
      <c r="D58" s="95">
        <v>4618604.23</v>
      </c>
      <c r="E58" s="95">
        <v>-4533563.48</v>
      </c>
      <c r="F58" s="95">
        <v>537053.72</v>
      </c>
      <c r="G58" s="95">
        <v>79946963.31</v>
      </c>
      <c r="H58" s="95">
        <v>-124048063.4306</v>
      </c>
      <c r="I58" s="95">
        <v>14682088.8100001</v>
      </c>
      <c r="J58" s="95">
        <v>709507.7</v>
      </c>
      <c r="K58" s="95">
        <v>0</v>
      </c>
      <c r="L58" s="95">
        <v>58572647.17</v>
      </c>
      <c r="M58" s="95">
        <v>21137216.93</v>
      </c>
      <c r="N58" s="95">
        <v>18465511.52</v>
      </c>
      <c r="O58" s="95">
        <v>640.45</v>
      </c>
      <c r="P58" s="95">
        <v>181.75</v>
      </c>
      <c r="Q58" s="95">
        <v>0</v>
      </c>
      <c r="R58" s="95">
        <v>68825606.7199998</v>
      </c>
      <c r="S58" s="95">
        <v>167445.31</v>
      </c>
      <c r="T58" s="95">
        <v>34245251.73</v>
      </c>
      <c r="U58" s="95">
        <v>5287129.42</v>
      </c>
      <c r="V58" s="95">
        <v>-4184322.09999999</v>
      </c>
      <c r="W58" s="95">
        <v>-1087519.59</v>
      </c>
      <c r="X58" s="95">
        <v>24045412.37</v>
      </c>
      <c r="Y58" s="95">
        <v>99250.03</v>
      </c>
      <c r="Z58" s="95">
        <v>-15000</v>
      </c>
      <c r="AA58" s="95">
        <v>9511320.73999999</v>
      </c>
      <c r="AB58" s="95">
        <v>3731981.13</v>
      </c>
      <c r="AC58" s="95">
        <v>5022122.61</v>
      </c>
      <c r="AD58" s="95">
        <v>56603.77</v>
      </c>
      <c r="AE58" s="95">
        <v>2830188.68</v>
      </c>
      <c r="AF58" s="95">
        <v>0</v>
      </c>
      <c r="AG58" s="95">
        <v>0</v>
      </c>
      <c r="AH58" s="95">
        <v>267.820000000298</v>
      </c>
      <c r="AI58" s="95">
        <v>2489529.19</v>
      </c>
      <c r="AJ58" s="95">
        <v>5871120.88999993</v>
      </c>
      <c r="AK58" s="95">
        <v>10104593.62</v>
      </c>
      <c r="AL58" s="95">
        <v>640.45</v>
      </c>
      <c r="AM58" s="95">
        <v>0</v>
      </c>
      <c r="AN58" s="95">
        <v>1756500.58</v>
      </c>
      <c r="AO58" s="95">
        <v>0</v>
      </c>
      <c r="AP58" s="95">
        <v>21539210.58</v>
      </c>
      <c r="AQ58" s="95">
        <v>8885.25</v>
      </c>
      <c r="AR58" s="95">
        <v>0</v>
      </c>
      <c r="AS58" s="95">
        <v>162.19</v>
      </c>
      <c r="AT58" s="95">
        <v>45520848.1199999</v>
      </c>
      <c r="AU58" s="95">
        <v>1860021.69</v>
      </c>
      <c r="AV58" s="95">
        <v>1680039.7</v>
      </c>
      <c r="AW58" s="95">
        <v>2099059.28</v>
      </c>
      <c r="AX58" s="95">
        <v>1237639.51</v>
      </c>
      <c r="AY58" s="95">
        <v>1935176.13</v>
      </c>
      <c r="AZ58" s="95">
        <v>1816770.66</v>
      </c>
      <c r="BA58" s="95">
        <v>632202.680000002</v>
      </c>
      <c r="BB58" s="95">
        <v>1827103.93</v>
      </c>
      <c r="BC58" s="95">
        <v>989251.030000001</v>
      </c>
      <c r="BD58" s="95">
        <v>679326.74</v>
      </c>
      <c r="BE58" s="95">
        <v>2130907.55</v>
      </c>
      <c r="BF58" s="95">
        <v>5979022.24</v>
      </c>
      <c r="BG58" s="95">
        <v>888533.050000001</v>
      </c>
      <c r="BH58" s="95">
        <v>738448.66</v>
      </c>
      <c r="BI58" s="95">
        <v>579054.65</v>
      </c>
      <c r="BJ58" s="95">
        <v>435984.840000003</v>
      </c>
      <c r="BK58" s="95">
        <v>526252.449999999</v>
      </c>
      <c r="BL58" s="95">
        <v>600184.360000001</v>
      </c>
      <c r="BM58" s="95">
        <v>438248.5</v>
      </c>
      <c r="BN58" s="95">
        <v>383860.070000001</v>
      </c>
      <c r="BO58" s="95">
        <v>497269.419999999</v>
      </c>
      <c r="BP58" s="95">
        <v>666266.77</v>
      </c>
      <c r="BQ58" s="95">
        <v>215761.78</v>
      </c>
      <c r="BR58" s="95">
        <v>331852.24</v>
      </c>
      <c r="BS58" s="95">
        <v>143686.94</v>
      </c>
      <c r="BT58" s="95">
        <v>235219.97</v>
      </c>
      <c r="BU58" s="95">
        <v>163337.929999999</v>
      </c>
      <c r="BV58" s="95">
        <v>341847.200000001</v>
      </c>
      <c r="BW58" s="95">
        <v>208270.86</v>
      </c>
      <c r="BX58" s="95">
        <v>215965.03</v>
      </c>
      <c r="BY58" s="95">
        <v>72410.1500000003</v>
      </c>
      <c r="BZ58" s="95">
        <v>120199.13</v>
      </c>
      <c r="CA58" s="95">
        <v>59278.4499999998</v>
      </c>
      <c r="CB58" s="95">
        <v>119643.35</v>
      </c>
      <c r="CC58" s="95">
        <v>218982.65</v>
      </c>
      <c r="CD58" s="95">
        <v>414397.799999999</v>
      </c>
      <c r="CE58" s="95">
        <v>11355241.23</v>
      </c>
      <c r="CF58" s="95">
        <v>102291.27</v>
      </c>
      <c r="CG58" s="95">
        <v>13127.69</v>
      </c>
      <c r="CH58" s="95">
        <v>10537.03</v>
      </c>
      <c r="CI58" s="95">
        <v>80624.7200000002</v>
      </c>
      <c r="CJ58" s="95">
        <v>22710.46</v>
      </c>
      <c r="CK58" s="95">
        <v>139344.34</v>
      </c>
      <c r="CL58" s="95">
        <v>169118.37</v>
      </c>
      <c r="CM58" s="95">
        <v>54999.21</v>
      </c>
      <c r="CN58" s="95">
        <v>38150.62</v>
      </c>
      <c r="CO58" s="95">
        <v>128790.1</v>
      </c>
      <c r="CP58" s="95">
        <v>124985.53</v>
      </c>
      <c r="CQ58" s="95">
        <v>94922.0399999997</v>
      </c>
      <c r="CR58" s="95">
        <v>49797.8499999999</v>
      </c>
      <c r="CS58" s="95">
        <v>67849.61</v>
      </c>
      <c r="CT58" s="95">
        <v>22626.6699999999</v>
      </c>
      <c r="CU58" s="95">
        <v>40435.92</v>
      </c>
      <c r="CV58" s="95">
        <v>24916.0100000001</v>
      </c>
      <c r="CW58" s="95">
        <v>16023.24</v>
      </c>
      <c r="CX58" s="95">
        <v>6939.13</v>
      </c>
      <c r="CY58" s="95">
        <v>31057.4899999999</v>
      </c>
      <c r="CZ58" s="95">
        <v>15579.75</v>
      </c>
      <c r="DA58" s="95">
        <v>76142.7500000001</v>
      </c>
      <c r="DB58" s="95">
        <v>146625.63</v>
      </c>
      <c r="DC58" s="95">
        <v>-377770.340000001</v>
      </c>
      <c r="DD58" s="95">
        <v>194197.560000001</v>
      </c>
      <c r="DE58" s="95">
        <v>40718.0599999999</v>
      </c>
      <c r="DF58" s="95">
        <v>62590.77</v>
      </c>
      <c r="DG58" s="95">
        <v>977670.720000001</v>
      </c>
      <c r="DH58" s="95">
        <v>83414.0099999999</v>
      </c>
      <c r="DI58" s="95">
        <v>191036.69</v>
      </c>
      <c r="DJ58" s="95">
        <v>37573.65</v>
      </c>
      <c r="DK58" s="95">
        <v>-16923.18</v>
      </c>
      <c r="DL58" s="95">
        <v>14026.13</v>
      </c>
      <c r="DM58" s="87">
        <v>0</v>
      </c>
      <c r="DN58" s="87">
        <v>0</v>
      </c>
      <c r="DO58" s="87">
        <v>0</v>
      </c>
      <c r="DP58" s="87">
        <v>0</v>
      </c>
      <c r="DQ58" s="87">
        <v>0</v>
      </c>
      <c r="DR58" s="87">
        <v>0</v>
      </c>
      <c r="DS58" s="87">
        <v>1684508.01000001</v>
      </c>
      <c r="DT58" s="87">
        <v>0</v>
      </c>
      <c r="DU58" s="87">
        <v>0</v>
      </c>
      <c r="DV58" s="87">
        <v>5723.40999999997</v>
      </c>
      <c r="DW58" s="87">
        <v>-4547.70000000019</v>
      </c>
      <c r="DX58" s="87">
        <v>2932920.51</v>
      </c>
      <c r="DY58" s="87">
        <v>546096.250000003</v>
      </c>
      <c r="DZ58" s="87">
        <v>0</v>
      </c>
      <c r="EA58" s="87">
        <v>0</v>
      </c>
      <c r="EB58" s="87">
        <v>0</v>
      </c>
    </row>
    <row r="59" s="87" customFormat="1" spans="1:132">
      <c r="A59" s="93" t="s">
        <v>949</v>
      </c>
      <c r="B59" s="95">
        <v>43440903.71</v>
      </c>
      <c r="C59" s="95">
        <v>54293837.29</v>
      </c>
      <c r="D59" s="95">
        <v>3022182.08</v>
      </c>
      <c r="E59" s="95">
        <v>-1726.4</v>
      </c>
      <c r="F59" s="95">
        <v>436167.26</v>
      </c>
      <c r="G59" s="95">
        <v>0</v>
      </c>
      <c r="H59" s="95">
        <v>-14309556.52</v>
      </c>
      <c r="I59" s="95">
        <v>-36596.0399999998</v>
      </c>
      <c r="J59" s="95">
        <v>0</v>
      </c>
      <c r="K59" s="95">
        <v>0</v>
      </c>
      <c r="L59" s="95">
        <v>-112992.19</v>
      </c>
      <c r="M59" s="95">
        <v>21137216.93</v>
      </c>
      <c r="N59" s="95">
        <v>12489743.35</v>
      </c>
      <c r="O59" s="95">
        <v>200</v>
      </c>
      <c r="P59" s="95">
        <v>0</v>
      </c>
      <c r="Q59" s="95">
        <v>0</v>
      </c>
      <c r="R59" s="95">
        <v>20816265.24</v>
      </c>
      <c r="S59" s="95">
        <v>-50</v>
      </c>
      <c r="T59" s="95">
        <v>-121714.47</v>
      </c>
      <c r="U59" s="95">
        <v>-87097.72</v>
      </c>
      <c r="V59" s="95">
        <v>0</v>
      </c>
      <c r="W59" s="95">
        <v>-3380.03</v>
      </c>
      <c r="X59" s="95">
        <v>0</v>
      </c>
      <c r="Y59" s="95">
        <v>99250.03</v>
      </c>
      <c r="Z59" s="95">
        <v>-15000</v>
      </c>
      <c r="AA59" s="95">
        <v>9511320.73999999</v>
      </c>
      <c r="AB59" s="95">
        <v>3731981.13</v>
      </c>
      <c r="AC59" s="95">
        <v>5022122.61</v>
      </c>
      <c r="AD59" s="95">
        <v>56603.77</v>
      </c>
      <c r="AE59" s="95">
        <v>2830188.68</v>
      </c>
      <c r="AF59" s="95">
        <v>0</v>
      </c>
      <c r="AG59" s="95">
        <v>0</v>
      </c>
      <c r="AH59" s="95">
        <v>0</v>
      </c>
      <c r="AI59" s="95">
        <v>2487245.59</v>
      </c>
      <c r="AJ59" s="95">
        <v>1358164.08</v>
      </c>
      <c r="AK59" s="95">
        <v>8644333.68</v>
      </c>
      <c r="AL59" s="95">
        <v>200</v>
      </c>
      <c r="AM59" s="95">
        <v>0</v>
      </c>
      <c r="AN59" s="95">
        <v>1521582.56</v>
      </c>
      <c r="AO59" s="95">
        <v>0</v>
      </c>
      <c r="AP59" s="95">
        <v>156.429999999993</v>
      </c>
      <c r="AQ59" s="95">
        <v>-690</v>
      </c>
      <c r="AR59" s="95">
        <v>0</v>
      </c>
      <c r="AS59" s="95">
        <v>0</v>
      </c>
      <c r="AT59" s="95">
        <v>19295216.25</v>
      </c>
      <c r="AU59" s="95">
        <v>720781.26</v>
      </c>
      <c r="AV59" s="95">
        <v>655399.4</v>
      </c>
      <c r="AW59" s="95">
        <v>823538.6</v>
      </c>
      <c r="AX59" s="95">
        <v>313187.92</v>
      </c>
      <c r="AY59" s="95">
        <v>912058.9</v>
      </c>
      <c r="AZ59" s="95">
        <v>774182.43</v>
      </c>
      <c r="BA59" s="95">
        <v>318216</v>
      </c>
      <c r="BB59" s="95">
        <v>894880.489999998</v>
      </c>
      <c r="BC59" s="95">
        <v>271223.33</v>
      </c>
      <c r="BD59" s="95">
        <v>209262.66</v>
      </c>
      <c r="BE59" s="95">
        <v>534430.66</v>
      </c>
      <c r="BF59" s="95">
        <v>3007248.2</v>
      </c>
      <c r="BG59" s="95">
        <v>307756.88</v>
      </c>
      <c r="BH59" s="95">
        <v>265350</v>
      </c>
      <c r="BI59" s="95">
        <v>232019.87</v>
      </c>
      <c r="BJ59" s="95">
        <v>163089.66</v>
      </c>
      <c r="BK59" s="95">
        <v>224926.77</v>
      </c>
      <c r="BL59" s="95">
        <v>287699.350000001</v>
      </c>
      <c r="BM59" s="95">
        <v>188058.26</v>
      </c>
      <c r="BN59" s="95">
        <v>163845.71</v>
      </c>
      <c r="BO59" s="95">
        <v>222349.66</v>
      </c>
      <c r="BP59" s="95">
        <v>290438.84</v>
      </c>
      <c r="BQ59" s="95">
        <v>91481.48</v>
      </c>
      <c r="BR59" s="95">
        <v>96127.25</v>
      </c>
      <c r="BS59" s="95">
        <v>57567.03</v>
      </c>
      <c r="BT59" s="95">
        <v>100690.78</v>
      </c>
      <c r="BU59" s="95">
        <v>78941.79</v>
      </c>
      <c r="BV59" s="95">
        <v>149783.33</v>
      </c>
      <c r="BW59" s="95">
        <v>107547.88</v>
      </c>
      <c r="BX59" s="95">
        <v>20790.38</v>
      </c>
      <c r="BY59" s="95">
        <v>29334.23</v>
      </c>
      <c r="BZ59" s="95">
        <v>51927</v>
      </c>
      <c r="CA59" s="95">
        <v>26234.58</v>
      </c>
      <c r="CB59" s="95">
        <v>48479.97</v>
      </c>
      <c r="CC59" s="95">
        <v>83976.3200000001</v>
      </c>
      <c r="CD59" s="95">
        <v>62082.45</v>
      </c>
      <c r="CE59" s="95">
        <v>6578240.75</v>
      </c>
      <c r="CF59" s="95">
        <v>23827.77</v>
      </c>
      <c r="CG59" s="95">
        <v>8336.42000000001</v>
      </c>
      <c r="CH59" s="95">
        <v>-18589.35</v>
      </c>
      <c r="CI59" s="95">
        <v>35831.02</v>
      </c>
      <c r="CJ59" s="95">
        <v>1517.10000000001</v>
      </c>
      <c r="CK59" s="95">
        <v>22156.41</v>
      </c>
      <c r="CL59" s="95">
        <v>21334.21</v>
      </c>
      <c r="CM59" s="95">
        <v>21625.72</v>
      </c>
      <c r="CN59" s="95">
        <v>7251.44</v>
      </c>
      <c r="CO59" s="95">
        <v>14295.03</v>
      </c>
      <c r="CP59" s="95">
        <v>30114.76</v>
      </c>
      <c r="CQ59" s="95">
        <v>24408.16</v>
      </c>
      <c r="CR59" s="95">
        <v>18474.45</v>
      </c>
      <c r="CS59" s="95">
        <v>8501.78</v>
      </c>
      <c r="CT59" s="95">
        <v>10099.9</v>
      </c>
      <c r="CU59" s="95">
        <v>8043.29000000004</v>
      </c>
      <c r="CV59" s="95">
        <v>11020.55</v>
      </c>
      <c r="CW59" s="95">
        <v>3534.78</v>
      </c>
      <c r="CX59" s="95">
        <v>2826.63</v>
      </c>
      <c r="CY59" s="95">
        <v>4345.04999999999</v>
      </c>
      <c r="CZ59" s="95">
        <v>7608.81</v>
      </c>
      <c r="DA59" s="95">
        <v>28501.2</v>
      </c>
      <c r="DB59" s="95">
        <v>51504.73</v>
      </c>
      <c r="DC59" s="95">
        <v>-654983.49</v>
      </c>
      <c r="DD59" s="95">
        <v>67952.53</v>
      </c>
      <c r="DE59" s="95">
        <v>-625.660000000003</v>
      </c>
      <c r="DF59" s="95">
        <v>17070.11</v>
      </c>
      <c r="DG59" s="95">
        <v>122283.62</v>
      </c>
      <c r="DH59" s="95">
        <v>18248.96</v>
      </c>
      <c r="DI59" s="95">
        <v>18283.96</v>
      </c>
      <c r="DJ59" s="95">
        <v>12581.11</v>
      </c>
      <c r="DK59" s="95">
        <v>-19755.21</v>
      </c>
      <c r="DL59" s="95">
        <v>4440.39</v>
      </c>
      <c r="DM59" s="87">
        <v>0</v>
      </c>
      <c r="DN59" s="87">
        <v>0</v>
      </c>
      <c r="DO59" s="87">
        <v>0</v>
      </c>
      <c r="DP59" s="87">
        <v>0</v>
      </c>
      <c r="DQ59" s="87">
        <v>0</v>
      </c>
      <c r="DR59" s="87">
        <v>0</v>
      </c>
      <c r="DS59" s="87">
        <v>3022182.08</v>
      </c>
      <c r="DT59" s="87">
        <v>0</v>
      </c>
      <c r="DU59" s="87">
        <v>0</v>
      </c>
      <c r="DV59" s="87">
        <v>0</v>
      </c>
      <c r="DW59" s="87">
        <v>0</v>
      </c>
      <c r="DX59" s="87">
        <v>0</v>
      </c>
      <c r="DY59" s="87">
        <v>478933.26</v>
      </c>
      <c r="DZ59" s="87">
        <v>0</v>
      </c>
      <c r="EA59" s="87">
        <v>0</v>
      </c>
      <c r="EB59" s="87">
        <v>0</v>
      </c>
    </row>
    <row r="60" s="87" customFormat="1" spans="1:132">
      <c r="A60" s="93" t="s">
        <v>31</v>
      </c>
      <c r="B60" s="95">
        <v>22325614.9399999</v>
      </c>
      <c r="C60" s="95">
        <v>19303432.86</v>
      </c>
      <c r="D60" s="95">
        <v>0</v>
      </c>
      <c r="E60" s="95">
        <v>0</v>
      </c>
      <c r="F60" s="95">
        <v>0</v>
      </c>
      <c r="G60" s="95">
        <v>0</v>
      </c>
      <c r="H60" s="95">
        <v>3022182.08</v>
      </c>
      <c r="I60" s="95">
        <v>0</v>
      </c>
      <c r="J60" s="95">
        <v>0</v>
      </c>
      <c r="K60" s="95">
        <v>0</v>
      </c>
      <c r="L60" s="95">
        <v>-3380.03</v>
      </c>
      <c r="M60" s="95">
        <v>0</v>
      </c>
      <c r="N60" s="95">
        <v>8362.63</v>
      </c>
      <c r="O60" s="95">
        <v>0</v>
      </c>
      <c r="P60" s="95">
        <v>0</v>
      </c>
      <c r="Q60" s="95">
        <v>0</v>
      </c>
      <c r="R60" s="95">
        <v>19298450.26</v>
      </c>
      <c r="S60" s="95">
        <v>0</v>
      </c>
      <c r="T60" s="95">
        <v>0</v>
      </c>
      <c r="U60" s="95">
        <v>0</v>
      </c>
      <c r="V60" s="95">
        <v>0</v>
      </c>
      <c r="W60" s="95">
        <v>-3380.03</v>
      </c>
      <c r="X60" s="95">
        <v>0</v>
      </c>
      <c r="Y60" s="95">
        <v>0</v>
      </c>
      <c r="Z60" s="95">
        <v>0</v>
      </c>
      <c r="AA60" s="95">
        <v>0</v>
      </c>
      <c r="AB60" s="95">
        <v>0</v>
      </c>
      <c r="AC60" s="95">
        <v>0</v>
      </c>
      <c r="AD60" s="95">
        <v>0</v>
      </c>
      <c r="AE60" s="95">
        <v>0</v>
      </c>
      <c r="AF60" s="95">
        <v>0</v>
      </c>
      <c r="AG60" s="95">
        <v>0</v>
      </c>
      <c r="AH60" s="95">
        <v>0</v>
      </c>
      <c r="AI60" s="95">
        <v>8362.63</v>
      </c>
      <c r="AJ60" s="95">
        <v>0</v>
      </c>
      <c r="AK60" s="95">
        <v>0</v>
      </c>
      <c r="AL60" s="95">
        <v>0</v>
      </c>
      <c r="AM60" s="95">
        <v>0</v>
      </c>
      <c r="AN60" s="95">
        <v>0</v>
      </c>
      <c r="AO60" s="95">
        <v>0</v>
      </c>
      <c r="AP60" s="95">
        <v>156.429999999993</v>
      </c>
      <c r="AQ60" s="95">
        <v>0</v>
      </c>
      <c r="AR60" s="95">
        <v>0</v>
      </c>
      <c r="AS60" s="95">
        <v>0</v>
      </c>
      <c r="AT60" s="95">
        <v>19298293.83</v>
      </c>
      <c r="AU60" s="95">
        <v>720679.370000001</v>
      </c>
      <c r="AV60" s="95">
        <v>655165.439999999</v>
      </c>
      <c r="AW60" s="95">
        <v>823251.809999999</v>
      </c>
      <c r="AX60" s="95">
        <v>313104.9</v>
      </c>
      <c r="AY60" s="95">
        <v>864367.859999999</v>
      </c>
      <c r="AZ60" s="95">
        <v>783137.15</v>
      </c>
      <c r="BA60" s="95">
        <v>318147.98</v>
      </c>
      <c r="BB60" s="95">
        <v>894554.409999998</v>
      </c>
      <c r="BC60" s="95">
        <v>267487.48</v>
      </c>
      <c r="BD60" s="95">
        <v>209255.109999999</v>
      </c>
      <c r="BE60" s="95">
        <v>531292.550000001</v>
      </c>
      <c r="BF60" s="95">
        <v>3009031.84</v>
      </c>
      <c r="BG60" s="95">
        <v>305083.109999999</v>
      </c>
      <c r="BH60" s="95">
        <v>264375.38</v>
      </c>
      <c r="BI60" s="95">
        <v>232012.32</v>
      </c>
      <c r="BJ60" s="95">
        <v>238553.81</v>
      </c>
      <c r="BK60" s="95">
        <v>219896.58</v>
      </c>
      <c r="BL60" s="95">
        <v>286269.16</v>
      </c>
      <c r="BM60" s="95">
        <v>187920.52</v>
      </c>
      <c r="BN60" s="95">
        <v>163702.31</v>
      </c>
      <c r="BO60" s="95">
        <v>220227.02</v>
      </c>
      <c r="BP60" s="95">
        <v>283652.05</v>
      </c>
      <c r="BQ60" s="95">
        <v>91473.9299999999</v>
      </c>
      <c r="BR60" s="95">
        <v>96239.7000000002</v>
      </c>
      <c r="BS60" s="95">
        <v>57179.48</v>
      </c>
      <c r="BT60" s="95">
        <v>100690.78</v>
      </c>
      <c r="BU60" s="95">
        <v>78926.7</v>
      </c>
      <c r="BV60" s="95">
        <v>149707.86</v>
      </c>
      <c r="BW60" s="95">
        <v>107547.88</v>
      </c>
      <c r="BX60" s="95">
        <v>20722.46</v>
      </c>
      <c r="BY60" s="95">
        <v>29384.23</v>
      </c>
      <c r="BZ60" s="95">
        <v>51927</v>
      </c>
      <c r="CA60" s="95">
        <v>26234.58</v>
      </c>
      <c r="CB60" s="95">
        <v>48479.97</v>
      </c>
      <c r="CC60" s="95">
        <v>83840.47</v>
      </c>
      <c r="CD60" s="95">
        <v>62142.45</v>
      </c>
      <c r="CE60" s="95">
        <v>6575925.66</v>
      </c>
      <c r="CF60" s="95">
        <v>23827.77</v>
      </c>
      <c r="CG60" s="95">
        <v>8336.42000000001</v>
      </c>
      <c r="CH60" s="95">
        <v>-18389.35</v>
      </c>
      <c r="CI60" s="95">
        <v>35831.25</v>
      </c>
      <c r="CJ60" s="95">
        <v>1075.59000000001</v>
      </c>
      <c r="CK60" s="95">
        <v>22156.41</v>
      </c>
      <c r="CL60" s="95">
        <v>21334.44</v>
      </c>
      <c r="CM60" s="95">
        <v>21625.72</v>
      </c>
      <c r="CN60" s="95">
        <v>7251.43999999997</v>
      </c>
      <c r="CO60" s="95">
        <v>14350.03</v>
      </c>
      <c r="CP60" s="95">
        <v>24930.59</v>
      </c>
      <c r="CQ60" s="95">
        <v>24408.16</v>
      </c>
      <c r="CR60" s="95">
        <v>18476.55</v>
      </c>
      <c r="CS60" s="95">
        <v>8551.78</v>
      </c>
      <c r="CT60" s="95">
        <v>10099.9</v>
      </c>
      <c r="CU60" s="95">
        <v>7971.28999999998</v>
      </c>
      <c r="CV60" s="95">
        <v>11020.55</v>
      </c>
      <c r="CW60" s="95">
        <v>3534.78</v>
      </c>
      <c r="CX60" s="95">
        <v>2826.63</v>
      </c>
      <c r="CY60" s="95">
        <v>4360.04999999999</v>
      </c>
      <c r="CZ60" s="95">
        <v>7608.81</v>
      </c>
      <c r="DA60" s="95">
        <v>28501.2</v>
      </c>
      <c r="DB60" s="95">
        <v>51504.7300000001</v>
      </c>
      <c r="DC60" s="95">
        <v>-656757.07</v>
      </c>
      <c r="DD60" s="95">
        <v>69733.6600000001</v>
      </c>
      <c r="DE60" s="95">
        <v>-565.660000000003</v>
      </c>
      <c r="DF60" s="95">
        <v>17070.34</v>
      </c>
      <c r="DG60" s="95">
        <v>122283.62</v>
      </c>
      <c r="DH60" s="95">
        <v>18242.41</v>
      </c>
      <c r="DI60" s="95">
        <v>18284.19</v>
      </c>
      <c r="DJ60" s="95">
        <v>12581.11</v>
      </c>
      <c r="DK60" s="95">
        <v>-19755.21</v>
      </c>
      <c r="DL60" s="95">
        <v>4390.39</v>
      </c>
      <c r="DM60" s="87">
        <v>0</v>
      </c>
      <c r="DN60" s="87">
        <v>0</v>
      </c>
      <c r="DO60" s="87">
        <v>0</v>
      </c>
      <c r="DP60" s="87">
        <v>0</v>
      </c>
      <c r="DQ60" s="87">
        <v>0</v>
      </c>
      <c r="DR60" s="87">
        <v>0</v>
      </c>
      <c r="DS60" s="87">
        <v>0</v>
      </c>
      <c r="DT60" s="87">
        <v>0</v>
      </c>
      <c r="DU60" s="87">
        <v>0</v>
      </c>
      <c r="DV60" s="87">
        <v>0</v>
      </c>
      <c r="DW60" s="87">
        <v>0</v>
      </c>
      <c r="DX60" s="87">
        <v>0</v>
      </c>
      <c r="DY60" s="87">
        <v>0</v>
      </c>
      <c r="DZ60" s="87">
        <v>0</v>
      </c>
      <c r="EA60" s="87">
        <v>0</v>
      </c>
      <c r="EB60" s="87">
        <v>0</v>
      </c>
    </row>
    <row r="61" s="87" customFormat="1" spans="1:132">
      <c r="A61" s="93" t="s">
        <v>32</v>
      </c>
      <c r="B61" s="95">
        <v>21137216.93</v>
      </c>
      <c r="C61" s="95">
        <v>21137216.93</v>
      </c>
      <c r="D61" s="95">
        <v>0</v>
      </c>
      <c r="E61" s="95">
        <v>0</v>
      </c>
      <c r="F61" s="95">
        <v>0</v>
      </c>
      <c r="G61" s="95">
        <v>0</v>
      </c>
      <c r="H61" s="95">
        <v>0</v>
      </c>
      <c r="I61" s="95">
        <v>0</v>
      </c>
      <c r="J61" s="95">
        <v>0</v>
      </c>
      <c r="K61" s="95">
        <v>0</v>
      </c>
      <c r="L61" s="95">
        <v>0</v>
      </c>
      <c r="M61" s="95">
        <v>21137216.93</v>
      </c>
      <c r="N61" s="95">
        <v>0</v>
      </c>
      <c r="O61" s="95">
        <v>0</v>
      </c>
      <c r="P61" s="95">
        <v>0</v>
      </c>
      <c r="Q61" s="95">
        <v>0</v>
      </c>
      <c r="R61" s="95">
        <v>0</v>
      </c>
      <c r="S61" s="95">
        <v>0</v>
      </c>
      <c r="T61" s="95">
        <v>0</v>
      </c>
      <c r="U61" s="95">
        <v>0</v>
      </c>
      <c r="V61" s="95">
        <v>0</v>
      </c>
      <c r="W61" s="95">
        <v>0</v>
      </c>
      <c r="X61" s="95">
        <v>0</v>
      </c>
      <c r="Y61" s="95">
        <v>0</v>
      </c>
      <c r="Z61" s="95">
        <v>-15000</v>
      </c>
      <c r="AA61" s="95">
        <v>9511320.73999999</v>
      </c>
      <c r="AB61" s="95">
        <v>3731981.13</v>
      </c>
      <c r="AC61" s="95">
        <v>5022122.61</v>
      </c>
      <c r="AD61" s="95">
        <v>56603.77</v>
      </c>
      <c r="AE61" s="95">
        <v>2830188.68</v>
      </c>
      <c r="AF61" s="95">
        <v>0</v>
      </c>
      <c r="AG61" s="95">
        <v>0</v>
      </c>
      <c r="AH61" s="95">
        <v>0</v>
      </c>
      <c r="AI61" s="95">
        <v>0</v>
      </c>
      <c r="AJ61" s="95">
        <v>0</v>
      </c>
      <c r="AK61" s="95">
        <v>0</v>
      </c>
      <c r="AL61" s="95">
        <v>0</v>
      </c>
      <c r="AM61" s="95">
        <v>0</v>
      </c>
      <c r="AN61" s="95">
        <v>0</v>
      </c>
      <c r="AO61" s="95">
        <v>0</v>
      </c>
      <c r="AP61" s="95">
        <v>0</v>
      </c>
      <c r="AQ61" s="95">
        <v>0</v>
      </c>
      <c r="AR61" s="95">
        <v>0</v>
      </c>
      <c r="AS61" s="95">
        <v>0</v>
      </c>
      <c r="AT61" s="95">
        <v>0</v>
      </c>
      <c r="AU61" s="95">
        <v>0</v>
      </c>
      <c r="AV61" s="95">
        <v>0</v>
      </c>
      <c r="AW61" s="95">
        <v>0</v>
      </c>
      <c r="AX61" s="95">
        <v>0</v>
      </c>
      <c r="AY61" s="95">
        <v>0</v>
      </c>
      <c r="AZ61" s="95">
        <v>0</v>
      </c>
      <c r="BA61" s="95">
        <v>0</v>
      </c>
      <c r="BB61" s="95">
        <v>0</v>
      </c>
      <c r="BC61" s="95">
        <v>0</v>
      </c>
      <c r="BD61" s="95">
        <v>0</v>
      </c>
      <c r="BE61" s="95">
        <v>0</v>
      </c>
      <c r="BF61" s="95">
        <v>0</v>
      </c>
      <c r="BG61" s="95">
        <v>0</v>
      </c>
      <c r="BH61" s="95">
        <v>0</v>
      </c>
      <c r="BI61" s="95">
        <v>0</v>
      </c>
      <c r="BJ61" s="95">
        <v>0</v>
      </c>
      <c r="BK61" s="95">
        <v>0</v>
      </c>
      <c r="BL61" s="95">
        <v>0</v>
      </c>
      <c r="BM61" s="95">
        <v>0</v>
      </c>
      <c r="BN61" s="95">
        <v>0</v>
      </c>
      <c r="BO61" s="95">
        <v>0</v>
      </c>
      <c r="BP61" s="95">
        <v>0</v>
      </c>
      <c r="BQ61" s="95">
        <v>0</v>
      </c>
      <c r="BR61" s="95">
        <v>0</v>
      </c>
      <c r="BS61" s="95">
        <v>0</v>
      </c>
      <c r="BT61" s="95">
        <v>0</v>
      </c>
      <c r="BU61" s="95">
        <v>0</v>
      </c>
      <c r="BV61" s="95">
        <v>0</v>
      </c>
      <c r="BW61" s="95">
        <v>0</v>
      </c>
      <c r="BX61" s="95">
        <v>0</v>
      </c>
      <c r="BY61" s="95">
        <v>0</v>
      </c>
      <c r="BZ61" s="95">
        <v>0</v>
      </c>
      <c r="CA61" s="95">
        <v>0</v>
      </c>
      <c r="CB61" s="95">
        <v>0</v>
      </c>
      <c r="CC61" s="95">
        <v>0</v>
      </c>
      <c r="CD61" s="95">
        <v>0</v>
      </c>
      <c r="CE61" s="95">
        <v>0</v>
      </c>
      <c r="CF61" s="95">
        <v>0</v>
      </c>
      <c r="CG61" s="95">
        <v>0</v>
      </c>
      <c r="CH61" s="95">
        <v>0</v>
      </c>
      <c r="CI61" s="95">
        <v>0</v>
      </c>
      <c r="CJ61" s="95">
        <v>0</v>
      </c>
      <c r="CK61" s="95">
        <v>0</v>
      </c>
      <c r="CL61" s="95">
        <v>0</v>
      </c>
      <c r="CM61" s="95">
        <v>0</v>
      </c>
      <c r="CN61" s="95">
        <v>0</v>
      </c>
      <c r="CO61" s="95">
        <v>0</v>
      </c>
      <c r="CP61" s="95">
        <v>0</v>
      </c>
      <c r="CQ61" s="95">
        <v>0</v>
      </c>
      <c r="CR61" s="95">
        <v>0</v>
      </c>
      <c r="CS61" s="95">
        <v>0</v>
      </c>
      <c r="CT61" s="95">
        <v>0</v>
      </c>
      <c r="CU61" s="95">
        <v>0</v>
      </c>
      <c r="CV61" s="95">
        <v>0</v>
      </c>
      <c r="CW61" s="95">
        <v>0</v>
      </c>
      <c r="CX61" s="95">
        <v>0</v>
      </c>
      <c r="CY61" s="95">
        <v>0</v>
      </c>
      <c r="CZ61" s="95">
        <v>0</v>
      </c>
      <c r="DA61" s="95">
        <v>0</v>
      </c>
      <c r="DB61" s="95">
        <v>0</v>
      </c>
      <c r="DC61" s="95">
        <v>0</v>
      </c>
      <c r="DD61" s="95">
        <v>0</v>
      </c>
      <c r="DE61" s="95">
        <v>0</v>
      </c>
      <c r="DF61" s="95">
        <v>0</v>
      </c>
      <c r="DG61" s="95">
        <v>0</v>
      </c>
      <c r="DH61" s="95">
        <v>0</v>
      </c>
      <c r="DI61" s="95">
        <v>0</v>
      </c>
      <c r="DJ61" s="95">
        <v>0</v>
      </c>
      <c r="DK61" s="95">
        <v>0</v>
      </c>
      <c r="DL61" s="95">
        <v>0</v>
      </c>
      <c r="DM61" s="87">
        <v>0</v>
      </c>
      <c r="DN61" s="87">
        <v>0</v>
      </c>
      <c r="DO61" s="87">
        <v>0</v>
      </c>
      <c r="DP61" s="87">
        <v>0</v>
      </c>
      <c r="DQ61" s="87">
        <v>0</v>
      </c>
      <c r="DR61" s="87">
        <v>0</v>
      </c>
      <c r="DS61" s="87">
        <v>0</v>
      </c>
      <c r="DT61" s="87">
        <v>0</v>
      </c>
      <c r="DU61" s="87">
        <v>0</v>
      </c>
      <c r="DV61" s="87">
        <v>0</v>
      </c>
      <c r="DW61" s="87">
        <v>0</v>
      </c>
      <c r="DX61" s="87">
        <v>0</v>
      </c>
      <c r="DY61" s="87">
        <v>0</v>
      </c>
      <c r="DZ61" s="87">
        <v>0</v>
      </c>
      <c r="EA61" s="87">
        <v>0</v>
      </c>
      <c r="EB61" s="87">
        <v>0</v>
      </c>
    </row>
    <row r="62" s="87" customFormat="1" spans="1:132">
      <c r="A62" s="93" t="s">
        <v>33</v>
      </c>
      <c r="B62" s="95">
        <v>-1391402.57000002</v>
      </c>
      <c r="C62" s="95">
        <v>12481380.72</v>
      </c>
      <c r="D62" s="95">
        <v>0</v>
      </c>
      <c r="E62" s="95">
        <v>0</v>
      </c>
      <c r="F62" s="95">
        <v>436701.060000001</v>
      </c>
      <c r="G62" s="95">
        <v>0</v>
      </c>
      <c r="H62" s="95">
        <v>-14309484.35</v>
      </c>
      <c r="I62" s="95">
        <v>0</v>
      </c>
      <c r="J62" s="95">
        <v>0</v>
      </c>
      <c r="K62" s="95">
        <v>0</v>
      </c>
      <c r="L62" s="95">
        <v>0</v>
      </c>
      <c r="M62" s="95">
        <v>0</v>
      </c>
      <c r="N62" s="95">
        <v>12481380.72</v>
      </c>
      <c r="O62" s="95">
        <v>0</v>
      </c>
      <c r="P62" s="95">
        <v>0</v>
      </c>
      <c r="Q62" s="95">
        <v>0</v>
      </c>
      <c r="R62" s="95">
        <v>0</v>
      </c>
      <c r="S62" s="95">
        <v>0</v>
      </c>
      <c r="T62" s="95">
        <v>0</v>
      </c>
      <c r="U62" s="95">
        <v>0</v>
      </c>
      <c r="V62" s="95">
        <v>0</v>
      </c>
      <c r="W62" s="95">
        <v>0</v>
      </c>
      <c r="X62" s="95">
        <v>0</v>
      </c>
      <c r="Y62" s="95">
        <v>0</v>
      </c>
      <c r="Z62" s="95">
        <v>0</v>
      </c>
      <c r="AA62" s="95">
        <v>0</v>
      </c>
      <c r="AB62" s="95">
        <v>0</v>
      </c>
      <c r="AC62" s="95">
        <v>0</v>
      </c>
      <c r="AD62" s="95">
        <v>0</v>
      </c>
      <c r="AE62" s="95">
        <v>0</v>
      </c>
      <c r="AF62" s="95">
        <v>0</v>
      </c>
      <c r="AG62" s="95">
        <v>0</v>
      </c>
      <c r="AH62" s="95">
        <v>0</v>
      </c>
      <c r="AI62" s="95">
        <v>2478882.96</v>
      </c>
      <c r="AJ62" s="95">
        <v>1358164.08</v>
      </c>
      <c r="AK62" s="95">
        <v>8644333.68</v>
      </c>
      <c r="AL62" s="95">
        <v>0</v>
      </c>
      <c r="AM62" s="95">
        <v>0</v>
      </c>
      <c r="AN62" s="95">
        <v>0</v>
      </c>
      <c r="AO62" s="95">
        <v>0</v>
      </c>
      <c r="AP62" s="95">
        <v>0</v>
      </c>
      <c r="AQ62" s="95">
        <v>0</v>
      </c>
      <c r="AR62" s="95">
        <v>0</v>
      </c>
      <c r="AS62" s="95">
        <v>0</v>
      </c>
      <c r="AT62" s="95">
        <v>0</v>
      </c>
      <c r="AU62" s="95">
        <v>0</v>
      </c>
      <c r="AV62" s="95">
        <v>0</v>
      </c>
      <c r="AW62" s="95">
        <v>0</v>
      </c>
      <c r="AX62" s="95">
        <v>0</v>
      </c>
      <c r="AY62" s="95">
        <v>0</v>
      </c>
      <c r="AZ62" s="95">
        <v>0</v>
      </c>
      <c r="BA62" s="95">
        <v>0</v>
      </c>
      <c r="BB62" s="95">
        <v>0</v>
      </c>
      <c r="BC62" s="95">
        <v>0</v>
      </c>
      <c r="BD62" s="95">
        <v>0</v>
      </c>
      <c r="BE62" s="95">
        <v>0</v>
      </c>
      <c r="BF62" s="95">
        <v>0</v>
      </c>
      <c r="BG62" s="95">
        <v>0</v>
      </c>
      <c r="BH62" s="95">
        <v>0</v>
      </c>
      <c r="BI62" s="95">
        <v>0</v>
      </c>
      <c r="BJ62" s="95">
        <v>0</v>
      </c>
      <c r="BK62" s="95">
        <v>0</v>
      </c>
      <c r="BL62" s="95">
        <v>0</v>
      </c>
      <c r="BM62" s="95">
        <v>0</v>
      </c>
      <c r="BN62" s="95">
        <v>0</v>
      </c>
      <c r="BO62" s="95">
        <v>0</v>
      </c>
      <c r="BP62" s="95">
        <v>0</v>
      </c>
      <c r="BQ62" s="95">
        <v>0</v>
      </c>
      <c r="BR62" s="95">
        <v>0</v>
      </c>
      <c r="BS62" s="95">
        <v>0</v>
      </c>
      <c r="BT62" s="95">
        <v>0</v>
      </c>
      <c r="BU62" s="95">
        <v>0</v>
      </c>
      <c r="BV62" s="95">
        <v>0</v>
      </c>
      <c r="BW62" s="95">
        <v>0</v>
      </c>
      <c r="BX62" s="95">
        <v>0</v>
      </c>
      <c r="BY62" s="95">
        <v>0</v>
      </c>
      <c r="BZ62" s="95">
        <v>0</v>
      </c>
      <c r="CA62" s="95">
        <v>0</v>
      </c>
      <c r="CB62" s="95">
        <v>0</v>
      </c>
      <c r="CC62" s="95">
        <v>0</v>
      </c>
      <c r="CD62" s="95">
        <v>0</v>
      </c>
      <c r="CE62" s="95">
        <v>0</v>
      </c>
      <c r="CF62" s="95">
        <v>0</v>
      </c>
      <c r="CG62" s="95">
        <v>0</v>
      </c>
      <c r="CH62" s="95">
        <v>0</v>
      </c>
      <c r="CI62" s="95">
        <v>0</v>
      </c>
      <c r="CJ62" s="95">
        <v>0</v>
      </c>
      <c r="CK62" s="95">
        <v>0</v>
      </c>
      <c r="CL62" s="95">
        <v>0</v>
      </c>
      <c r="CM62" s="95">
        <v>0</v>
      </c>
      <c r="CN62" s="95">
        <v>0</v>
      </c>
      <c r="CO62" s="95">
        <v>0</v>
      </c>
      <c r="CP62" s="95">
        <v>0</v>
      </c>
      <c r="CQ62" s="95">
        <v>0</v>
      </c>
      <c r="CR62" s="95">
        <v>0</v>
      </c>
      <c r="CS62" s="95">
        <v>0</v>
      </c>
      <c r="CT62" s="95">
        <v>0</v>
      </c>
      <c r="CU62" s="95">
        <v>0</v>
      </c>
      <c r="CV62" s="95">
        <v>0</v>
      </c>
      <c r="CW62" s="95">
        <v>0</v>
      </c>
      <c r="CX62" s="95">
        <v>0</v>
      </c>
      <c r="CY62" s="95">
        <v>0</v>
      </c>
      <c r="CZ62" s="95">
        <v>0</v>
      </c>
      <c r="DA62" s="95">
        <v>0</v>
      </c>
      <c r="DB62" s="95">
        <v>0</v>
      </c>
      <c r="DC62" s="95">
        <v>0</v>
      </c>
      <c r="DD62" s="95">
        <v>0</v>
      </c>
      <c r="DE62" s="95">
        <v>0</v>
      </c>
      <c r="DF62" s="95">
        <v>0</v>
      </c>
      <c r="DG62" s="95">
        <v>0</v>
      </c>
      <c r="DH62" s="95">
        <v>0</v>
      </c>
      <c r="DI62" s="95">
        <v>0</v>
      </c>
      <c r="DJ62" s="95">
        <v>0</v>
      </c>
      <c r="DK62" s="95">
        <v>0</v>
      </c>
      <c r="DL62" s="95">
        <v>0</v>
      </c>
      <c r="DM62" s="87">
        <v>0</v>
      </c>
      <c r="DN62" s="87">
        <v>0</v>
      </c>
      <c r="DO62" s="87">
        <v>0</v>
      </c>
      <c r="DP62" s="87">
        <v>0</v>
      </c>
      <c r="DQ62" s="87">
        <v>0</v>
      </c>
      <c r="DR62" s="87">
        <v>0</v>
      </c>
      <c r="DS62" s="87">
        <v>0</v>
      </c>
      <c r="DT62" s="87">
        <v>0</v>
      </c>
      <c r="DU62" s="87">
        <v>0</v>
      </c>
      <c r="DV62" s="87">
        <v>0</v>
      </c>
      <c r="DW62" s="87">
        <v>0</v>
      </c>
      <c r="DX62" s="87">
        <v>0</v>
      </c>
      <c r="DY62" s="87">
        <v>479040.06</v>
      </c>
      <c r="DZ62" s="87">
        <v>0</v>
      </c>
      <c r="EA62" s="87">
        <v>0</v>
      </c>
      <c r="EB62" s="87">
        <v>0</v>
      </c>
    </row>
    <row r="63" s="87" customFormat="1" spans="1:132">
      <c r="A63" s="93" t="s">
        <v>62</v>
      </c>
      <c r="B63" s="95">
        <v>45971869.1994</v>
      </c>
      <c r="C63" s="95">
        <v>29613127.11</v>
      </c>
      <c r="D63" s="95">
        <v>1446055.17</v>
      </c>
      <c r="E63" s="95">
        <v>521163.390000001</v>
      </c>
      <c r="F63" s="95">
        <v>100886.46</v>
      </c>
      <c r="G63" s="95">
        <v>84893756.87</v>
      </c>
      <c r="H63" s="95">
        <v>-70603119.8006</v>
      </c>
      <c r="I63" s="95">
        <v>-18486494.94</v>
      </c>
      <c r="J63" s="95">
        <v>709507.7</v>
      </c>
      <c r="K63" s="95">
        <v>0</v>
      </c>
      <c r="L63" s="95">
        <v>-10573.9900000021</v>
      </c>
      <c r="M63" s="95">
        <v>0</v>
      </c>
      <c r="N63" s="95">
        <v>2551.41999999998</v>
      </c>
      <c r="O63" s="95">
        <v>440.45</v>
      </c>
      <c r="P63" s="95">
        <v>181.75</v>
      </c>
      <c r="Q63" s="95">
        <v>0</v>
      </c>
      <c r="R63" s="95">
        <v>47397514.72</v>
      </c>
      <c r="S63" s="95">
        <v>1406.52</v>
      </c>
      <c r="T63" s="95">
        <v>-193380.6</v>
      </c>
      <c r="U63" s="95">
        <v>-1084535.95</v>
      </c>
      <c r="V63" s="95">
        <v>1153136.33</v>
      </c>
      <c r="W63" s="95">
        <v>112799.71</v>
      </c>
      <c r="X63" s="95">
        <v>0</v>
      </c>
      <c r="Y63" s="95">
        <v>0</v>
      </c>
      <c r="Z63" s="95">
        <v>0</v>
      </c>
      <c r="AA63" s="95">
        <v>0</v>
      </c>
      <c r="AB63" s="95">
        <v>0</v>
      </c>
      <c r="AC63" s="95">
        <v>0</v>
      </c>
      <c r="AD63" s="95">
        <v>0</v>
      </c>
      <c r="AE63" s="95">
        <v>0</v>
      </c>
      <c r="AF63" s="95">
        <v>0</v>
      </c>
      <c r="AG63" s="95">
        <v>0</v>
      </c>
      <c r="AH63" s="95">
        <v>267.82</v>
      </c>
      <c r="AI63" s="95">
        <v>2283.60000000001</v>
      </c>
      <c r="AJ63" s="95">
        <v>0</v>
      </c>
      <c r="AK63" s="95">
        <v>0</v>
      </c>
      <c r="AL63" s="95">
        <v>440.45</v>
      </c>
      <c r="AM63" s="95">
        <v>0</v>
      </c>
      <c r="AN63" s="95">
        <v>0</v>
      </c>
      <c r="AO63" s="95">
        <v>0</v>
      </c>
      <c r="AP63" s="95">
        <v>21539054.15</v>
      </c>
      <c r="AQ63" s="95">
        <v>9575.25</v>
      </c>
      <c r="AR63" s="95">
        <v>0</v>
      </c>
      <c r="AS63" s="95">
        <v>0</v>
      </c>
      <c r="AT63" s="95">
        <v>25848885.32</v>
      </c>
      <c r="AU63" s="95">
        <v>1151596.05</v>
      </c>
      <c r="AV63" s="95">
        <v>1029701.01</v>
      </c>
      <c r="AW63" s="95">
        <v>1281181.09</v>
      </c>
      <c r="AX63" s="95">
        <v>928668.45</v>
      </c>
      <c r="AY63" s="95">
        <v>1018599.01</v>
      </c>
      <c r="AZ63" s="95">
        <v>1054263.39</v>
      </c>
      <c r="BA63" s="95">
        <v>313969.1</v>
      </c>
      <c r="BB63" s="95">
        <v>932167.73</v>
      </c>
      <c r="BC63" s="95">
        <v>723236.76</v>
      </c>
      <c r="BD63" s="95">
        <v>473314.2</v>
      </c>
      <c r="BE63" s="95">
        <v>1586976.8</v>
      </c>
      <c r="BF63" s="95">
        <v>2932351.13</v>
      </c>
      <c r="BG63" s="95">
        <v>629735.69</v>
      </c>
      <c r="BH63" s="95">
        <v>492610.22</v>
      </c>
      <c r="BI63" s="95">
        <v>347008.58</v>
      </c>
      <c r="BJ63" s="95">
        <v>272060.45</v>
      </c>
      <c r="BK63" s="95">
        <v>301620.16</v>
      </c>
      <c r="BL63" s="95">
        <v>312968.66</v>
      </c>
      <c r="BM63" s="95">
        <v>250428.62</v>
      </c>
      <c r="BN63" s="95">
        <v>220048.91</v>
      </c>
      <c r="BO63" s="95">
        <v>274940.57</v>
      </c>
      <c r="BP63" s="95">
        <v>375148.88</v>
      </c>
      <c r="BQ63" s="95">
        <v>124280.3</v>
      </c>
      <c r="BR63" s="95">
        <v>233776.85</v>
      </c>
      <c r="BS63" s="95">
        <v>86119.91</v>
      </c>
      <c r="BT63" s="95">
        <v>134529.19</v>
      </c>
      <c r="BU63" s="95">
        <v>84408.7</v>
      </c>
      <c r="BV63" s="95">
        <v>192054.44</v>
      </c>
      <c r="BW63" s="95">
        <v>100722.98</v>
      </c>
      <c r="BX63" s="95">
        <v>195060.35</v>
      </c>
      <c r="BY63" s="95">
        <v>43075.92</v>
      </c>
      <c r="BZ63" s="95">
        <v>68272.13</v>
      </c>
      <c r="CA63" s="95">
        <v>33043.87</v>
      </c>
      <c r="CB63" s="95">
        <v>71163.38</v>
      </c>
      <c r="CC63" s="95">
        <v>135012.87</v>
      </c>
      <c r="CD63" s="95">
        <v>147922.35</v>
      </c>
      <c r="CE63" s="95">
        <v>4776908.13</v>
      </c>
      <c r="CF63" s="95">
        <v>78463.5</v>
      </c>
      <c r="CG63" s="95">
        <v>4791.27</v>
      </c>
      <c r="CH63" s="95">
        <v>29126.39</v>
      </c>
      <c r="CI63" s="95">
        <v>44793.99</v>
      </c>
      <c r="CJ63" s="95">
        <v>21193.36</v>
      </c>
      <c r="CK63" s="95">
        <v>117187.93</v>
      </c>
      <c r="CL63" s="95">
        <v>51635.29</v>
      </c>
      <c r="CM63" s="95">
        <v>33373.49</v>
      </c>
      <c r="CN63" s="95">
        <v>30899.18</v>
      </c>
      <c r="CO63" s="95">
        <v>114495.07</v>
      </c>
      <c r="CP63" s="95">
        <v>94870.77</v>
      </c>
      <c r="CQ63" s="95">
        <v>32487.98</v>
      </c>
      <c r="CR63" s="95">
        <v>31323.4</v>
      </c>
      <c r="CS63" s="95">
        <v>59347.83</v>
      </c>
      <c r="CT63" s="95">
        <v>12526.77</v>
      </c>
      <c r="CU63" s="95">
        <v>32392.63</v>
      </c>
      <c r="CV63" s="95">
        <v>13895.46</v>
      </c>
      <c r="CW63" s="95">
        <v>12488.46</v>
      </c>
      <c r="CX63" s="95">
        <v>4112.5</v>
      </c>
      <c r="CY63" s="95">
        <v>26712.44</v>
      </c>
      <c r="CZ63" s="95">
        <v>7970.94</v>
      </c>
      <c r="DA63" s="95">
        <v>47641.55</v>
      </c>
      <c r="DB63" s="95">
        <v>95120.9</v>
      </c>
      <c r="DC63" s="95">
        <v>277300.62</v>
      </c>
      <c r="DD63" s="95">
        <v>126239.77</v>
      </c>
      <c r="DE63" s="95">
        <v>41343.72</v>
      </c>
      <c r="DF63" s="95">
        <v>45520.66</v>
      </c>
      <c r="DG63" s="95">
        <v>776772.01</v>
      </c>
      <c r="DH63" s="95">
        <v>45747.57</v>
      </c>
      <c r="DI63" s="95">
        <v>172752.73</v>
      </c>
      <c r="DJ63" s="95">
        <v>24992.54</v>
      </c>
      <c r="DK63" s="95">
        <v>2832.03</v>
      </c>
      <c r="DL63" s="95">
        <v>9585.74</v>
      </c>
      <c r="DM63" s="87">
        <v>0</v>
      </c>
      <c r="DN63" s="87">
        <v>0</v>
      </c>
      <c r="DO63" s="87">
        <v>0</v>
      </c>
      <c r="DP63" s="87">
        <v>0</v>
      </c>
      <c r="DQ63" s="87">
        <v>0</v>
      </c>
      <c r="DR63" s="87">
        <v>0</v>
      </c>
      <c r="DS63" s="87">
        <v>1711442.72</v>
      </c>
      <c r="DT63" s="87">
        <v>0</v>
      </c>
      <c r="DU63" s="87">
        <v>0</v>
      </c>
      <c r="DV63" s="87">
        <v>5723.40999999999</v>
      </c>
      <c r="DW63" s="87">
        <v>19452.3</v>
      </c>
      <c r="DX63" s="87">
        <v>-290563.259999998</v>
      </c>
      <c r="DY63" s="87">
        <v>67162.9900000002</v>
      </c>
      <c r="DZ63" s="87">
        <v>0</v>
      </c>
      <c r="EA63" s="87">
        <v>0</v>
      </c>
      <c r="EB63" s="87">
        <v>0</v>
      </c>
    </row>
    <row r="64" s="87" customFormat="1" spans="1:132">
      <c r="A64" s="93" t="s">
        <v>63</v>
      </c>
      <c r="B64" s="95">
        <v>51351163.63</v>
      </c>
      <c r="C64" s="95">
        <v>80104016.23</v>
      </c>
      <c r="D64" s="95">
        <v>-169820.62</v>
      </c>
      <c r="E64" s="95">
        <v>-5053000.47</v>
      </c>
      <c r="F64" s="95">
        <v>0</v>
      </c>
      <c r="G64" s="95">
        <v>13476355.6</v>
      </c>
      <c r="H64" s="95">
        <v>-37006387.11</v>
      </c>
      <c r="I64" s="95">
        <v>30000000</v>
      </c>
      <c r="J64" s="95">
        <v>0</v>
      </c>
      <c r="K64" s="95">
        <v>0</v>
      </c>
      <c r="L64" s="95">
        <v>44130799.48</v>
      </c>
      <c r="M64" s="95">
        <v>0</v>
      </c>
      <c r="N64" s="95">
        <v>5973216.75</v>
      </c>
      <c r="O64" s="95">
        <v>0</v>
      </c>
      <c r="P64" s="95">
        <v>0</v>
      </c>
      <c r="Q64" s="95">
        <v>0</v>
      </c>
      <c r="R64" s="95">
        <v>0</v>
      </c>
      <c r="S64" s="95">
        <v>0</v>
      </c>
      <c r="T64" s="95">
        <v>34560346.8</v>
      </c>
      <c r="U64" s="95">
        <v>10732923.36</v>
      </c>
      <c r="V64" s="95">
        <v>-7453420.25999999</v>
      </c>
      <c r="W64" s="95">
        <v>6543413.74</v>
      </c>
      <c r="X64" s="95">
        <v>-252464.16</v>
      </c>
      <c r="Y64" s="95">
        <v>0</v>
      </c>
      <c r="Z64" s="95">
        <v>0</v>
      </c>
      <c r="AA64" s="95">
        <v>0</v>
      </c>
      <c r="AB64" s="95">
        <v>0</v>
      </c>
      <c r="AC64" s="95">
        <v>0</v>
      </c>
      <c r="AD64" s="95">
        <v>0</v>
      </c>
      <c r="AE64" s="95">
        <v>0</v>
      </c>
      <c r="AF64" s="95">
        <v>0</v>
      </c>
      <c r="AG64" s="95">
        <v>0</v>
      </c>
      <c r="AH64" s="95">
        <v>0</v>
      </c>
      <c r="AI64" s="95">
        <v>0</v>
      </c>
      <c r="AJ64" s="95">
        <v>4512956.81</v>
      </c>
      <c r="AK64" s="95">
        <v>1460259.94</v>
      </c>
      <c r="AL64" s="95">
        <v>0</v>
      </c>
      <c r="AM64" s="95">
        <v>0</v>
      </c>
      <c r="AN64" s="95">
        <v>0</v>
      </c>
      <c r="AO64" s="95">
        <v>0</v>
      </c>
      <c r="AP64" s="95">
        <v>0</v>
      </c>
      <c r="AQ64" s="95">
        <v>0</v>
      </c>
      <c r="AR64" s="95">
        <v>0</v>
      </c>
      <c r="AS64" s="95">
        <v>0</v>
      </c>
      <c r="AT64" s="95">
        <v>0</v>
      </c>
      <c r="AU64" s="95">
        <v>0</v>
      </c>
      <c r="AV64" s="95">
        <v>0</v>
      </c>
      <c r="AW64" s="95">
        <v>0</v>
      </c>
      <c r="AX64" s="95">
        <v>0</v>
      </c>
      <c r="AY64" s="95">
        <v>0</v>
      </c>
      <c r="AZ64" s="95">
        <v>0</v>
      </c>
      <c r="BA64" s="95">
        <v>0</v>
      </c>
      <c r="BB64" s="95">
        <v>0</v>
      </c>
      <c r="BC64" s="95">
        <v>0</v>
      </c>
      <c r="BD64" s="95">
        <v>0</v>
      </c>
      <c r="BE64" s="95">
        <v>0</v>
      </c>
      <c r="BF64" s="95">
        <v>0</v>
      </c>
      <c r="BG64" s="95">
        <v>0</v>
      </c>
      <c r="BH64" s="95">
        <v>0</v>
      </c>
      <c r="BI64" s="95">
        <v>0</v>
      </c>
      <c r="BJ64" s="95">
        <v>0</v>
      </c>
      <c r="BK64" s="95">
        <v>0</v>
      </c>
      <c r="BL64" s="95">
        <v>0</v>
      </c>
      <c r="BM64" s="95">
        <v>0</v>
      </c>
      <c r="BN64" s="95">
        <v>0</v>
      </c>
      <c r="BO64" s="95">
        <v>0</v>
      </c>
      <c r="BP64" s="95">
        <v>0</v>
      </c>
      <c r="BQ64" s="95">
        <v>0</v>
      </c>
      <c r="BR64" s="95">
        <v>0</v>
      </c>
      <c r="BS64" s="95">
        <v>0</v>
      </c>
      <c r="BT64" s="95">
        <v>0</v>
      </c>
      <c r="BU64" s="95">
        <v>0</v>
      </c>
      <c r="BV64" s="95">
        <v>0</v>
      </c>
      <c r="BW64" s="95">
        <v>0</v>
      </c>
      <c r="BX64" s="95">
        <v>0</v>
      </c>
      <c r="BY64" s="95">
        <v>0</v>
      </c>
      <c r="BZ64" s="95">
        <v>0</v>
      </c>
      <c r="CA64" s="95">
        <v>0</v>
      </c>
      <c r="CB64" s="95">
        <v>0</v>
      </c>
      <c r="CC64" s="95">
        <v>0</v>
      </c>
      <c r="CD64" s="95">
        <v>0</v>
      </c>
      <c r="CE64" s="95">
        <v>0</v>
      </c>
      <c r="CF64" s="95">
        <v>0</v>
      </c>
      <c r="CG64" s="95">
        <v>0</v>
      </c>
      <c r="CH64" s="95">
        <v>0</v>
      </c>
      <c r="CI64" s="95">
        <v>0</v>
      </c>
      <c r="CJ64" s="95">
        <v>0</v>
      </c>
      <c r="CK64" s="95">
        <v>0</v>
      </c>
      <c r="CL64" s="95">
        <v>0</v>
      </c>
      <c r="CM64" s="95">
        <v>0</v>
      </c>
      <c r="CN64" s="95">
        <v>0</v>
      </c>
      <c r="CO64" s="95">
        <v>0</v>
      </c>
      <c r="CP64" s="95">
        <v>0</v>
      </c>
      <c r="CQ64" s="95">
        <v>0</v>
      </c>
      <c r="CR64" s="95">
        <v>0</v>
      </c>
      <c r="CS64" s="95">
        <v>0</v>
      </c>
      <c r="CT64" s="95">
        <v>0</v>
      </c>
      <c r="CU64" s="95">
        <v>0</v>
      </c>
      <c r="CV64" s="95">
        <v>0</v>
      </c>
      <c r="CW64" s="95">
        <v>0</v>
      </c>
      <c r="CX64" s="95">
        <v>0</v>
      </c>
      <c r="CY64" s="95">
        <v>0</v>
      </c>
      <c r="CZ64" s="95">
        <v>0</v>
      </c>
      <c r="DA64" s="95">
        <v>0</v>
      </c>
      <c r="DB64" s="95">
        <v>0</v>
      </c>
      <c r="DC64" s="95">
        <v>0</v>
      </c>
      <c r="DD64" s="95">
        <v>0</v>
      </c>
      <c r="DE64" s="95">
        <v>0</v>
      </c>
      <c r="DF64" s="95">
        <v>0</v>
      </c>
      <c r="DG64" s="95">
        <v>0</v>
      </c>
      <c r="DH64" s="95">
        <v>0</v>
      </c>
      <c r="DI64" s="95">
        <v>0</v>
      </c>
      <c r="DJ64" s="95">
        <v>0</v>
      </c>
      <c r="DK64" s="95">
        <v>0</v>
      </c>
      <c r="DL64" s="95">
        <v>0</v>
      </c>
      <c r="DM64" s="87">
        <v>0</v>
      </c>
      <c r="DN64" s="87">
        <v>0</v>
      </c>
      <c r="DO64" s="87">
        <v>0</v>
      </c>
      <c r="DP64" s="87">
        <v>0</v>
      </c>
      <c r="DQ64" s="87">
        <v>0</v>
      </c>
      <c r="DR64" s="87">
        <v>0</v>
      </c>
      <c r="DS64" s="87">
        <v>-3092732.49</v>
      </c>
      <c r="DT64" s="87">
        <v>0</v>
      </c>
      <c r="DU64" s="87">
        <v>0</v>
      </c>
      <c r="DV64" s="87">
        <v>0</v>
      </c>
      <c r="DW64" s="87">
        <v>-322566.67</v>
      </c>
      <c r="DX64" s="87">
        <v>3245478.54</v>
      </c>
      <c r="DY64" s="87">
        <v>0</v>
      </c>
      <c r="DZ64" s="87">
        <v>0</v>
      </c>
      <c r="EA64" s="87">
        <v>0</v>
      </c>
      <c r="EB64" s="87">
        <v>0</v>
      </c>
    </row>
    <row r="65" s="87" customFormat="1" spans="1:132">
      <c r="A65" s="93" t="s">
        <v>985</v>
      </c>
      <c r="B65" s="95">
        <v>-281881.22</v>
      </c>
      <c r="C65" s="95">
        <v>0</v>
      </c>
      <c r="D65" s="95">
        <v>0</v>
      </c>
      <c r="E65" s="95">
        <v>-281881.22</v>
      </c>
      <c r="F65" s="95">
        <v>0</v>
      </c>
      <c r="G65" s="95">
        <v>0</v>
      </c>
      <c r="H65" s="95">
        <v>0</v>
      </c>
      <c r="I65" s="95">
        <v>0</v>
      </c>
      <c r="J65" s="95">
        <v>0</v>
      </c>
      <c r="K65" s="95">
        <v>0</v>
      </c>
      <c r="L65" s="95">
        <v>0</v>
      </c>
      <c r="M65" s="95">
        <v>0</v>
      </c>
      <c r="N65" s="95">
        <v>0</v>
      </c>
      <c r="O65" s="95">
        <v>0</v>
      </c>
      <c r="P65" s="95">
        <v>0</v>
      </c>
      <c r="Q65" s="95">
        <v>0</v>
      </c>
      <c r="R65" s="95">
        <v>0</v>
      </c>
      <c r="S65" s="95">
        <v>0</v>
      </c>
      <c r="T65" s="95">
        <v>0</v>
      </c>
      <c r="U65" s="95">
        <v>0</v>
      </c>
      <c r="V65" s="95">
        <v>0</v>
      </c>
      <c r="W65" s="95">
        <v>0</v>
      </c>
      <c r="X65" s="95">
        <v>0</v>
      </c>
      <c r="Y65" s="95">
        <v>0</v>
      </c>
      <c r="Z65" s="95">
        <v>0</v>
      </c>
      <c r="AA65" s="95">
        <v>0</v>
      </c>
      <c r="AB65" s="95">
        <v>0</v>
      </c>
      <c r="AC65" s="95">
        <v>0</v>
      </c>
      <c r="AD65" s="95">
        <v>0</v>
      </c>
      <c r="AE65" s="95">
        <v>0</v>
      </c>
      <c r="AF65" s="95">
        <v>0</v>
      </c>
      <c r="AG65" s="95">
        <v>0</v>
      </c>
      <c r="AH65" s="95">
        <v>0</v>
      </c>
      <c r="AI65" s="95">
        <v>0</v>
      </c>
      <c r="AJ65" s="95">
        <v>0</v>
      </c>
      <c r="AK65" s="95">
        <v>0</v>
      </c>
      <c r="AL65" s="95">
        <v>0</v>
      </c>
      <c r="AM65" s="95">
        <v>0</v>
      </c>
      <c r="AN65" s="95">
        <v>0</v>
      </c>
      <c r="AO65" s="95">
        <v>0</v>
      </c>
      <c r="AP65" s="95">
        <v>0</v>
      </c>
      <c r="AQ65" s="95">
        <v>0</v>
      </c>
      <c r="AR65" s="95">
        <v>0</v>
      </c>
      <c r="AS65" s="95">
        <v>0</v>
      </c>
      <c r="AT65" s="95">
        <v>0</v>
      </c>
      <c r="AU65" s="95">
        <v>0</v>
      </c>
      <c r="AV65" s="95">
        <v>0</v>
      </c>
      <c r="AW65" s="95">
        <v>0</v>
      </c>
      <c r="AX65" s="95">
        <v>0</v>
      </c>
      <c r="AY65" s="95">
        <v>0</v>
      </c>
      <c r="AZ65" s="95">
        <v>0</v>
      </c>
      <c r="BA65" s="95">
        <v>0</v>
      </c>
      <c r="BB65" s="95">
        <v>0</v>
      </c>
      <c r="BC65" s="95">
        <v>0</v>
      </c>
      <c r="BD65" s="95">
        <v>0</v>
      </c>
      <c r="BE65" s="95">
        <v>0</v>
      </c>
      <c r="BF65" s="95">
        <v>0</v>
      </c>
      <c r="BG65" s="95">
        <v>0</v>
      </c>
      <c r="BH65" s="95">
        <v>0</v>
      </c>
      <c r="BI65" s="95">
        <v>0</v>
      </c>
      <c r="BJ65" s="95">
        <v>0</v>
      </c>
      <c r="BK65" s="95">
        <v>0</v>
      </c>
      <c r="BL65" s="95">
        <v>0</v>
      </c>
      <c r="BM65" s="95">
        <v>0</v>
      </c>
      <c r="BN65" s="95">
        <v>0</v>
      </c>
      <c r="BO65" s="95">
        <v>0</v>
      </c>
      <c r="BP65" s="95">
        <v>0</v>
      </c>
      <c r="BQ65" s="95">
        <v>0</v>
      </c>
      <c r="BR65" s="95">
        <v>0</v>
      </c>
      <c r="BS65" s="95">
        <v>0</v>
      </c>
      <c r="BT65" s="95">
        <v>0</v>
      </c>
      <c r="BU65" s="95">
        <v>0</v>
      </c>
      <c r="BV65" s="95">
        <v>0</v>
      </c>
      <c r="BW65" s="95">
        <v>0</v>
      </c>
      <c r="BX65" s="95">
        <v>0</v>
      </c>
      <c r="BY65" s="95">
        <v>0</v>
      </c>
      <c r="BZ65" s="95">
        <v>0</v>
      </c>
      <c r="CA65" s="95">
        <v>0</v>
      </c>
      <c r="CB65" s="95">
        <v>0</v>
      </c>
      <c r="CC65" s="95">
        <v>0</v>
      </c>
      <c r="CD65" s="95">
        <v>0</v>
      </c>
      <c r="CE65" s="95">
        <v>0</v>
      </c>
      <c r="CF65" s="95">
        <v>0</v>
      </c>
      <c r="CG65" s="95">
        <v>0</v>
      </c>
      <c r="CH65" s="95">
        <v>0</v>
      </c>
      <c r="CI65" s="95">
        <v>0</v>
      </c>
      <c r="CJ65" s="95">
        <v>0</v>
      </c>
      <c r="CK65" s="95">
        <v>0</v>
      </c>
      <c r="CL65" s="95">
        <v>0</v>
      </c>
      <c r="CM65" s="95">
        <v>0</v>
      </c>
      <c r="CN65" s="95">
        <v>0</v>
      </c>
      <c r="CO65" s="95">
        <v>0</v>
      </c>
      <c r="CP65" s="95">
        <v>0</v>
      </c>
      <c r="CQ65" s="95">
        <v>0</v>
      </c>
      <c r="CR65" s="95">
        <v>0</v>
      </c>
      <c r="CS65" s="95">
        <v>0</v>
      </c>
      <c r="CT65" s="95">
        <v>0</v>
      </c>
      <c r="CU65" s="95">
        <v>0</v>
      </c>
      <c r="CV65" s="95">
        <v>0</v>
      </c>
      <c r="CW65" s="95">
        <v>0</v>
      </c>
      <c r="CX65" s="95">
        <v>0</v>
      </c>
      <c r="CY65" s="95">
        <v>0</v>
      </c>
      <c r="CZ65" s="95">
        <v>0</v>
      </c>
      <c r="DA65" s="95">
        <v>0</v>
      </c>
      <c r="DB65" s="95">
        <v>0</v>
      </c>
      <c r="DC65" s="95">
        <v>0</v>
      </c>
      <c r="DD65" s="95">
        <v>0</v>
      </c>
      <c r="DE65" s="95">
        <v>0</v>
      </c>
      <c r="DF65" s="95">
        <v>0</v>
      </c>
      <c r="DG65" s="95">
        <v>0</v>
      </c>
      <c r="DH65" s="95">
        <v>0</v>
      </c>
      <c r="DI65" s="95">
        <v>0</v>
      </c>
      <c r="DJ65" s="95">
        <v>0</v>
      </c>
      <c r="DK65" s="95">
        <v>0</v>
      </c>
      <c r="DL65" s="95">
        <v>0</v>
      </c>
      <c r="DM65" s="87">
        <v>0</v>
      </c>
      <c r="DN65" s="87">
        <v>0</v>
      </c>
      <c r="DO65" s="87">
        <v>0</v>
      </c>
      <c r="DP65" s="87">
        <v>0</v>
      </c>
      <c r="DQ65" s="87">
        <v>0</v>
      </c>
      <c r="DR65" s="87">
        <v>0</v>
      </c>
      <c r="DS65" s="87">
        <v>0</v>
      </c>
      <c r="DT65" s="87">
        <v>0</v>
      </c>
      <c r="DU65" s="87">
        <v>0</v>
      </c>
      <c r="DV65" s="87">
        <v>0</v>
      </c>
      <c r="DW65" s="87">
        <v>0</v>
      </c>
      <c r="DX65" s="87">
        <v>0</v>
      </c>
      <c r="DY65" s="87">
        <v>0</v>
      </c>
      <c r="DZ65" s="87">
        <v>0</v>
      </c>
      <c r="EA65" s="87">
        <v>0</v>
      </c>
      <c r="EB65" s="87">
        <v>0</v>
      </c>
    </row>
    <row r="66" s="87" customFormat="1" spans="1:132">
      <c r="A66" s="93" t="s">
        <v>951</v>
      </c>
      <c r="B66" s="95">
        <v>-5854258.40999998</v>
      </c>
      <c r="C66" s="95">
        <v>14399325.08</v>
      </c>
      <c r="D66" s="95">
        <v>298566.67</v>
      </c>
      <c r="E66" s="95">
        <v>0</v>
      </c>
      <c r="F66" s="95">
        <v>0</v>
      </c>
      <c r="G66" s="95">
        <v>-18423150.16</v>
      </c>
      <c r="H66" s="95">
        <v>-2129000</v>
      </c>
      <c r="I66" s="95">
        <v>0</v>
      </c>
      <c r="J66" s="95">
        <v>0</v>
      </c>
      <c r="K66" s="95">
        <v>0</v>
      </c>
      <c r="L66" s="95">
        <v>14399325.08</v>
      </c>
      <c r="M66" s="95">
        <v>0</v>
      </c>
      <c r="N66" s="95">
        <v>0</v>
      </c>
      <c r="O66" s="95">
        <v>0</v>
      </c>
      <c r="P66" s="95">
        <v>0</v>
      </c>
      <c r="Q66" s="95">
        <v>0</v>
      </c>
      <c r="R66" s="95">
        <v>0</v>
      </c>
      <c r="S66" s="95">
        <v>0</v>
      </c>
      <c r="T66" s="95">
        <v>0</v>
      </c>
      <c r="U66" s="95">
        <v>-4274160.27</v>
      </c>
      <c r="V66" s="95">
        <v>2115961.83</v>
      </c>
      <c r="W66" s="95">
        <v>-7740353.01</v>
      </c>
      <c r="X66" s="95">
        <v>24297876.53</v>
      </c>
      <c r="Y66" s="95">
        <v>0</v>
      </c>
      <c r="Z66" s="95">
        <v>0</v>
      </c>
      <c r="AA66" s="95">
        <v>0</v>
      </c>
      <c r="AB66" s="95">
        <v>0</v>
      </c>
      <c r="AC66" s="95">
        <v>0</v>
      </c>
      <c r="AD66" s="95">
        <v>0</v>
      </c>
      <c r="AE66" s="95">
        <v>0</v>
      </c>
      <c r="AF66" s="95">
        <v>0</v>
      </c>
      <c r="AG66" s="95">
        <v>0</v>
      </c>
      <c r="AH66" s="95">
        <v>0</v>
      </c>
      <c r="AI66" s="95">
        <v>0</v>
      </c>
      <c r="AJ66" s="95">
        <v>0</v>
      </c>
      <c r="AK66" s="95">
        <v>0</v>
      </c>
      <c r="AL66" s="95">
        <v>0</v>
      </c>
      <c r="AM66" s="95">
        <v>0</v>
      </c>
      <c r="AN66" s="95">
        <v>0</v>
      </c>
      <c r="AO66" s="95">
        <v>0</v>
      </c>
      <c r="AP66" s="95">
        <v>0</v>
      </c>
      <c r="AQ66" s="95">
        <v>0</v>
      </c>
      <c r="AR66" s="95">
        <v>0</v>
      </c>
      <c r="AS66" s="95">
        <v>0</v>
      </c>
      <c r="AT66" s="95">
        <v>0</v>
      </c>
      <c r="AU66" s="95">
        <v>0</v>
      </c>
      <c r="AV66" s="95">
        <v>0</v>
      </c>
      <c r="AW66" s="95">
        <v>0</v>
      </c>
      <c r="AX66" s="95">
        <v>0</v>
      </c>
      <c r="AY66" s="95">
        <v>0</v>
      </c>
      <c r="AZ66" s="95">
        <v>0</v>
      </c>
      <c r="BA66" s="95">
        <v>0</v>
      </c>
      <c r="BB66" s="95">
        <v>0</v>
      </c>
      <c r="BC66" s="95">
        <v>0</v>
      </c>
      <c r="BD66" s="95">
        <v>0</v>
      </c>
      <c r="BE66" s="95">
        <v>0</v>
      </c>
      <c r="BF66" s="95">
        <v>0</v>
      </c>
      <c r="BG66" s="95">
        <v>0</v>
      </c>
      <c r="BH66" s="95">
        <v>0</v>
      </c>
      <c r="BI66" s="95">
        <v>0</v>
      </c>
      <c r="BJ66" s="95">
        <v>0</v>
      </c>
      <c r="BK66" s="95">
        <v>0</v>
      </c>
      <c r="BL66" s="95">
        <v>0</v>
      </c>
      <c r="BM66" s="95">
        <v>0</v>
      </c>
      <c r="BN66" s="95">
        <v>0</v>
      </c>
      <c r="BO66" s="95">
        <v>0</v>
      </c>
      <c r="BP66" s="95">
        <v>0</v>
      </c>
      <c r="BQ66" s="95">
        <v>0</v>
      </c>
      <c r="BR66" s="95">
        <v>0</v>
      </c>
      <c r="BS66" s="95">
        <v>0</v>
      </c>
      <c r="BT66" s="95">
        <v>0</v>
      </c>
      <c r="BU66" s="95">
        <v>0</v>
      </c>
      <c r="BV66" s="95">
        <v>0</v>
      </c>
      <c r="BW66" s="95">
        <v>0</v>
      </c>
      <c r="BX66" s="95">
        <v>0</v>
      </c>
      <c r="BY66" s="95">
        <v>0</v>
      </c>
      <c r="BZ66" s="95">
        <v>0</v>
      </c>
      <c r="CA66" s="95">
        <v>0</v>
      </c>
      <c r="CB66" s="95">
        <v>0</v>
      </c>
      <c r="CC66" s="95">
        <v>0</v>
      </c>
      <c r="CD66" s="95">
        <v>0</v>
      </c>
      <c r="CE66" s="95">
        <v>0</v>
      </c>
      <c r="CF66" s="95">
        <v>0</v>
      </c>
      <c r="CG66" s="95">
        <v>0</v>
      </c>
      <c r="CH66" s="95">
        <v>0</v>
      </c>
      <c r="CI66" s="95">
        <v>0</v>
      </c>
      <c r="CJ66" s="95">
        <v>0</v>
      </c>
      <c r="CK66" s="95">
        <v>0</v>
      </c>
      <c r="CL66" s="95">
        <v>0</v>
      </c>
      <c r="CM66" s="95">
        <v>0</v>
      </c>
      <c r="CN66" s="95">
        <v>0</v>
      </c>
      <c r="CO66" s="95">
        <v>0</v>
      </c>
      <c r="CP66" s="95">
        <v>0</v>
      </c>
      <c r="CQ66" s="95">
        <v>0</v>
      </c>
      <c r="CR66" s="95">
        <v>0</v>
      </c>
      <c r="CS66" s="95">
        <v>0</v>
      </c>
      <c r="CT66" s="95">
        <v>0</v>
      </c>
      <c r="CU66" s="95">
        <v>0</v>
      </c>
      <c r="CV66" s="95">
        <v>0</v>
      </c>
      <c r="CW66" s="95">
        <v>0</v>
      </c>
      <c r="CX66" s="95">
        <v>0</v>
      </c>
      <c r="CY66" s="95">
        <v>0</v>
      </c>
      <c r="CZ66" s="95">
        <v>0</v>
      </c>
      <c r="DA66" s="95">
        <v>0</v>
      </c>
      <c r="DB66" s="95">
        <v>0</v>
      </c>
      <c r="DC66" s="95">
        <v>0</v>
      </c>
      <c r="DD66" s="95">
        <v>0</v>
      </c>
      <c r="DE66" s="95">
        <v>0</v>
      </c>
      <c r="DF66" s="95">
        <v>0</v>
      </c>
      <c r="DG66" s="95">
        <v>0</v>
      </c>
      <c r="DH66" s="95">
        <v>0</v>
      </c>
      <c r="DI66" s="95">
        <v>0</v>
      </c>
      <c r="DJ66" s="95">
        <v>0</v>
      </c>
      <c r="DK66" s="95">
        <v>0</v>
      </c>
      <c r="DL66" s="95">
        <v>0</v>
      </c>
      <c r="DM66" s="87">
        <v>0</v>
      </c>
      <c r="DN66" s="87">
        <v>0</v>
      </c>
      <c r="DO66" s="87">
        <v>0</v>
      </c>
      <c r="DP66" s="87">
        <v>0</v>
      </c>
      <c r="DQ66" s="87">
        <v>0</v>
      </c>
      <c r="DR66" s="87">
        <v>0</v>
      </c>
      <c r="DS66" s="87">
        <v>0</v>
      </c>
      <c r="DT66" s="87">
        <v>0</v>
      </c>
      <c r="DU66" s="87">
        <v>0</v>
      </c>
      <c r="DV66" s="87">
        <v>0</v>
      </c>
      <c r="DW66" s="87">
        <v>298566.67</v>
      </c>
      <c r="DX66" s="87">
        <v>0</v>
      </c>
      <c r="DY66" s="87">
        <v>0</v>
      </c>
      <c r="DZ66" s="87">
        <v>0</v>
      </c>
      <c r="EA66" s="87">
        <v>0</v>
      </c>
      <c r="EB66" s="87">
        <v>0</v>
      </c>
    </row>
    <row r="67" s="87" customFormat="1" spans="1:132">
      <c r="A67" s="93" t="s">
        <v>986</v>
      </c>
      <c r="B67" s="95">
        <v>-163380.76</v>
      </c>
      <c r="C67" s="95">
        <v>-163380.76</v>
      </c>
      <c r="D67" s="95">
        <v>0</v>
      </c>
      <c r="E67" s="95">
        <v>0</v>
      </c>
      <c r="F67" s="95">
        <v>0</v>
      </c>
      <c r="G67" s="95">
        <v>0</v>
      </c>
      <c r="H67" s="95">
        <v>0</v>
      </c>
      <c r="I67" s="95">
        <v>18673.66</v>
      </c>
      <c r="J67" s="95">
        <v>0</v>
      </c>
      <c r="K67" s="95">
        <v>0</v>
      </c>
      <c r="L67" s="95">
        <v>0</v>
      </c>
      <c r="M67" s="95">
        <v>0</v>
      </c>
      <c r="N67" s="95">
        <v>0</v>
      </c>
      <c r="O67" s="95">
        <v>0</v>
      </c>
      <c r="P67" s="95">
        <v>0</v>
      </c>
      <c r="Q67" s="95">
        <v>0</v>
      </c>
      <c r="R67" s="95">
        <v>-182054.42</v>
      </c>
      <c r="S67" s="95">
        <v>0</v>
      </c>
      <c r="T67" s="95">
        <v>0</v>
      </c>
      <c r="U67" s="95">
        <v>0</v>
      </c>
      <c r="V67" s="95">
        <v>0</v>
      </c>
      <c r="W67" s="95">
        <v>0</v>
      </c>
      <c r="X67" s="95">
        <v>0</v>
      </c>
      <c r="Y67" s="95">
        <v>0</v>
      </c>
      <c r="Z67" s="95">
        <v>0</v>
      </c>
      <c r="AA67" s="95">
        <v>0</v>
      </c>
      <c r="AB67" s="95">
        <v>0</v>
      </c>
      <c r="AC67" s="95">
        <v>0</v>
      </c>
      <c r="AD67" s="95">
        <v>0</v>
      </c>
      <c r="AE67" s="95">
        <v>0</v>
      </c>
      <c r="AF67" s="95">
        <v>0</v>
      </c>
      <c r="AG67" s="95">
        <v>0</v>
      </c>
      <c r="AH67" s="95">
        <v>0</v>
      </c>
      <c r="AI67" s="95">
        <v>0</v>
      </c>
      <c r="AJ67" s="95">
        <v>0</v>
      </c>
      <c r="AK67" s="95">
        <v>0</v>
      </c>
      <c r="AL67" s="95">
        <v>0</v>
      </c>
      <c r="AM67" s="95">
        <v>0</v>
      </c>
      <c r="AN67" s="95">
        <v>0</v>
      </c>
      <c r="AO67" s="95">
        <v>0</v>
      </c>
      <c r="AP67" s="95">
        <v>0</v>
      </c>
      <c r="AQ67" s="95">
        <v>0</v>
      </c>
      <c r="AR67" s="95">
        <v>0</v>
      </c>
      <c r="AS67" s="95">
        <v>0</v>
      </c>
      <c r="AT67" s="95">
        <v>-182054.42</v>
      </c>
      <c r="AU67" s="95">
        <v>-12372.7</v>
      </c>
      <c r="AV67" s="95">
        <v>-5118.82</v>
      </c>
      <c r="AW67" s="95">
        <v>-5869.47</v>
      </c>
      <c r="AX67" s="95">
        <v>-12055.47</v>
      </c>
      <c r="AY67" s="95">
        <v>-23405.48</v>
      </c>
      <c r="AZ67" s="95">
        <v>-11923.46</v>
      </c>
      <c r="BA67" s="95">
        <v>-19.4</v>
      </c>
      <c r="BB67" s="95">
        <v>-8114.25</v>
      </c>
      <c r="BC67" s="95">
        <v>-5251.32</v>
      </c>
      <c r="BD67" s="95">
        <v>-3252.1</v>
      </c>
      <c r="BE67" s="95">
        <v>-9126.25</v>
      </c>
      <c r="BF67" s="95">
        <v>-14923.89</v>
      </c>
      <c r="BG67" s="95">
        <v>-49000.65</v>
      </c>
      <c r="BH67" s="95">
        <v>-19567.41</v>
      </c>
      <c r="BI67" s="95">
        <v>-0.22</v>
      </c>
      <c r="BJ67" s="95">
        <v>767.19</v>
      </c>
      <c r="BK67" s="95">
        <v>-331.46</v>
      </c>
      <c r="BL67" s="95">
        <v>-486.2</v>
      </c>
      <c r="BM67" s="95">
        <v>-240.93</v>
      </c>
      <c r="BN67" s="95">
        <v>-35.97</v>
      </c>
      <c r="BO67" s="95">
        <v>-20.81</v>
      </c>
      <c r="BP67" s="95">
        <v>-1579.23</v>
      </c>
      <c r="BQ67" s="95">
        <v>0</v>
      </c>
      <c r="BR67" s="95">
        <v>-0.3</v>
      </c>
      <c r="BS67" s="95">
        <v>0</v>
      </c>
      <c r="BT67" s="95">
        <v>0</v>
      </c>
      <c r="BU67" s="95">
        <v>-12.56</v>
      </c>
      <c r="BV67" s="95">
        <v>0</v>
      </c>
      <c r="BW67" s="95">
        <v>0</v>
      </c>
      <c r="BX67" s="95">
        <v>1.09</v>
      </c>
      <c r="BY67" s="95">
        <v>0</v>
      </c>
      <c r="BZ67" s="95">
        <v>0</v>
      </c>
      <c r="CA67" s="95">
        <v>0</v>
      </c>
      <c r="CB67" s="95">
        <v>0</v>
      </c>
      <c r="CC67" s="95">
        <v>-11.82</v>
      </c>
      <c r="CD67" s="95">
        <v>-8.89</v>
      </c>
      <c r="CE67" s="95">
        <v>-1.99</v>
      </c>
      <c r="CF67" s="95">
        <v>0</v>
      </c>
      <c r="CG67" s="95">
        <v>0</v>
      </c>
      <c r="CH67" s="95">
        <v>-0.01</v>
      </c>
      <c r="CI67" s="95">
        <v>0</v>
      </c>
      <c r="CJ67" s="95">
        <v>0</v>
      </c>
      <c r="CK67" s="95">
        <v>0</v>
      </c>
      <c r="CL67" s="95">
        <v>0</v>
      </c>
      <c r="CM67" s="95">
        <v>0</v>
      </c>
      <c r="CN67" s="95">
        <v>0</v>
      </c>
      <c r="CO67" s="95">
        <v>0</v>
      </c>
      <c r="CP67" s="95">
        <v>0</v>
      </c>
      <c r="CQ67" s="95">
        <v>0</v>
      </c>
      <c r="CR67" s="95">
        <v>0</v>
      </c>
      <c r="CS67" s="95">
        <v>0</v>
      </c>
      <c r="CT67" s="95">
        <v>0</v>
      </c>
      <c r="CU67" s="95">
        <v>0</v>
      </c>
      <c r="CV67" s="95">
        <v>0</v>
      </c>
      <c r="CW67" s="95">
        <v>0</v>
      </c>
      <c r="CX67" s="95">
        <v>0</v>
      </c>
      <c r="CY67" s="95">
        <v>0</v>
      </c>
      <c r="CZ67" s="95">
        <v>0</v>
      </c>
      <c r="DA67" s="95">
        <v>0</v>
      </c>
      <c r="DB67" s="95">
        <v>0</v>
      </c>
      <c r="DC67" s="95">
        <v>-87.47</v>
      </c>
      <c r="DD67" s="95">
        <v>-4.17</v>
      </c>
      <c r="DE67" s="95">
        <v>0</v>
      </c>
      <c r="DF67" s="95">
        <v>0</v>
      </c>
      <c r="DG67" s="95">
        <v>0</v>
      </c>
      <c r="DH67" s="95">
        <v>0</v>
      </c>
      <c r="DI67" s="95">
        <v>0</v>
      </c>
      <c r="DJ67" s="95">
        <v>0</v>
      </c>
      <c r="DK67" s="95">
        <v>0</v>
      </c>
      <c r="DL67" s="95">
        <v>0</v>
      </c>
      <c r="DM67" s="87">
        <v>0</v>
      </c>
      <c r="DN67" s="87">
        <v>0</v>
      </c>
      <c r="DO67" s="87">
        <v>0</v>
      </c>
      <c r="DP67" s="87">
        <v>0</v>
      </c>
      <c r="DQ67" s="87">
        <v>0</v>
      </c>
      <c r="DR67" s="87">
        <v>0</v>
      </c>
      <c r="DS67" s="87">
        <v>0</v>
      </c>
      <c r="DT67" s="87">
        <v>0</v>
      </c>
      <c r="DU67" s="87">
        <v>0</v>
      </c>
      <c r="DV67" s="87">
        <v>0</v>
      </c>
      <c r="DW67" s="87">
        <v>0</v>
      </c>
      <c r="DX67" s="87">
        <v>0</v>
      </c>
      <c r="DY67" s="87">
        <v>0</v>
      </c>
      <c r="DZ67" s="87">
        <v>0</v>
      </c>
      <c r="EA67" s="87">
        <v>0</v>
      </c>
      <c r="EB67" s="87">
        <v>0</v>
      </c>
    </row>
    <row r="68" s="87" customFormat="1" spans="1:132">
      <c r="A68" s="93" t="s">
        <v>67</v>
      </c>
      <c r="B68" s="95">
        <v>1468122.41</v>
      </c>
      <c r="C68" s="95">
        <v>1464347.83</v>
      </c>
      <c r="D68" s="95">
        <v>3773.58000000013</v>
      </c>
      <c r="E68" s="95">
        <v>0</v>
      </c>
      <c r="F68" s="95">
        <v>0</v>
      </c>
      <c r="G68" s="95">
        <v>1</v>
      </c>
      <c r="H68" s="95">
        <v>0</v>
      </c>
      <c r="I68" s="95">
        <v>700000</v>
      </c>
      <c r="J68" s="95">
        <v>0</v>
      </c>
      <c r="K68" s="95">
        <v>0</v>
      </c>
      <c r="L68" s="95">
        <v>0</v>
      </c>
      <c r="M68" s="95">
        <v>0</v>
      </c>
      <c r="N68" s="95">
        <v>0</v>
      </c>
      <c r="O68" s="95">
        <v>0</v>
      </c>
      <c r="P68" s="95">
        <v>0</v>
      </c>
      <c r="Q68" s="95">
        <v>0</v>
      </c>
      <c r="R68" s="95">
        <v>764347.830000002</v>
      </c>
      <c r="S68" s="95">
        <v>0</v>
      </c>
      <c r="T68" s="95">
        <v>0</v>
      </c>
      <c r="U68" s="95">
        <v>0</v>
      </c>
      <c r="V68" s="95">
        <v>0</v>
      </c>
      <c r="W68" s="95">
        <v>0</v>
      </c>
      <c r="X68" s="95">
        <v>0</v>
      </c>
      <c r="Y68" s="95">
        <v>0</v>
      </c>
      <c r="Z68" s="95">
        <v>0</v>
      </c>
      <c r="AA68" s="95">
        <v>0</v>
      </c>
      <c r="AB68" s="95">
        <v>0</v>
      </c>
      <c r="AC68" s="95">
        <v>0</v>
      </c>
      <c r="AD68" s="95">
        <v>0</v>
      </c>
      <c r="AE68" s="95">
        <v>0</v>
      </c>
      <c r="AF68" s="95">
        <v>0</v>
      </c>
      <c r="AG68" s="95">
        <v>0</v>
      </c>
      <c r="AH68" s="95">
        <v>0</v>
      </c>
      <c r="AI68" s="95">
        <v>0</v>
      </c>
      <c r="AJ68" s="95">
        <v>0</v>
      </c>
      <c r="AK68" s="95">
        <v>0</v>
      </c>
      <c r="AL68" s="95">
        <v>0</v>
      </c>
      <c r="AM68" s="95">
        <v>0</v>
      </c>
      <c r="AN68" s="95">
        <v>234918.02</v>
      </c>
      <c r="AO68" s="95">
        <v>0</v>
      </c>
      <c r="AP68" s="95">
        <v>0</v>
      </c>
      <c r="AQ68" s="95">
        <v>0</v>
      </c>
      <c r="AR68" s="95">
        <v>0</v>
      </c>
      <c r="AS68" s="95">
        <v>0</v>
      </c>
      <c r="AT68" s="95">
        <v>529429.810000001</v>
      </c>
      <c r="AU68" s="95">
        <v>17.08</v>
      </c>
      <c r="AV68" s="95">
        <v>58.11</v>
      </c>
      <c r="AW68" s="95">
        <v>209.060000000027</v>
      </c>
      <c r="AX68" s="95">
        <v>4.53</v>
      </c>
      <c r="AY68" s="95">
        <v>18423.7</v>
      </c>
      <c r="AZ68" s="95">
        <v>248.3</v>
      </c>
      <c r="BA68" s="95">
        <v>36.98</v>
      </c>
      <c r="BB68" s="95">
        <v>211.32</v>
      </c>
      <c r="BC68" s="95">
        <v>42.26</v>
      </c>
      <c r="BD68" s="95">
        <v>1.98</v>
      </c>
      <c r="BE68" s="95">
        <v>18626.34</v>
      </c>
      <c r="BF68" s="95">
        <v>54346.8</v>
      </c>
      <c r="BG68" s="95">
        <v>41.13</v>
      </c>
      <c r="BH68" s="95">
        <v>55.8500000000058</v>
      </c>
      <c r="BI68" s="95">
        <v>26.42</v>
      </c>
      <c r="BJ68" s="95">
        <v>67.54</v>
      </c>
      <c r="BK68" s="95">
        <v>36.98</v>
      </c>
      <c r="BL68" s="95">
        <v>2.55</v>
      </c>
      <c r="BM68" s="95">
        <v>2.55</v>
      </c>
      <c r="BN68" s="95">
        <v>1.42</v>
      </c>
      <c r="BO68" s="95">
        <v>0</v>
      </c>
      <c r="BP68" s="95">
        <v>128.28</v>
      </c>
      <c r="BQ68" s="95">
        <v>0</v>
      </c>
      <c r="BR68" s="95">
        <v>0</v>
      </c>
      <c r="BS68" s="95">
        <v>0</v>
      </c>
      <c r="BT68" s="95">
        <v>0</v>
      </c>
      <c r="BU68" s="95">
        <v>0</v>
      </c>
      <c r="BV68" s="95">
        <v>9.43000000002212</v>
      </c>
      <c r="BW68" s="95">
        <v>0</v>
      </c>
      <c r="BX68" s="95">
        <v>113.21</v>
      </c>
      <c r="BY68" s="95">
        <v>0</v>
      </c>
      <c r="BZ68" s="95">
        <v>0</v>
      </c>
      <c r="CA68" s="95">
        <v>0</v>
      </c>
      <c r="CB68" s="95">
        <v>0</v>
      </c>
      <c r="CC68" s="95">
        <v>5.28</v>
      </c>
      <c r="CD68" s="95">
        <v>204401.89</v>
      </c>
      <c r="CE68" s="95">
        <v>94.3399999999674</v>
      </c>
      <c r="CF68" s="95">
        <v>0</v>
      </c>
      <c r="CG68" s="95">
        <v>0</v>
      </c>
      <c r="CH68" s="95">
        <v>0</v>
      </c>
      <c r="CI68" s="95">
        <v>-0.290000000037253</v>
      </c>
      <c r="CJ68" s="95">
        <v>0</v>
      </c>
      <c r="CK68" s="95">
        <v>0</v>
      </c>
      <c r="CL68" s="95">
        <v>96148.8699999999</v>
      </c>
      <c r="CM68" s="95">
        <v>0</v>
      </c>
      <c r="CN68" s="95">
        <v>0</v>
      </c>
      <c r="CO68" s="95">
        <v>0</v>
      </c>
      <c r="CP68" s="95">
        <v>0</v>
      </c>
      <c r="CQ68" s="95">
        <v>38025.9</v>
      </c>
      <c r="CR68" s="95">
        <v>0</v>
      </c>
      <c r="CS68" s="95">
        <v>0</v>
      </c>
      <c r="CT68" s="95">
        <v>0</v>
      </c>
      <c r="CU68" s="95">
        <v>0</v>
      </c>
      <c r="CV68" s="95">
        <v>0</v>
      </c>
      <c r="CW68" s="95">
        <v>0</v>
      </c>
      <c r="CX68" s="95">
        <v>0</v>
      </c>
      <c r="CY68" s="95">
        <v>0</v>
      </c>
      <c r="CZ68" s="95">
        <v>0</v>
      </c>
      <c r="DA68" s="95">
        <v>0</v>
      </c>
      <c r="DB68" s="95">
        <v>0</v>
      </c>
      <c r="DC68" s="95">
        <v>0</v>
      </c>
      <c r="DD68" s="95">
        <v>9.43</v>
      </c>
      <c r="DE68" s="95">
        <v>0</v>
      </c>
      <c r="DF68" s="95">
        <v>0</v>
      </c>
      <c r="DG68" s="95">
        <v>78615.0899999999</v>
      </c>
      <c r="DH68" s="95">
        <v>19417.48</v>
      </c>
      <c r="DI68" s="95">
        <v>0</v>
      </c>
      <c r="DJ68" s="95">
        <v>0</v>
      </c>
      <c r="DK68" s="95">
        <v>0</v>
      </c>
      <c r="DL68" s="95">
        <v>0</v>
      </c>
      <c r="DM68" s="87">
        <v>0</v>
      </c>
      <c r="DN68" s="87">
        <v>0</v>
      </c>
      <c r="DO68" s="87">
        <v>0</v>
      </c>
      <c r="DP68" s="87">
        <v>0</v>
      </c>
      <c r="DQ68" s="87">
        <v>0</v>
      </c>
      <c r="DR68" s="87">
        <v>0</v>
      </c>
      <c r="DS68" s="87">
        <v>25768.3500000001</v>
      </c>
      <c r="DT68" s="87">
        <v>0</v>
      </c>
      <c r="DU68" s="87">
        <v>0</v>
      </c>
      <c r="DV68" s="87">
        <v>0</v>
      </c>
      <c r="DW68" s="87">
        <v>0</v>
      </c>
      <c r="DX68" s="87">
        <v>-21994.77</v>
      </c>
      <c r="DY68" s="87">
        <v>0</v>
      </c>
      <c r="DZ68" s="87">
        <v>0</v>
      </c>
      <c r="EA68" s="87">
        <v>0</v>
      </c>
      <c r="EB68" s="87">
        <v>0</v>
      </c>
    </row>
    <row r="69" s="87" customFormat="1" spans="1:132">
      <c r="A69" s="93" t="s">
        <v>987</v>
      </c>
      <c r="B69" s="95">
        <v>121811.6</v>
      </c>
      <c r="C69" s="95">
        <v>121811.6</v>
      </c>
      <c r="D69" s="95">
        <v>0</v>
      </c>
      <c r="E69" s="95">
        <v>0</v>
      </c>
      <c r="F69" s="95">
        <v>0</v>
      </c>
      <c r="G69" s="95">
        <v>0</v>
      </c>
      <c r="H69" s="95">
        <v>0</v>
      </c>
      <c r="I69" s="95">
        <v>-52273.46</v>
      </c>
      <c r="J69" s="95">
        <v>0</v>
      </c>
      <c r="K69" s="95">
        <v>0</v>
      </c>
      <c r="L69" s="95">
        <v>166088.79</v>
      </c>
      <c r="M69" s="95">
        <v>0</v>
      </c>
      <c r="N69" s="95">
        <v>0</v>
      </c>
      <c r="O69" s="95">
        <v>0</v>
      </c>
      <c r="P69" s="95">
        <v>0</v>
      </c>
      <c r="Q69" s="95">
        <v>0</v>
      </c>
      <c r="R69" s="95">
        <v>7996.27</v>
      </c>
      <c r="S69" s="95">
        <v>166088.79</v>
      </c>
      <c r="T69" s="95">
        <v>0</v>
      </c>
      <c r="U69" s="95">
        <v>0</v>
      </c>
      <c r="V69" s="95">
        <v>0</v>
      </c>
      <c r="W69" s="95">
        <v>0</v>
      </c>
      <c r="X69" s="95">
        <v>0</v>
      </c>
      <c r="Y69" s="95">
        <v>0</v>
      </c>
      <c r="Z69" s="95">
        <v>0</v>
      </c>
      <c r="AA69" s="95">
        <v>0</v>
      </c>
      <c r="AB69" s="95">
        <v>0</v>
      </c>
      <c r="AC69" s="95">
        <v>0</v>
      </c>
      <c r="AD69" s="95">
        <v>0</v>
      </c>
      <c r="AE69" s="95">
        <v>0</v>
      </c>
      <c r="AF69" s="95">
        <v>0</v>
      </c>
      <c r="AG69" s="95">
        <v>0</v>
      </c>
      <c r="AH69" s="95">
        <v>0</v>
      </c>
      <c r="AI69" s="95">
        <v>0</v>
      </c>
      <c r="AJ69" s="95">
        <v>0</v>
      </c>
      <c r="AK69" s="95">
        <v>0</v>
      </c>
      <c r="AL69" s="95">
        <v>0</v>
      </c>
      <c r="AM69" s="95">
        <v>0</v>
      </c>
      <c r="AN69" s="95">
        <v>0</v>
      </c>
      <c r="AO69" s="95">
        <v>0</v>
      </c>
      <c r="AP69" s="95">
        <v>0</v>
      </c>
      <c r="AQ69" s="95">
        <v>0</v>
      </c>
      <c r="AR69" s="95">
        <v>0</v>
      </c>
      <c r="AS69" s="95">
        <v>162.19</v>
      </c>
      <c r="AT69" s="95">
        <v>7834.08</v>
      </c>
      <c r="AU69" s="95">
        <v>0</v>
      </c>
      <c r="AV69" s="95">
        <v>0</v>
      </c>
      <c r="AW69" s="95">
        <v>0</v>
      </c>
      <c r="AX69" s="95">
        <v>7834.08</v>
      </c>
      <c r="AY69" s="95">
        <v>0</v>
      </c>
      <c r="AZ69" s="95">
        <v>0</v>
      </c>
      <c r="BA69" s="95">
        <v>0</v>
      </c>
      <c r="BB69" s="95">
        <v>0</v>
      </c>
      <c r="BC69" s="95">
        <v>0</v>
      </c>
      <c r="BD69" s="95">
        <v>0</v>
      </c>
      <c r="BE69" s="95">
        <v>0</v>
      </c>
      <c r="BF69" s="95">
        <v>0</v>
      </c>
      <c r="BG69" s="95">
        <v>0</v>
      </c>
      <c r="BH69" s="95">
        <v>0</v>
      </c>
      <c r="BI69" s="95">
        <v>0</v>
      </c>
      <c r="BJ69" s="95">
        <v>0</v>
      </c>
      <c r="BK69" s="95">
        <v>0</v>
      </c>
      <c r="BL69" s="95">
        <v>0</v>
      </c>
      <c r="BM69" s="95">
        <v>0</v>
      </c>
      <c r="BN69" s="95">
        <v>0</v>
      </c>
      <c r="BO69" s="95">
        <v>0</v>
      </c>
      <c r="BP69" s="95">
        <v>0</v>
      </c>
      <c r="BQ69" s="95">
        <v>0</v>
      </c>
      <c r="BR69" s="95">
        <v>0</v>
      </c>
      <c r="BS69" s="95">
        <v>0</v>
      </c>
      <c r="BT69" s="95">
        <v>0</v>
      </c>
      <c r="BU69" s="95">
        <v>0</v>
      </c>
      <c r="BV69" s="95">
        <v>0</v>
      </c>
      <c r="BW69" s="95">
        <v>0</v>
      </c>
      <c r="BX69" s="95">
        <v>0</v>
      </c>
      <c r="BY69" s="95">
        <v>0</v>
      </c>
      <c r="BZ69" s="95">
        <v>0</v>
      </c>
      <c r="CA69" s="95">
        <v>0</v>
      </c>
      <c r="CB69" s="95">
        <v>0</v>
      </c>
      <c r="CC69" s="95">
        <v>0</v>
      </c>
      <c r="CD69" s="95">
        <v>0</v>
      </c>
      <c r="CE69" s="95">
        <v>0</v>
      </c>
      <c r="CF69" s="95">
        <v>0</v>
      </c>
      <c r="CG69" s="95">
        <v>0</v>
      </c>
      <c r="CH69" s="95">
        <v>0</v>
      </c>
      <c r="CI69" s="95">
        <v>0</v>
      </c>
      <c r="CJ69" s="95">
        <v>0</v>
      </c>
      <c r="CK69" s="95">
        <v>0</v>
      </c>
      <c r="CL69" s="95">
        <v>0</v>
      </c>
      <c r="CM69" s="95">
        <v>0</v>
      </c>
      <c r="CN69" s="95">
        <v>0</v>
      </c>
      <c r="CO69" s="95">
        <v>0</v>
      </c>
      <c r="CP69" s="95">
        <v>0</v>
      </c>
      <c r="CQ69" s="95">
        <v>0</v>
      </c>
      <c r="CR69" s="95">
        <v>0</v>
      </c>
      <c r="CS69" s="95">
        <v>0</v>
      </c>
      <c r="CT69" s="95">
        <v>0</v>
      </c>
      <c r="CU69" s="95">
        <v>0</v>
      </c>
      <c r="CV69" s="95">
        <v>0</v>
      </c>
      <c r="CW69" s="95">
        <v>0</v>
      </c>
      <c r="CX69" s="95">
        <v>0</v>
      </c>
      <c r="CY69" s="95">
        <v>0</v>
      </c>
      <c r="CZ69" s="95">
        <v>0</v>
      </c>
      <c r="DA69" s="95">
        <v>0</v>
      </c>
      <c r="DB69" s="95">
        <v>0</v>
      </c>
      <c r="DC69" s="95">
        <v>0</v>
      </c>
      <c r="DD69" s="95">
        <v>0</v>
      </c>
      <c r="DE69" s="95">
        <v>0</v>
      </c>
      <c r="DF69" s="95">
        <v>0</v>
      </c>
      <c r="DG69" s="95">
        <v>0</v>
      </c>
      <c r="DH69" s="95">
        <v>0</v>
      </c>
      <c r="DI69" s="95">
        <v>0</v>
      </c>
      <c r="DJ69" s="95">
        <v>0</v>
      </c>
      <c r="DK69" s="95">
        <v>0</v>
      </c>
      <c r="DL69" s="95">
        <v>0</v>
      </c>
      <c r="DM69" s="87">
        <v>0</v>
      </c>
      <c r="DN69" s="87">
        <v>0</v>
      </c>
      <c r="DO69" s="87">
        <v>0</v>
      </c>
      <c r="DP69" s="87">
        <v>0</v>
      </c>
      <c r="DQ69" s="87">
        <v>0</v>
      </c>
      <c r="DR69" s="87">
        <v>0</v>
      </c>
      <c r="DS69" s="87">
        <v>0</v>
      </c>
      <c r="DT69" s="87">
        <v>0</v>
      </c>
      <c r="DU69" s="87">
        <v>0</v>
      </c>
      <c r="DV69" s="87">
        <v>0</v>
      </c>
      <c r="DW69" s="87">
        <v>0</v>
      </c>
      <c r="DX69" s="87">
        <v>0</v>
      </c>
      <c r="DY69" s="87">
        <v>0</v>
      </c>
      <c r="DZ69" s="87">
        <v>0</v>
      </c>
      <c r="EA69" s="87">
        <v>0</v>
      </c>
      <c r="EB69" s="87">
        <v>0</v>
      </c>
    </row>
    <row r="70" s="87" customFormat="1" spans="1:132">
      <c r="A70" s="93" t="s">
        <v>69</v>
      </c>
      <c r="B70" s="95">
        <v>2578164.02</v>
      </c>
      <c r="C70" s="95">
        <v>2560316.67</v>
      </c>
      <c r="D70" s="95">
        <v>17847.35</v>
      </c>
      <c r="E70" s="95">
        <v>0</v>
      </c>
      <c r="F70" s="95">
        <v>0</v>
      </c>
      <c r="G70" s="95">
        <v>0</v>
      </c>
      <c r="H70" s="95">
        <v>0</v>
      </c>
      <c r="I70" s="95">
        <v>2538779.59</v>
      </c>
      <c r="J70" s="95">
        <v>0</v>
      </c>
      <c r="K70" s="95">
        <v>0</v>
      </c>
      <c r="L70" s="95">
        <v>0</v>
      </c>
      <c r="M70" s="95">
        <v>0</v>
      </c>
      <c r="N70" s="95">
        <v>0</v>
      </c>
      <c r="O70" s="95">
        <v>0</v>
      </c>
      <c r="P70" s="95">
        <v>0</v>
      </c>
      <c r="Q70" s="95">
        <v>0</v>
      </c>
      <c r="R70" s="95">
        <v>21537.08</v>
      </c>
      <c r="S70" s="95">
        <v>0</v>
      </c>
      <c r="T70" s="95">
        <v>0</v>
      </c>
      <c r="U70" s="95">
        <v>0</v>
      </c>
      <c r="V70" s="95">
        <v>0</v>
      </c>
      <c r="W70" s="95">
        <v>0</v>
      </c>
      <c r="X70" s="95">
        <v>0</v>
      </c>
      <c r="Y70" s="95">
        <v>0</v>
      </c>
      <c r="Z70" s="95">
        <v>0</v>
      </c>
      <c r="AA70" s="95">
        <v>0</v>
      </c>
      <c r="AB70" s="95">
        <v>0</v>
      </c>
      <c r="AC70" s="95">
        <v>0</v>
      </c>
      <c r="AD70" s="95">
        <v>0</v>
      </c>
      <c r="AE70" s="95">
        <v>0</v>
      </c>
      <c r="AF70" s="95">
        <v>0</v>
      </c>
      <c r="AG70" s="95">
        <v>0</v>
      </c>
      <c r="AH70" s="95">
        <v>0</v>
      </c>
      <c r="AI70" s="95">
        <v>0</v>
      </c>
      <c r="AJ70" s="95">
        <v>0</v>
      </c>
      <c r="AK70" s="95">
        <v>0</v>
      </c>
      <c r="AL70" s="95">
        <v>0</v>
      </c>
      <c r="AM70" s="95">
        <v>0</v>
      </c>
      <c r="AN70" s="95">
        <v>0</v>
      </c>
      <c r="AO70" s="95">
        <v>0</v>
      </c>
      <c r="AP70" s="95">
        <v>0</v>
      </c>
      <c r="AQ70" s="95">
        <v>0</v>
      </c>
      <c r="AR70" s="95">
        <v>0</v>
      </c>
      <c r="AS70" s="95">
        <v>0</v>
      </c>
      <c r="AT70" s="95">
        <v>21537.08</v>
      </c>
      <c r="AU70" s="95">
        <v>0</v>
      </c>
      <c r="AV70" s="95">
        <v>0</v>
      </c>
      <c r="AW70" s="95">
        <v>0</v>
      </c>
      <c r="AX70" s="95">
        <v>0</v>
      </c>
      <c r="AY70" s="95">
        <v>9500</v>
      </c>
      <c r="AZ70" s="95">
        <v>0</v>
      </c>
      <c r="BA70" s="95">
        <v>0</v>
      </c>
      <c r="BB70" s="95">
        <v>7958.64</v>
      </c>
      <c r="BC70" s="95">
        <v>0</v>
      </c>
      <c r="BD70" s="95">
        <v>0</v>
      </c>
      <c r="BE70" s="95">
        <v>0</v>
      </c>
      <c r="BF70" s="95">
        <v>0</v>
      </c>
      <c r="BG70" s="95">
        <v>0</v>
      </c>
      <c r="BH70" s="95">
        <v>0</v>
      </c>
      <c r="BI70" s="95">
        <v>0</v>
      </c>
      <c r="BJ70" s="95">
        <v>0</v>
      </c>
      <c r="BK70" s="95">
        <v>0</v>
      </c>
      <c r="BL70" s="95">
        <v>0</v>
      </c>
      <c r="BM70" s="95">
        <v>0</v>
      </c>
      <c r="BN70" s="95">
        <v>0</v>
      </c>
      <c r="BO70" s="95">
        <v>0</v>
      </c>
      <c r="BP70" s="95">
        <v>2130</v>
      </c>
      <c r="BQ70" s="95">
        <v>0</v>
      </c>
      <c r="BR70" s="95">
        <v>1948.44</v>
      </c>
      <c r="BS70" s="95">
        <v>0</v>
      </c>
      <c r="BT70" s="95">
        <v>0</v>
      </c>
      <c r="BU70" s="95">
        <v>0</v>
      </c>
      <c r="BV70" s="95">
        <v>0</v>
      </c>
      <c r="BW70" s="95">
        <v>0</v>
      </c>
      <c r="BX70" s="95">
        <v>0</v>
      </c>
      <c r="BY70" s="95">
        <v>0</v>
      </c>
      <c r="BZ70" s="95">
        <v>0</v>
      </c>
      <c r="CA70" s="95">
        <v>0</v>
      </c>
      <c r="CB70" s="95">
        <v>0</v>
      </c>
      <c r="CC70" s="95">
        <v>0</v>
      </c>
      <c r="CD70" s="95">
        <v>0</v>
      </c>
      <c r="CE70" s="95">
        <v>0</v>
      </c>
      <c r="CF70" s="95">
        <v>0</v>
      </c>
      <c r="CG70" s="95">
        <v>0</v>
      </c>
      <c r="CH70" s="95">
        <v>0</v>
      </c>
      <c r="CI70" s="95">
        <v>0</v>
      </c>
      <c r="CJ70" s="95">
        <v>0</v>
      </c>
      <c r="CK70" s="95">
        <v>0</v>
      </c>
      <c r="CL70" s="95">
        <v>0</v>
      </c>
      <c r="CM70" s="95">
        <v>0</v>
      </c>
      <c r="CN70" s="95">
        <v>0</v>
      </c>
      <c r="CO70" s="95">
        <v>0</v>
      </c>
      <c r="CP70" s="95">
        <v>0</v>
      </c>
      <c r="CQ70" s="95">
        <v>0</v>
      </c>
      <c r="CR70" s="95">
        <v>0</v>
      </c>
      <c r="CS70" s="95">
        <v>0</v>
      </c>
      <c r="CT70" s="95">
        <v>0</v>
      </c>
      <c r="CU70" s="95">
        <v>0</v>
      </c>
      <c r="CV70" s="95">
        <v>0</v>
      </c>
      <c r="CW70" s="95">
        <v>0</v>
      </c>
      <c r="CX70" s="95">
        <v>0</v>
      </c>
      <c r="CY70" s="95">
        <v>0</v>
      </c>
      <c r="CZ70" s="95">
        <v>0</v>
      </c>
      <c r="DA70" s="95">
        <v>0</v>
      </c>
      <c r="DB70" s="95">
        <v>0</v>
      </c>
      <c r="DC70" s="95">
        <v>0</v>
      </c>
      <c r="DD70" s="95">
        <v>0</v>
      </c>
      <c r="DE70" s="95">
        <v>0</v>
      </c>
      <c r="DF70" s="95">
        <v>0</v>
      </c>
      <c r="DG70" s="95">
        <v>0</v>
      </c>
      <c r="DH70" s="95">
        <v>0</v>
      </c>
      <c r="DI70" s="95">
        <v>0</v>
      </c>
      <c r="DJ70" s="95">
        <v>0</v>
      </c>
      <c r="DK70" s="95">
        <v>0</v>
      </c>
      <c r="DL70" s="95">
        <v>0</v>
      </c>
      <c r="DM70" s="87">
        <v>0</v>
      </c>
      <c r="DN70" s="87">
        <v>0</v>
      </c>
      <c r="DO70" s="87">
        <v>0</v>
      </c>
      <c r="DP70" s="87">
        <v>0</v>
      </c>
      <c r="DQ70" s="87">
        <v>0</v>
      </c>
      <c r="DR70" s="87">
        <v>0</v>
      </c>
      <c r="DS70" s="87">
        <v>17847.35</v>
      </c>
      <c r="DT70" s="87">
        <v>0</v>
      </c>
      <c r="DU70" s="87">
        <v>0</v>
      </c>
      <c r="DV70" s="87">
        <v>0</v>
      </c>
      <c r="DW70" s="87">
        <v>0</v>
      </c>
      <c r="DX70" s="87">
        <v>0</v>
      </c>
      <c r="DY70" s="87">
        <v>0</v>
      </c>
      <c r="DZ70" s="87">
        <v>0</v>
      </c>
      <c r="EA70" s="87">
        <v>0</v>
      </c>
      <c r="EB70" s="87">
        <v>0</v>
      </c>
    </row>
    <row r="71" s="87" customFormat="1" spans="1:132">
      <c r="A71" s="94" t="s">
        <v>42</v>
      </c>
      <c r="B71" s="95">
        <v>259112171.7</v>
      </c>
      <c r="C71" s="95">
        <v>253648677.33</v>
      </c>
      <c r="D71" s="95">
        <v>7822540.32</v>
      </c>
      <c r="E71" s="95">
        <v>420212.920000001</v>
      </c>
      <c r="F71" s="95">
        <v>752749.37</v>
      </c>
      <c r="G71" s="95">
        <v>10808054.08</v>
      </c>
      <c r="H71" s="95">
        <v>-14340062.32</v>
      </c>
      <c r="I71" s="95">
        <v>93824670.64</v>
      </c>
      <c r="J71" s="95">
        <v>10040.29</v>
      </c>
      <c r="K71" s="95">
        <v>0</v>
      </c>
      <c r="L71" s="95">
        <v>36096343.17</v>
      </c>
      <c r="M71" s="95">
        <v>20858001.3</v>
      </c>
      <c r="N71" s="95">
        <v>8900065.21</v>
      </c>
      <c r="O71" s="95">
        <v>465276.75</v>
      </c>
      <c r="P71" s="95">
        <v>1350028.2</v>
      </c>
      <c r="Q71" s="95">
        <v>0</v>
      </c>
      <c r="R71" s="95">
        <v>92144251.77</v>
      </c>
      <c r="S71" s="95">
        <v>-939136.01</v>
      </c>
      <c r="T71" s="95">
        <v>33636206.09</v>
      </c>
      <c r="U71" s="95">
        <v>621208.04</v>
      </c>
      <c r="V71" s="95">
        <v>862407.920000001</v>
      </c>
      <c r="W71" s="95">
        <v>601862.189999999</v>
      </c>
      <c r="X71" s="95">
        <v>895196.87</v>
      </c>
      <c r="Y71" s="95">
        <v>418598.07</v>
      </c>
      <c r="Z71" s="95">
        <v>405362.989999999</v>
      </c>
      <c r="AA71" s="95">
        <v>12421655.11</v>
      </c>
      <c r="AB71" s="95">
        <v>3178417.43</v>
      </c>
      <c r="AC71" s="95">
        <v>2675926.97</v>
      </c>
      <c r="AD71" s="95">
        <v>296162.600000001</v>
      </c>
      <c r="AE71" s="95">
        <v>1646794.28</v>
      </c>
      <c r="AF71" s="95">
        <v>233681.92</v>
      </c>
      <c r="AG71" s="95">
        <v>0</v>
      </c>
      <c r="AH71" s="95">
        <v>756439.91</v>
      </c>
      <c r="AI71" s="95">
        <v>1643272.81</v>
      </c>
      <c r="AJ71" s="95">
        <v>1250525.9</v>
      </c>
      <c r="AK71" s="95">
        <v>5249826.59</v>
      </c>
      <c r="AL71" s="95">
        <v>465276.75</v>
      </c>
      <c r="AM71" s="95">
        <v>0</v>
      </c>
      <c r="AN71" s="95">
        <v>6194051.23999999</v>
      </c>
      <c r="AO71" s="95">
        <v>29804.6800000002</v>
      </c>
      <c r="AP71" s="95">
        <v>44368870.62</v>
      </c>
      <c r="AQ71" s="95">
        <v>639365.53</v>
      </c>
      <c r="AR71" s="95">
        <v>1095727.15</v>
      </c>
      <c r="AS71" s="95">
        <v>1512979.08</v>
      </c>
      <c r="AT71" s="95">
        <v>38303453.47</v>
      </c>
      <c r="AU71" s="95">
        <v>1145071.33</v>
      </c>
      <c r="AV71" s="95">
        <v>1081250.02</v>
      </c>
      <c r="AW71" s="95">
        <v>1565803.1</v>
      </c>
      <c r="AX71" s="95">
        <v>1058569.39</v>
      </c>
      <c r="AY71" s="95">
        <v>1431424.83</v>
      </c>
      <c r="AZ71" s="95">
        <v>1288376.97</v>
      </c>
      <c r="BA71" s="95">
        <v>569442.64</v>
      </c>
      <c r="BB71" s="95">
        <v>1698316.72</v>
      </c>
      <c r="BC71" s="95">
        <v>682493.279999999</v>
      </c>
      <c r="BD71" s="95">
        <v>571510.210000001</v>
      </c>
      <c r="BE71" s="95">
        <v>1427205.78</v>
      </c>
      <c r="BF71" s="95">
        <v>2500002.11</v>
      </c>
      <c r="BG71" s="95">
        <v>1093700.07</v>
      </c>
      <c r="BH71" s="95">
        <v>2463841.46</v>
      </c>
      <c r="BI71" s="95">
        <v>454781.05</v>
      </c>
      <c r="BJ71" s="95">
        <v>490994.92</v>
      </c>
      <c r="BK71" s="95">
        <v>456466.8</v>
      </c>
      <c r="BL71" s="95">
        <v>522361.61</v>
      </c>
      <c r="BM71" s="95">
        <v>394137.41</v>
      </c>
      <c r="BN71" s="95">
        <v>382519.629999999</v>
      </c>
      <c r="BO71" s="95">
        <v>429194.15</v>
      </c>
      <c r="BP71" s="95">
        <v>632162.5</v>
      </c>
      <c r="BQ71" s="95">
        <v>178614.77</v>
      </c>
      <c r="BR71" s="95">
        <v>346841.52</v>
      </c>
      <c r="BS71" s="95">
        <v>192477.5</v>
      </c>
      <c r="BT71" s="95">
        <v>260237.03</v>
      </c>
      <c r="BU71" s="95">
        <v>236875.94</v>
      </c>
      <c r="BV71" s="95">
        <v>404945.08</v>
      </c>
      <c r="BW71" s="95">
        <v>250121.64</v>
      </c>
      <c r="BX71" s="95">
        <v>298004.72</v>
      </c>
      <c r="BY71" s="95">
        <v>118164.74</v>
      </c>
      <c r="BZ71" s="95">
        <v>191384.44</v>
      </c>
      <c r="CA71" s="95">
        <v>178254.57</v>
      </c>
      <c r="CB71" s="95">
        <v>157657.52</v>
      </c>
      <c r="CC71" s="95">
        <v>169966.94</v>
      </c>
      <c r="CD71" s="95">
        <v>857495.77</v>
      </c>
      <c r="CE71" s="95">
        <v>4555582.04</v>
      </c>
      <c r="CF71" s="95">
        <v>145363.31</v>
      </c>
      <c r="CG71" s="95">
        <v>112381.85</v>
      </c>
      <c r="CH71" s="95">
        <v>105985.06</v>
      </c>
      <c r="CI71" s="95">
        <v>196647.1</v>
      </c>
      <c r="CJ71" s="95">
        <v>509345.77</v>
      </c>
      <c r="CK71" s="95">
        <v>242013.5</v>
      </c>
      <c r="CL71" s="95">
        <v>386661.34</v>
      </c>
      <c r="CM71" s="95">
        <v>181918.91</v>
      </c>
      <c r="CN71" s="95">
        <v>133873.42</v>
      </c>
      <c r="CO71" s="95">
        <v>195912.33</v>
      </c>
      <c r="CP71" s="95">
        <v>169259.72</v>
      </c>
      <c r="CQ71" s="95">
        <v>151612.6</v>
      </c>
      <c r="CR71" s="95">
        <v>142379.26</v>
      </c>
      <c r="CS71" s="95">
        <v>140472.04</v>
      </c>
      <c r="CT71" s="95">
        <v>90860.1199999999</v>
      </c>
      <c r="CU71" s="95">
        <v>109519.9</v>
      </c>
      <c r="CV71" s="95">
        <v>138374.82</v>
      </c>
      <c r="CW71" s="95">
        <v>111035.28</v>
      </c>
      <c r="CX71" s="95">
        <v>78637.2000000001</v>
      </c>
      <c r="CY71" s="95">
        <v>146007.33</v>
      </c>
      <c r="CZ71" s="95">
        <v>91835.45</v>
      </c>
      <c r="DA71" s="95">
        <v>153171.06</v>
      </c>
      <c r="DB71" s="95">
        <v>149385.81</v>
      </c>
      <c r="DC71" s="95">
        <v>494960.66</v>
      </c>
      <c r="DD71" s="95">
        <v>245956.59</v>
      </c>
      <c r="DE71" s="95">
        <v>147956.41</v>
      </c>
      <c r="DF71" s="95">
        <v>109393.94</v>
      </c>
      <c r="DG71" s="95">
        <v>1780128.2</v>
      </c>
      <c r="DH71" s="95">
        <v>154735.01</v>
      </c>
      <c r="DI71" s="95">
        <v>158485.11</v>
      </c>
      <c r="DJ71" s="95">
        <v>120164.07</v>
      </c>
      <c r="DK71" s="95">
        <v>96224.99</v>
      </c>
      <c r="DL71" s="95">
        <v>169017.79</v>
      </c>
      <c r="DM71" s="87">
        <v>39526.05</v>
      </c>
      <c r="DN71" s="87">
        <v>5615</v>
      </c>
      <c r="DO71" s="87">
        <v>51329.6</v>
      </c>
      <c r="DP71" s="87">
        <v>52102.1</v>
      </c>
      <c r="DQ71" s="87">
        <v>45286.81</v>
      </c>
      <c r="DR71" s="87">
        <v>13667.76</v>
      </c>
      <c r="DS71" s="87">
        <v>7793091.11</v>
      </c>
      <c r="DT71" s="87">
        <v>0</v>
      </c>
      <c r="DU71" s="87">
        <v>0</v>
      </c>
      <c r="DV71" s="87">
        <v>27764.89</v>
      </c>
      <c r="DW71" s="87">
        <v>23679.09</v>
      </c>
      <c r="DX71" s="87">
        <v>-21994.77</v>
      </c>
      <c r="DY71" s="87">
        <v>218068.8</v>
      </c>
      <c r="DZ71" s="87">
        <v>0</v>
      </c>
      <c r="EA71" s="87">
        <v>0</v>
      </c>
      <c r="EB71" s="87">
        <v>0</v>
      </c>
    </row>
    <row r="72" s="87" customFormat="1" spans="1:132">
      <c r="A72" s="93" t="s">
        <v>43</v>
      </c>
      <c r="B72" s="95">
        <v>576990.000000001</v>
      </c>
      <c r="C72" s="95">
        <v>518777.67</v>
      </c>
      <c r="D72" s="95">
        <v>10437.41</v>
      </c>
      <c r="E72" s="95">
        <v>-421.440000000002</v>
      </c>
      <c r="F72" s="95">
        <v>2711.81</v>
      </c>
      <c r="G72" s="95">
        <v>45484.55</v>
      </c>
      <c r="H72" s="95">
        <v>0</v>
      </c>
      <c r="I72" s="95">
        <v>-112258.45</v>
      </c>
      <c r="J72" s="95">
        <v>0</v>
      </c>
      <c r="K72" s="95">
        <v>0</v>
      </c>
      <c r="L72" s="95">
        <v>118022.83</v>
      </c>
      <c r="M72" s="95">
        <v>149251.15</v>
      </c>
      <c r="N72" s="95">
        <v>84300.54</v>
      </c>
      <c r="O72" s="95">
        <v>102120.17</v>
      </c>
      <c r="P72" s="95">
        <v>0</v>
      </c>
      <c r="Q72" s="95">
        <v>0</v>
      </c>
      <c r="R72" s="95">
        <v>177341.43</v>
      </c>
      <c r="S72" s="95">
        <v>-19743.93</v>
      </c>
      <c r="T72" s="95">
        <v>226508.06</v>
      </c>
      <c r="U72" s="95">
        <v>-41048.33</v>
      </c>
      <c r="V72" s="95">
        <v>-72608.38</v>
      </c>
      <c r="W72" s="95">
        <v>27742.85</v>
      </c>
      <c r="X72" s="95">
        <v>-3493.92000000001</v>
      </c>
      <c r="Y72" s="95">
        <v>666.48</v>
      </c>
      <c r="Z72" s="95">
        <v>-82.4400000000005</v>
      </c>
      <c r="AA72" s="95">
        <v>66012.17</v>
      </c>
      <c r="AB72" s="95">
        <v>26422.92</v>
      </c>
      <c r="AC72" s="95">
        <v>36416.93</v>
      </c>
      <c r="AD72" s="95">
        <v>382.219999999999</v>
      </c>
      <c r="AE72" s="95">
        <v>20129.8</v>
      </c>
      <c r="AF72" s="95">
        <v>-30.4499999999971</v>
      </c>
      <c r="AG72" s="95">
        <v>0</v>
      </c>
      <c r="AH72" s="95">
        <v>-78.739999999998</v>
      </c>
      <c r="AI72" s="95">
        <v>17897.25</v>
      </c>
      <c r="AJ72" s="95">
        <v>9771.28</v>
      </c>
      <c r="AK72" s="95">
        <v>56710.75</v>
      </c>
      <c r="AL72" s="95">
        <v>102120.17</v>
      </c>
      <c r="AM72" s="95">
        <v>0</v>
      </c>
      <c r="AN72" s="95">
        <v>-158507.25</v>
      </c>
      <c r="AO72" s="95">
        <v>0</v>
      </c>
      <c r="AP72" s="95">
        <v>152963.21</v>
      </c>
      <c r="AQ72" s="95">
        <v>-59.95</v>
      </c>
      <c r="AR72" s="95">
        <v>-54.7199999999999</v>
      </c>
      <c r="AS72" s="95">
        <v>-519.099999999999</v>
      </c>
      <c r="AT72" s="95">
        <v>183519.24</v>
      </c>
      <c r="AU72" s="95">
        <v>3928.8</v>
      </c>
      <c r="AV72" s="95">
        <v>6338.95999999999</v>
      </c>
      <c r="AW72" s="95">
        <v>7570.46000000001</v>
      </c>
      <c r="AX72" s="95">
        <v>2069.21000000001</v>
      </c>
      <c r="AY72" s="95">
        <v>8174.06999999999</v>
      </c>
      <c r="AZ72" s="95">
        <v>6593.77</v>
      </c>
      <c r="BA72" s="95">
        <v>3197.14</v>
      </c>
      <c r="BB72" s="95">
        <v>1755.35000000001</v>
      </c>
      <c r="BC72" s="95">
        <v>3417.81</v>
      </c>
      <c r="BD72" s="95">
        <v>894.77</v>
      </c>
      <c r="BE72" s="95">
        <v>5555.42999999999</v>
      </c>
      <c r="BF72" s="95">
        <v>26875.05</v>
      </c>
      <c r="BG72" s="95">
        <v>4055.37</v>
      </c>
      <c r="BH72" s="95">
        <v>3494.89</v>
      </c>
      <c r="BI72" s="95">
        <v>2065.37</v>
      </c>
      <c r="BJ72" s="95">
        <v>1576.88</v>
      </c>
      <c r="BK72" s="95">
        <v>2851.57</v>
      </c>
      <c r="BL72" s="95">
        <v>2364.42</v>
      </c>
      <c r="BM72" s="95">
        <v>1876.25</v>
      </c>
      <c r="BN72" s="95">
        <v>1661.84</v>
      </c>
      <c r="BO72" s="95">
        <v>2342.25</v>
      </c>
      <c r="BP72" s="95">
        <v>2622.17</v>
      </c>
      <c r="BQ72" s="95">
        <v>-727.68</v>
      </c>
      <c r="BR72" s="95">
        <v>903.369999999999</v>
      </c>
      <c r="BS72" s="95">
        <v>374.230000000001</v>
      </c>
      <c r="BT72" s="95">
        <v>446.84</v>
      </c>
      <c r="BU72" s="95">
        <v>825</v>
      </c>
      <c r="BV72" s="95">
        <v>1702.58</v>
      </c>
      <c r="BW72" s="95">
        <v>994.02</v>
      </c>
      <c r="BX72" s="95">
        <v>495.5</v>
      </c>
      <c r="BY72" s="95">
        <v>232.76</v>
      </c>
      <c r="BZ72" s="95">
        <v>2.00999999999931</v>
      </c>
      <c r="CA72" s="95">
        <v>142.9</v>
      </c>
      <c r="CB72" s="95">
        <v>85.3099999999995</v>
      </c>
      <c r="CC72" s="95">
        <v>1077.33</v>
      </c>
      <c r="CD72" s="95">
        <v>1498.44</v>
      </c>
      <c r="CE72" s="95">
        <v>61357.37</v>
      </c>
      <c r="CF72" s="95">
        <v>181.63</v>
      </c>
      <c r="CG72" s="95">
        <v>0</v>
      </c>
      <c r="CH72" s="95">
        <v>438.21</v>
      </c>
      <c r="CI72" s="95">
        <v>587.09</v>
      </c>
      <c r="CJ72" s="95">
        <v>108.7</v>
      </c>
      <c r="CK72" s="95">
        <v>318.2</v>
      </c>
      <c r="CL72" s="95">
        <v>1721.86</v>
      </c>
      <c r="CM72" s="95">
        <v>83.0799999999999</v>
      </c>
      <c r="CN72" s="95">
        <v>90.1099999999999</v>
      </c>
      <c r="CO72" s="95">
        <v>87.5799999999999</v>
      </c>
      <c r="CP72" s="95">
        <v>281.24</v>
      </c>
      <c r="CQ72" s="95">
        <v>1101.75</v>
      </c>
      <c r="CR72" s="95">
        <v>274.6</v>
      </c>
      <c r="CS72" s="95">
        <v>0</v>
      </c>
      <c r="CT72" s="95">
        <v>0</v>
      </c>
      <c r="CU72" s="95">
        <v>0</v>
      </c>
      <c r="CV72" s="95">
        <v>0</v>
      </c>
      <c r="CW72" s="95">
        <v>0</v>
      </c>
      <c r="CX72" s="95">
        <v>0</v>
      </c>
      <c r="CY72" s="95">
        <v>0</v>
      </c>
      <c r="CZ72" s="95">
        <v>0</v>
      </c>
      <c r="DA72" s="95">
        <v>96.1500000000001</v>
      </c>
      <c r="DB72" s="95">
        <v>723.640000000001</v>
      </c>
      <c r="DC72" s="95">
        <v>1367.3</v>
      </c>
      <c r="DD72" s="95">
        <v>1114.78</v>
      </c>
      <c r="DE72" s="95">
        <v>629.8</v>
      </c>
      <c r="DF72" s="95">
        <v>247.34</v>
      </c>
      <c r="DG72" s="95">
        <v>2705.04</v>
      </c>
      <c r="DH72" s="95">
        <v>212.58</v>
      </c>
      <c r="DI72" s="95">
        <v>241.35</v>
      </c>
      <c r="DJ72" s="95">
        <v>0</v>
      </c>
      <c r="DK72" s="95">
        <v>0</v>
      </c>
      <c r="DL72" s="95">
        <v>215.4</v>
      </c>
      <c r="DM72" s="87">
        <v>0</v>
      </c>
      <c r="DN72" s="87">
        <v>0</v>
      </c>
      <c r="DO72" s="87">
        <v>0</v>
      </c>
      <c r="DP72" s="87">
        <v>0</v>
      </c>
      <c r="DQ72" s="87">
        <v>0</v>
      </c>
      <c r="DR72" s="87">
        <v>0</v>
      </c>
      <c r="DS72" s="87">
        <v>10437.41</v>
      </c>
      <c r="DT72" s="87">
        <v>0</v>
      </c>
      <c r="DU72" s="87">
        <v>0</v>
      </c>
      <c r="DV72" s="87">
        <v>0</v>
      </c>
      <c r="DW72" s="87">
        <v>0</v>
      </c>
      <c r="DX72" s="87">
        <v>0</v>
      </c>
      <c r="DY72" s="87">
        <v>3394.75</v>
      </c>
      <c r="DZ72" s="87">
        <v>0</v>
      </c>
      <c r="EA72" s="87">
        <v>0</v>
      </c>
      <c r="EB72" s="87">
        <v>0</v>
      </c>
    </row>
    <row r="73" s="87" customFormat="1" spans="1:132">
      <c r="A73" s="93" t="s">
        <v>44</v>
      </c>
      <c r="B73" s="95">
        <v>179028010.62</v>
      </c>
      <c r="C73" s="95">
        <v>173700243.81</v>
      </c>
      <c r="D73" s="95">
        <v>7734420.96</v>
      </c>
      <c r="E73" s="95">
        <v>420877.98</v>
      </c>
      <c r="F73" s="95">
        <v>749960.66</v>
      </c>
      <c r="G73" s="95">
        <v>10762569.53</v>
      </c>
      <c r="H73" s="95">
        <v>-14340062.32</v>
      </c>
      <c r="I73" s="95">
        <v>93470611.34</v>
      </c>
      <c r="J73" s="95">
        <v>10040.29</v>
      </c>
      <c r="K73" s="95">
        <v>0</v>
      </c>
      <c r="L73" s="95">
        <v>3598767.36</v>
      </c>
      <c r="M73" s="95">
        <v>20708750.15</v>
      </c>
      <c r="N73" s="95">
        <v>4625540</v>
      </c>
      <c r="O73" s="95">
        <v>363156.58</v>
      </c>
      <c r="P73" s="95">
        <v>1350028.2</v>
      </c>
      <c r="Q73" s="95">
        <v>0</v>
      </c>
      <c r="R73" s="95">
        <v>49573349.89</v>
      </c>
      <c r="S73" s="95">
        <v>-919392.08</v>
      </c>
      <c r="T73" s="95">
        <v>1030145.05</v>
      </c>
      <c r="U73" s="95">
        <v>662256.37</v>
      </c>
      <c r="V73" s="95">
        <v>935016.300000001</v>
      </c>
      <c r="W73" s="95">
        <v>574119.339999999</v>
      </c>
      <c r="X73" s="95">
        <v>898690.79</v>
      </c>
      <c r="Y73" s="95">
        <v>417931.59</v>
      </c>
      <c r="Z73" s="95">
        <v>405445.43</v>
      </c>
      <c r="AA73" s="95">
        <v>12355642.94</v>
      </c>
      <c r="AB73" s="95">
        <v>3151994.51</v>
      </c>
      <c r="AC73" s="95">
        <v>2639510.04</v>
      </c>
      <c r="AD73" s="95">
        <v>295780.38</v>
      </c>
      <c r="AE73" s="95">
        <v>1626664.48</v>
      </c>
      <c r="AF73" s="95">
        <v>233712.37</v>
      </c>
      <c r="AG73" s="95">
        <v>0</v>
      </c>
      <c r="AH73" s="95">
        <v>756518.65</v>
      </c>
      <c r="AI73" s="95">
        <v>1625375.56</v>
      </c>
      <c r="AJ73" s="95">
        <v>1240754.62</v>
      </c>
      <c r="AK73" s="95">
        <v>1002891.17</v>
      </c>
      <c r="AL73" s="95">
        <v>363156.58</v>
      </c>
      <c r="AM73" s="95">
        <v>0</v>
      </c>
      <c r="AN73" s="95">
        <v>6352558.48999999</v>
      </c>
      <c r="AO73" s="95">
        <v>29804.6800000002</v>
      </c>
      <c r="AP73" s="95">
        <v>2058616.22</v>
      </c>
      <c r="AQ73" s="95">
        <v>639425.48</v>
      </c>
      <c r="AR73" s="95">
        <v>1095781.87</v>
      </c>
      <c r="AS73" s="95">
        <v>1513498.18</v>
      </c>
      <c r="AT73" s="95">
        <v>37883664.97</v>
      </c>
      <c r="AU73" s="95">
        <v>1136354.51</v>
      </c>
      <c r="AV73" s="95">
        <v>1071424.27</v>
      </c>
      <c r="AW73" s="95">
        <v>1551205.66</v>
      </c>
      <c r="AX73" s="95">
        <v>1055122.82</v>
      </c>
      <c r="AY73" s="95">
        <v>1412915.57</v>
      </c>
      <c r="AZ73" s="95">
        <v>1277685.09</v>
      </c>
      <c r="BA73" s="95">
        <v>561170.03</v>
      </c>
      <c r="BB73" s="95">
        <v>1686695.33</v>
      </c>
      <c r="BC73" s="95">
        <v>677856.6</v>
      </c>
      <c r="BD73" s="95">
        <v>562977.7</v>
      </c>
      <c r="BE73" s="95">
        <v>1420523.37</v>
      </c>
      <c r="BF73" s="95">
        <v>2472051.02</v>
      </c>
      <c r="BG73" s="95">
        <v>1088739.7</v>
      </c>
      <c r="BH73" s="95">
        <v>2459706.38</v>
      </c>
      <c r="BI73" s="95">
        <v>445974.17</v>
      </c>
      <c r="BJ73" s="95">
        <v>483371.53</v>
      </c>
      <c r="BK73" s="95">
        <v>451875.61</v>
      </c>
      <c r="BL73" s="95">
        <v>518048.13</v>
      </c>
      <c r="BM73" s="95">
        <v>387313.99</v>
      </c>
      <c r="BN73" s="95">
        <v>377027.6</v>
      </c>
      <c r="BO73" s="95">
        <v>425008.5</v>
      </c>
      <c r="BP73" s="95">
        <v>628594.41</v>
      </c>
      <c r="BQ73" s="95">
        <v>178672.64</v>
      </c>
      <c r="BR73" s="95">
        <v>343179.66</v>
      </c>
      <c r="BS73" s="95">
        <v>187920.25</v>
      </c>
      <c r="BT73" s="95">
        <v>258509.06</v>
      </c>
      <c r="BU73" s="95">
        <v>234256.6</v>
      </c>
      <c r="BV73" s="95">
        <v>399911.08</v>
      </c>
      <c r="BW73" s="95">
        <v>248023.85</v>
      </c>
      <c r="BX73" s="95">
        <v>296915.26</v>
      </c>
      <c r="BY73" s="95">
        <v>117552.73</v>
      </c>
      <c r="BZ73" s="95">
        <v>191223.94</v>
      </c>
      <c r="CA73" s="95">
        <v>176887.14</v>
      </c>
      <c r="CB73" s="95">
        <v>155260.89</v>
      </c>
      <c r="CC73" s="95">
        <v>168378.29</v>
      </c>
      <c r="CD73" s="95">
        <v>855712.42</v>
      </c>
      <c r="CE73" s="95">
        <v>4416736.93</v>
      </c>
      <c r="CF73" s="95">
        <v>138195.68</v>
      </c>
      <c r="CG73" s="95">
        <v>111991.85</v>
      </c>
      <c r="CH73" s="95">
        <v>105252.85</v>
      </c>
      <c r="CI73" s="95">
        <v>195936.01</v>
      </c>
      <c r="CJ73" s="95">
        <v>508793.67</v>
      </c>
      <c r="CK73" s="95">
        <v>240931.15</v>
      </c>
      <c r="CL73" s="95">
        <v>383981.48</v>
      </c>
      <c r="CM73" s="95">
        <v>181445.83</v>
      </c>
      <c r="CN73" s="95">
        <v>133717.27</v>
      </c>
      <c r="CO73" s="95">
        <v>195604.75</v>
      </c>
      <c r="CP73" s="95">
        <v>168464.48</v>
      </c>
      <c r="CQ73" s="95">
        <v>150250.85</v>
      </c>
      <c r="CR73" s="95">
        <v>140166.66</v>
      </c>
      <c r="CS73" s="95">
        <v>140196.04</v>
      </c>
      <c r="CT73" s="95">
        <v>90714.8399999999</v>
      </c>
      <c r="CU73" s="95">
        <v>109325.9</v>
      </c>
      <c r="CV73" s="95">
        <v>138150.82</v>
      </c>
      <c r="CW73" s="95">
        <v>109819.28</v>
      </c>
      <c r="CX73" s="95">
        <v>78161.2000000001</v>
      </c>
      <c r="CY73" s="95">
        <v>135369.33</v>
      </c>
      <c r="CZ73" s="95">
        <v>91667.45</v>
      </c>
      <c r="DA73" s="95">
        <v>152446.91</v>
      </c>
      <c r="DB73" s="95">
        <v>148098.02</v>
      </c>
      <c r="DC73" s="95">
        <v>492604.68</v>
      </c>
      <c r="DD73" s="95">
        <v>241963.23</v>
      </c>
      <c r="DE73" s="95">
        <v>146203.97</v>
      </c>
      <c r="DF73" s="95">
        <v>108868.6</v>
      </c>
      <c r="DG73" s="95">
        <v>1777034.48</v>
      </c>
      <c r="DH73" s="95">
        <v>153562.43</v>
      </c>
      <c r="DI73" s="95">
        <v>150645.76</v>
      </c>
      <c r="DJ73" s="95">
        <v>115516.07</v>
      </c>
      <c r="DK73" s="95">
        <v>92180.99</v>
      </c>
      <c r="DL73" s="95">
        <v>168092.39</v>
      </c>
      <c r="DM73" s="87">
        <v>39526.05</v>
      </c>
      <c r="DN73" s="87">
        <v>5615</v>
      </c>
      <c r="DO73" s="87">
        <v>51329.6</v>
      </c>
      <c r="DP73" s="87">
        <v>52102.1</v>
      </c>
      <c r="DQ73" s="87">
        <v>45286.81</v>
      </c>
      <c r="DR73" s="87">
        <v>13667.76</v>
      </c>
      <c r="DS73" s="87">
        <v>7704971.75</v>
      </c>
      <c r="DT73" s="87">
        <v>0</v>
      </c>
      <c r="DU73" s="87">
        <v>0</v>
      </c>
      <c r="DV73" s="87">
        <v>27764.89</v>
      </c>
      <c r="DW73" s="87">
        <v>23679.09</v>
      </c>
      <c r="DX73" s="87">
        <v>-21994.77</v>
      </c>
      <c r="DY73" s="87">
        <v>214674.05</v>
      </c>
      <c r="DZ73" s="87">
        <v>0</v>
      </c>
      <c r="EA73" s="87">
        <v>0</v>
      </c>
      <c r="EB73" s="87">
        <v>0</v>
      </c>
    </row>
    <row r="74" s="87" customFormat="1" spans="1:132">
      <c r="A74" s="93" t="s">
        <v>45</v>
      </c>
      <c r="B74" s="95">
        <v>79270901.82</v>
      </c>
      <c r="C74" s="95">
        <v>79193386.59</v>
      </c>
      <c r="D74" s="95">
        <v>77681.95</v>
      </c>
      <c r="E74" s="95">
        <v>-243.61999999918</v>
      </c>
      <c r="F74" s="95">
        <v>76.9</v>
      </c>
      <c r="G74" s="95">
        <v>0</v>
      </c>
      <c r="H74" s="95">
        <v>0</v>
      </c>
      <c r="I74" s="95">
        <v>466317.75</v>
      </c>
      <c r="J74" s="95">
        <v>0</v>
      </c>
      <c r="K74" s="95">
        <v>0</v>
      </c>
      <c r="L74" s="95">
        <v>32379552.98</v>
      </c>
      <c r="M74" s="95">
        <v>0</v>
      </c>
      <c r="N74" s="95">
        <v>4190224.67</v>
      </c>
      <c r="O74" s="95">
        <v>0</v>
      </c>
      <c r="P74" s="95">
        <v>0</v>
      </c>
      <c r="Q74" s="95">
        <v>0</v>
      </c>
      <c r="R74" s="95">
        <v>42157291.19</v>
      </c>
      <c r="S74" s="95">
        <v>0</v>
      </c>
      <c r="T74" s="95">
        <v>32379552.98</v>
      </c>
      <c r="U74" s="95">
        <v>0</v>
      </c>
      <c r="V74" s="95">
        <v>0</v>
      </c>
      <c r="W74" s="95">
        <v>0</v>
      </c>
      <c r="X74" s="95">
        <v>0</v>
      </c>
      <c r="Y74" s="95">
        <v>0</v>
      </c>
      <c r="Z74" s="95">
        <v>0</v>
      </c>
      <c r="AA74" s="95">
        <v>0</v>
      </c>
      <c r="AB74" s="95">
        <v>0</v>
      </c>
      <c r="AC74" s="95">
        <v>0</v>
      </c>
      <c r="AD74" s="95">
        <v>0</v>
      </c>
      <c r="AE74" s="95">
        <v>0</v>
      </c>
      <c r="AF74" s="95">
        <v>0</v>
      </c>
      <c r="AG74" s="95">
        <v>0</v>
      </c>
      <c r="AH74" s="95">
        <v>0</v>
      </c>
      <c r="AI74" s="95">
        <v>0</v>
      </c>
      <c r="AJ74" s="95">
        <v>0</v>
      </c>
      <c r="AK74" s="95">
        <v>4190224.67</v>
      </c>
      <c r="AL74" s="95">
        <v>0</v>
      </c>
      <c r="AM74" s="95">
        <v>0</v>
      </c>
      <c r="AN74" s="95">
        <v>0</v>
      </c>
      <c r="AO74" s="95">
        <v>0</v>
      </c>
      <c r="AP74" s="95">
        <v>42157291.19</v>
      </c>
      <c r="AQ74" s="95">
        <v>0</v>
      </c>
      <c r="AR74" s="95">
        <v>0</v>
      </c>
      <c r="AS74" s="95">
        <v>0</v>
      </c>
      <c r="AT74" s="95">
        <v>0</v>
      </c>
      <c r="AU74" s="95">
        <v>0</v>
      </c>
      <c r="AV74" s="95">
        <v>0</v>
      </c>
      <c r="AW74" s="95">
        <v>0</v>
      </c>
      <c r="AX74" s="95">
        <v>0</v>
      </c>
      <c r="AY74" s="95">
        <v>0</v>
      </c>
      <c r="AZ74" s="95">
        <v>0</v>
      </c>
      <c r="BA74" s="95">
        <v>0</v>
      </c>
      <c r="BB74" s="95">
        <v>0</v>
      </c>
      <c r="BC74" s="95">
        <v>0</v>
      </c>
      <c r="BD74" s="95">
        <v>0</v>
      </c>
      <c r="BE74" s="95">
        <v>0</v>
      </c>
      <c r="BF74" s="95">
        <v>0</v>
      </c>
      <c r="BG74" s="95">
        <v>0</v>
      </c>
      <c r="BH74" s="95">
        <v>0</v>
      </c>
      <c r="BI74" s="95">
        <v>0</v>
      </c>
      <c r="BJ74" s="95">
        <v>0</v>
      </c>
      <c r="BK74" s="95">
        <v>0</v>
      </c>
      <c r="BL74" s="95">
        <v>0</v>
      </c>
      <c r="BM74" s="95">
        <v>0</v>
      </c>
      <c r="BN74" s="95">
        <v>0</v>
      </c>
      <c r="BO74" s="95">
        <v>0</v>
      </c>
      <c r="BP74" s="95">
        <v>0</v>
      </c>
      <c r="BQ74" s="95">
        <v>0</v>
      </c>
      <c r="BR74" s="95">
        <v>0</v>
      </c>
      <c r="BS74" s="95">
        <v>0</v>
      </c>
      <c r="BT74" s="95">
        <v>0</v>
      </c>
      <c r="BU74" s="95">
        <v>0</v>
      </c>
      <c r="BV74" s="95">
        <v>0</v>
      </c>
      <c r="BW74" s="95">
        <v>0</v>
      </c>
      <c r="BX74" s="95">
        <v>0</v>
      </c>
      <c r="BY74" s="95">
        <v>0</v>
      </c>
      <c r="BZ74" s="95">
        <v>0</v>
      </c>
      <c r="CA74" s="95">
        <v>0</v>
      </c>
      <c r="CB74" s="95">
        <v>0</v>
      </c>
      <c r="CC74" s="95">
        <v>0</v>
      </c>
      <c r="CD74" s="95">
        <v>0</v>
      </c>
      <c r="CE74" s="95">
        <v>0</v>
      </c>
      <c r="CF74" s="95">
        <v>0</v>
      </c>
      <c r="CG74" s="95">
        <v>0</v>
      </c>
      <c r="CH74" s="95">
        <v>0</v>
      </c>
      <c r="CI74" s="95">
        <v>0</v>
      </c>
      <c r="CJ74" s="95">
        <v>0</v>
      </c>
      <c r="CK74" s="95">
        <v>0</v>
      </c>
      <c r="CL74" s="95">
        <v>0</v>
      </c>
      <c r="CM74" s="95">
        <v>0</v>
      </c>
      <c r="CN74" s="95">
        <v>0</v>
      </c>
      <c r="CO74" s="95">
        <v>0</v>
      </c>
      <c r="CP74" s="95">
        <v>0</v>
      </c>
      <c r="CQ74" s="95">
        <v>0</v>
      </c>
      <c r="CR74" s="95">
        <v>0</v>
      </c>
      <c r="CS74" s="95">
        <v>0</v>
      </c>
      <c r="CT74" s="95">
        <v>0</v>
      </c>
      <c r="CU74" s="95">
        <v>0</v>
      </c>
      <c r="CV74" s="95">
        <v>0</v>
      </c>
      <c r="CW74" s="95">
        <v>0</v>
      </c>
      <c r="CX74" s="95">
        <v>0</v>
      </c>
      <c r="CY74" s="95">
        <v>0</v>
      </c>
      <c r="CZ74" s="95">
        <v>0</v>
      </c>
      <c r="DA74" s="95">
        <v>0</v>
      </c>
      <c r="DB74" s="95">
        <v>0</v>
      </c>
      <c r="DC74" s="95">
        <v>0</v>
      </c>
      <c r="DD74" s="95">
        <v>0</v>
      </c>
      <c r="DE74" s="95">
        <v>0</v>
      </c>
      <c r="DF74" s="95">
        <v>0</v>
      </c>
      <c r="DG74" s="95">
        <v>0</v>
      </c>
      <c r="DH74" s="95">
        <v>0</v>
      </c>
      <c r="DI74" s="95">
        <v>0</v>
      </c>
      <c r="DJ74" s="95">
        <v>0</v>
      </c>
      <c r="DK74" s="95">
        <v>0</v>
      </c>
      <c r="DL74" s="95">
        <v>0</v>
      </c>
      <c r="DM74" s="87">
        <v>0</v>
      </c>
      <c r="DN74" s="87">
        <v>0</v>
      </c>
      <c r="DO74" s="87">
        <v>0</v>
      </c>
      <c r="DP74" s="87">
        <v>0</v>
      </c>
      <c r="DQ74" s="87">
        <v>0</v>
      </c>
      <c r="DR74" s="87">
        <v>0</v>
      </c>
      <c r="DS74" s="87">
        <v>77681.95</v>
      </c>
      <c r="DT74" s="87">
        <v>0</v>
      </c>
      <c r="DU74" s="87">
        <v>0</v>
      </c>
      <c r="DV74" s="87">
        <v>0</v>
      </c>
      <c r="DW74" s="87">
        <v>0</v>
      </c>
      <c r="DX74" s="87">
        <v>0</v>
      </c>
      <c r="DY74" s="87">
        <v>0</v>
      </c>
      <c r="DZ74" s="87">
        <v>0</v>
      </c>
      <c r="EA74" s="87">
        <v>0</v>
      </c>
      <c r="EB74" s="87">
        <v>0</v>
      </c>
    </row>
    <row r="75" s="87" customFormat="1" spans="1:132">
      <c r="A75" s="93" t="s">
        <v>46</v>
      </c>
      <c r="B75" s="95">
        <v>236269.26</v>
      </c>
      <c r="C75" s="95">
        <v>236269.26</v>
      </c>
      <c r="D75" s="95">
        <v>0</v>
      </c>
      <c r="E75" s="95">
        <v>0</v>
      </c>
      <c r="F75" s="95">
        <v>0</v>
      </c>
      <c r="G75" s="95">
        <v>0</v>
      </c>
      <c r="H75" s="95">
        <v>0</v>
      </c>
      <c r="I75" s="95">
        <v>0</v>
      </c>
      <c r="J75" s="95">
        <v>0</v>
      </c>
      <c r="K75" s="95">
        <v>0</v>
      </c>
      <c r="L75" s="95">
        <v>0</v>
      </c>
      <c r="M75" s="95">
        <v>0</v>
      </c>
      <c r="N75" s="95">
        <v>0</v>
      </c>
      <c r="O75" s="95">
        <v>0</v>
      </c>
      <c r="P75" s="95">
        <v>0</v>
      </c>
      <c r="Q75" s="95">
        <v>0</v>
      </c>
      <c r="R75" s="95">
        <v>236269.26</v>
      </c>
      <c r="S75" s="95">
        <v>0</v>
      </c>
      <c r="T75" s="95">
        <v>0</v>
      </c>
      <c r="U75" s="95">
        <v>0</v>
      </c>
      <c r="V75" s="95">
        <v>0</v>
      </c>
      <c r="W75" s="95">
        <v>0</v>
      </c>
      <c r="X75" s="95">
        <v>0</v>
      </c>
      <c r="Y75" s="95">
        <v>0</v>
      </c>
      <c r="Z75" s="95">
        <v>0</v>
      </c>
      <c r="AA75" s="95">
        <v>0</v>
      </c>
      <c r="AB75" s="95">
        <v>0</v>
      </c>
      <c r="AC75" s="95">
        <v>0</v>
      </c>
      <c r="AD75" s="95">
        <v>0</v>
      </c>
      <c r="AE75" s="95">
        <v>0</v>
      </c>
      <c r="AF75" s="95">
        <v>0</v>
      </c>
      <c r="AG75" s="95">
        <v>0</v>
      </c>
      <c r="AH75" s="95">
        <v>0</v>
      </c>
      <c r="AI75" s="95">
        <v>0</v>
      </c>
      <c r="AJ75" s="95">
        <v>0</v>
      </c>
      <c r="AK75" s="95">
        <v>0</v>
      </c>
      <c r="AL75" s="95">
        <v>0</v>
      </c>
      <c r="AM75" s="95">
        <v>0</v>
      </c>
      <c r="AN75" s="95">
        <v>0</v>
      </c>
      <c r="AO75" s="95">
        <v>0</v>
      </c>
      <c r="AP75" s="95">
        <v>0</v>
      </c>
      <c r="AQ75" s="95">
        <v>0</v>
      </c>
      <c r="AR75" s="95">
        <v>0</v>
      </c>
      <c r="AS75" s="95">
        <v>0</v>
      </c>
      <c r="AT75" s="95">
        <v>236269.26</v>
      </c>
      <c r="AU75" s="95">
        <v>4788.02</v>
      </c>
      <c r="AV75" s="95">
        <v>3486.79</v>
      </c>
      <c r="AW75" s="95">
        <v>7026.98</v>
      </c>
      <c r="AX75" s="95">
        <v>1377.36</v>
      </c>
      <c r="AY75" s="95">
        <v>10335.19</v>
      </c>
      <c r="AZ75" s="95">
        <v>4098.11</v>
      </c>
      <c r="BA75" s="95">
        <v>5075.47</v>
      </c>
      <c r="BB75" s="95">
        <v>9866.04</v>
      </c>
      <c r="BC75" s="95">
        <v>1218.87</v>
      </c>
      <c r="BD75" s="95">
        <v>7637.74</v>
      </c>
      <c r="BE75" s="95">
        <v>1126.98</v>
      </c>
      <c r="BF75" s="95">
        <v>1076.04</v>
      </c>
      <c r="BG75" s="95">
        <v>905</v>
      </c>
      <c r="BH75" s="95">
        <v>640.190000000001</v>
      </c>
      <c r="BI75" s="95">
        <v>6741.51</v>
      </c>
      <c r="BJ75" s="95">
        <v>6046.50999999999</v>
      </c>
      <c r="BK75" s="95">
        <v>1739.62</v>
      </c>
      <c r="BL75" s="95">
        <v>1949.06</v>
      </c>
      <c r="BM75" s="95">
        <v>4947.17000000001</v>
      </c>
      <c r="BN75" s="95">
        <v>3830.19</v>
      </c>
      <c r="BO75" s="95">
        <v>1843.4</v>
      </c>
      <c r="BP75" s="95">
        <v>945.92</v>
      </c>
      <c r="BQ75" s="95">
        <v>669.809999999999</v>
      </c>
      <c r="BR75" s="95">
        <v>2758.49</v>
      </c>
      <c r="BS75" s="95">
        <v>4183.02</v>
      </c>
      <c r="BT75" s="95">
        <v>1281.13</v>
      </c>
      <c r="BU75" s="95">
        <v>1794.34</v>
      </c>
      <c r="BV75" s="95">
        <v>3331.42</v>
      </c>
      <c r="BW75" s="95">
        <v>1103.77</v>
      </c>
      <c r="BX75" s="95">
        <v>593.960000000003</v>
      </c>
      <c r="BY75" s="95">
        <v>379.25</v>
      </c>
      <c r="BZ75" s="95">
        <v>158.49</v>
      </c>
      <c r="CA75" s="95">
        <v>1224.53</v>
      </c>
      <c r="CB75" s="95">
        <v>2311.32</v>
      </c>
      <c r="CC75" s="95">
        <v>511.32</v>
      </c>
      <c r="CD75" s="95">
        <v>284.91</v>
      </c>
      <c r="CE75" s="95">
        <v>77487.7399999998</v>
      </c>
      <c r="CF75" s="95">
        <v>6986</v>
      </c>
      <c r="CG75" s="95">
        <v>390</v>
      </c>
      <c r="CH75" s="95">
        <v>294</v>
      </c>
      <c r="CI75" s="95">
        <v>124</v>
      </c>
      <c r="CJ75" s="95">
        <v>443.4</v>
      </c>
      <c r="CK75" s="95">
        <v>764.150000000001</v>
      </c>
      <c r="CL75" s="95">
        <v>958</v>
      </c>
      <c r="CM75" s="95">
        <v>390</v>
      </c>
      <c r="CN75" s="95">
        <v>66.04</v>
      </c>
      <c r="CO75" s="95">
        <v>220</v>
      </c>
      <c r="CP75" s="95">
        <v>514</v>
      </c>
      <c r="CQ75" s="95">
        <v>260</v>
      </c>
      <c r="CR75" s="95">
        <v>1938</v>
      </c>
      <c r="CS75" s="95">
        <v>276</v>
      </c>
      <c r="CT75" s="95">
        <v>145.28</v>
      </c>
      <c r="CU75" s="95">
        <v>194</v>
      </c>
      <c r="CV75" s="95">
        <v>224</v>
      </c>
      <c r="CW75" s="95">
        <v>1216</v>
      </c>
      <c r="CX75" s="95">
        <v>476</v>
      </c>
      <c r="CY75" s="95">
        <v>10638</v>
      </c>
      <c r="CZ75" s="95">
        <v>168</v>
      </c>
      <c r="DA75" s="95">
        <v>628</v>
      </c>
      <c r="DB75" s="95">
        <v>564.15</v>
      </c>
      <c r="DC75" s="95">
        <v>988.68</v>
      </c>
      <c r="DD75" s="95">
        <v>2878.58</v>
      </c>
      <c r="DE75" s="95">
        <v>1122.64</v>
      </c>
      <c r="DF75" s="95">
        <v>278</v>
      </c>
      <c r="DG75" s="95">
        <v>388.68</v>
      </c>
      <c r="DH75" s="95">
        <v>960</v>
      </c>
      <c r="DI75" s="95">
        <v>7598</v>
      </c>
      <c r="DJ75" s="95">
        <v>4648</v>
      </c>
      <c r="DK75" s="95">
        <v>4044</v>
      </c>
      <c r="DL75" s="95">
        <v>710</v>
      </c>
      <c r="DM75" s="87">
        <v>0</v>
      </c>
      <c r="DN75" s="87">
        <v>0</v>
      </c>
      <c r="DO75" s="87">
        <v>0</v>
      </c>
      <c r="DP75" s="87">
        <v>0</v>
      </c>
      <c r="DQ75" s="87">
        <v>0</v>
      </c>
      <c r="DR75" s="87">
        <v>0</v>
      </c>
      <c r="DS75" s="87">
        <v>0</v>
      </c>
      <c r="DT75" s="87">
        <v>0</v>
      </c>
      <c r="DU75" s="87">
        <v>0</v>
      </c>
      <c r="DV75" s="87">
        <v>0</v>
      </c>
      <c r="DW75" s="87">
        <v>0</v>
      </c>
      <c r="DX75" s="87">
        <v>0</v>
      </c>
      <c r="DY75" s="87">
        <v>0</v>
      </c>
      <c r="DZ75" s="87">
        <v>0</v>
      </c>
      <c r="EA75" s="87">
        <v>0</v>
      </c>
      <c r="EB75" s="87">
        <v>0</v>
      </c>
    </row>
    <row r="76" s="87" customFormat="1" spans="1:132">
      <c r="A76" s="94" t="s">
        <v>47</v>
      </c>
      <c r="B76" s="95">
        <v>-120197776.3006</v>
      </c>
      <c r="C76" s="95">
        <v>-71255276.2799999</v>
      </c>
      <c r="D76" s="95">
        <v>-3203936.09</v>
      </c>
      <c r="E76" s="95">
        <v>-4953776.4</v>
      </c>
      <c r="F76" s="95">
        <v>-215695.65</v>
      </c>
      <c r="G76" s="95">
        <v>69138909.23</v>
      </c>
      <c r="H76" s="95">
        <v>-109708001.1106</v>
      </c>
      <c r="I76" s="95">
        <v>-79142581.83</v>
      </c>
      <c r="J76" s="95">
        <v>699467.41</v>
      </c>
      <c r="K76" s="95">
        <v>0</v>
      </c>
      <c r="L76" s="95">
        <v>22476304</v>
      </c>
      <c r="M76" s="95">
        <v>279215.63000004</v>
      </c>
      <c r="N76" s="95">
        <v>9565446.30999994</v>
      </c>
      <c r="O76" s="95">
        <v>-464636.3</v>
      </c>
      <c r="P76" s="95">
        <v>-1349846.45</v>
      </c>
      <c r="Q76" s="95">
        <v>0</v>
      </c>
      <c r="R76" s="95">
        <v>-23318645.0500002</v>
      </c>
      <c r="S76" s="95">
        <v>1106581.32</v>
      </c>
      <c r="T76" s="95">
        <v>609045.640000015</v>
      </c>
      <c r="U76" s="95">
        <v>4665921.38</v>
      </c>
      <c r="V76" s="95">
        <v>-5046730.02</v>
      </c>
      <c r="W76" s="95">
        <v>-1689381.78</v>
      </c>
      <c r="X76" s="95">
        <v>23150215.5</v>
      </c>
      <c r="Y76" s="95">
        <v>-319348.04</v>
      </c>
      <c r="Z76" s="95">
        <v>-420362.989999999</v>
      </c>
      <c r="AA76" s="95">
        <v>-2910334.37</v>
      </c>
      <c r="AB76" s="95">
        <v>553563.7</v>
      </c>
      <c r="AC76" s="95">
        <v>2346195.64</v>
      </c>
      <c r="AD76" s="95">
        <v>-239558.830000001</v>
      </c>
      <c r="AE76" s="95">
        <v>1183394.4</v>
      </c>
      <c r="AF76" s="95">
        <v>-233681.92</v>
      </c>
      <c r="AG76" s="95">
        <v>0</v>
      </c>
      <c r="AH76" s="95">
        <v>-756172.09</v>
      </c>
      <c r="AI76" s="95">
        <v>846256.379999998</v>
      </c>
      <c r="AJ76" s="95">
        <v>4620594.98999989</v>
      </c>
      <c r="AK76" s="95">
        <v>4854767.02999999</v>
      </c>
      <c r="AL76" s="95">
        <v>-464636.3</v>
      </c>
      <c r="AM76" s="95">
        <v>0</v>
      </c>
      <c r="AN76" s="95">
        <v>-4437550.65999999</v>
      </c>
      <c r="AO76" s="95">
        <v>-29804.6800000002</v>
      </c>
      <c r="AP76" s="95">
        <v>-22829660.04</v>
      </c>
      <c r="AQ76" s="95">
        <v>-630480.28</v>
      </c>
      <c r="AR76" s="95">
        <v>-1095727.15</v>
      </c>
      <c r="AS76" s="95">
        <v>-1512816.89</v>
      </c>
      <c r="AT76" s="95">
        <v>7217394.64999992</v>
      </c>
      <c r="AU76" s="95">
        <v>714950.360000002</v>
      </c>
      <c r="AV76" s="95">
        <v>598789.680000002</v>
      </c>
      <c r="AW76" s="95">
        <v>533256.18</v>
      </c>
      <c r="AX76" s="95">
        <v>179070.12</v>
      </c>
      <c r="AY76" s="95">
        <v>503751.300000001</v>
      </c>
      <c r="AZ76" s="95">
        <v>528393.689999999</v>
      </c>
      <c r="BA76" s="95">
        <v>62760.0400000028</v>
      </c>
      <c r="BB76" s="95">
        <v>128787.209999999</v>
      </c>
      <c r="BC76" s="95">
        <v>306757.750000002</v>
      </c>
      <c r="BD76" s="95">
        <v>107816.529999999</v>
      </c>
      <c r="BE76" s="95">
        <v>703701.77</v>
      </c>
      <c r="BF76" s="95">
        <v>3479020.13</v>
      </c>
      <c r="BG76" s="95">
        <v>-205167.02</v>
      </c>
      <c r="BH76" s="95">
        <v>-1725392.8</v>
      </c>
      <c r="BI76" s="95">
        <v>124273.6</v>
      </c>
      <c r="BJ76" s="95">
        <v>-55010.0799999973</v>
      </c>
      <c r="BK76" s="95">
        <v>69785.6499999994</v>
      </c>
      <c r="BL76" s="95">
        <v>77822.7500000009</v>
      </c>
      <c r="BM76" s="95">
        <v>44111.0899999999</v>
      </c>
      <c r="BN76" s="95">
        <v>1340.44000000134</v>
      </c>
      <c r="BO76" s="95">
        <v>68075.2699999986</v>
      </c>
      <c r="BP76" s="95">
        <v>34104.2700000005</v>
      </c>
      <c r="BQ76" s="95">
        <v>37147.01</v>
      </c>
      <c r="BR76" s="95">
        <v>-14989.2800000003</v>
      </c>
      <c r="BS76" s="95">
        <v>-48790.5600000003</v>
      </c>
      <c r="BT76" s="95">
        <v>-25017.0600000001</v>
      </c>
      <c r="BU76" s="95">
        <v>-73538.0100000002</v>
      </c>
      <c r="BV76" s="95">
        <v>-63097.8799999994</v>
      </c>
      <c r="BW76" s="95">
        <v>-41850.7800000003</v>
      </c>
      <c r="BX76" s="95">
        <v>-82039.6899999995</v>
      </c>
      <c r="BY76" s="95">
        <v>-45754.5899999997</v>
      </c>
      <c r="BZ76" s="95">
        <v>-71185.3100000001</v>
      </c>
      <c r="CA76" s="95">
        <v>-118976.12</v>
      </c>
      <c r="CB76" s="95">
        <v>-38014.1699999999</v>
      </c>
      <c r="CC76" s="95">
        <v>49015.7100000004</v>
      </c>
      <c r="CD76" s="95">
        <v>-443097.970000001</v>
      </c>
      <c r="CE76" s="95">
        <v>6799659.19000003</v>
      </c>
      <c r="CF76" s="95">
        <v>-43072.0400000003</v>
      </c>
      <c r="CG76" s="95">
        <v>-99254.16</v>
      </c>
      <c r="CH76" s="95">
        <v>-95448.03</v>
      </c>
      <c r="CI76" s="95">
        <v>-116022.38</v>
      </c>
      <c r="CJ76" s="95">
        <v>-486635.31</v>
      </c>
      <c r="CK76" s="95">
        <v>-102669.16</v>
      </c>
      <c r="CL76" s="95">
        <v>-217542.97</v>
      </c>
      <c r="CM76" s="95">
        <v>-126919.7</v>
      </c>
      <c r="CN76" s="95">
        <v>-95722.8000000002</v>
      </c>
      <c r="CO76" s="95">
        <v>-67122.2300000002</v>
      </c>
      <c r="CP76" s="95">
        <v>-44274.1899999999</v>
      </c>
      <c r="CQ76" s="95">
        <v>-56690.5600000004</v>
      </c>
      <c r="CR76" s="95">
        <v>-92581.41</v>
      </c>
      <c r="CS76" s="95">
        <v>-72622.4299999999</v>
      </c>
      <c r="CT76" s="95">
        <v>-68233.4499999997</v>
      </c>
      <c r="CU76" s="95">
        <v>-69083.9799999999</v>
      </c>
      <c r="CV76" s="95">
        <v>-113458.81</v>
      </c>
      <c r="CW76" s="95">
        <v>-95012.04</v>
      </c>
      <c r="CX76" s="95">
        <v>-71698.0700000001</v>
      </c>
      <c r="CY76" s="95">
        <v>-114949.84</v>
      </c>
      <c r="CZ76" s="95">
        <v>-76255.7</v>
      </c>
      <c r="DA76" s="95">
        <v>-77028.3100000001</v>
      </c>
      <c r="DB76" s="95">
        <v>-2760.17999999993</v>
      </c>
      <c r="DC76" s="95">
        <v>-872731.000000001</v>
      </c>
      <c r="DD76" s="95">
        <v>-51759.0299999993</v>
      </c>
      <c r="DE76" s="95">
        <v>-107238.35</v>
      </c>
      <c r="DF76" s="95">
        <v>-46803.1699999999</v>
      </c>
      <c r="DG76" s="95">
        <v>-802457.479999999</v>
      </c>
      <c r="DH76" s="95">
        <v>-71321.0000000001</v>
      </c>
      <c r="DI76" s="95">
        <v>32551.5800000001</v>
      </c>
      <c r="DJ76" s="95">
        <v>-82590.42</v>
      </c>
      <c r="DK76" s="95">
        <v>-113148.17</v>
      </c>
      <c r="DL76" s="95">
        <v>-154991.66</v>
      </c>
      <c r="DM76" s="87">
        <v>-39526.05</v>
      </c>
      <c r="DN76" s="87">
        <v>-5615</v>
      </c>
      <c r="DO76" s="87">
        <v>-51329.6</v>
      </c>
      <c r="DP76" s="87">
        <v>-52102.1</v>
      </c>
      <c r="DQ76" s="87">
        <v>-45286.81</v>
      </c>
      <c r="DR76" s="87">
        <v>-13667.76</v>
      </c>
      <c r="DS76" s="87">
        <v>-6108583.09999999</v>
      </c>
      <c r="DT76" s="87">
        <v>0</v>
      </c>
      <c r="DU76" s="87">
        <v>0</v>
      </c>
      <c r="DV76" s="87">
        <v>-22041.48</v>
      </c>
      <c r="DW76" s="87">
        <v>-28226.79</v>
      </c>
      <c r="DX76" s="87">
        <v>2954915.28</v>
      </c>
      <c r="DY76" s="87">
        <v>328027.450000003</v>
      </c>
      <c r="DZ76" s="87">
        <v>0</v>
      </c>
      <c r="EA76" s="87">
        <v>0</v>
      </c>
      <c r="EB76" s="87">
        <v>0</v>
      </c>
    </row>
    <row r="77" s="87" customFormat="1" spans="1:132">
      <c r="A77" s="93" t="s">
        <v>48</v>
      </c>
      <c r="B77" s="95">
        <v>-1121796.85</v>
      </c>
      <c r="C77" s="95">
        <v>-1256123.62</v>
      </c>
      <c r="D77" s="95">
        <v>134326.77</v>
      </c>
      <c r="E77" s="95">
        <v>0</v>
      </c>
      <c r="F77" s="95">
        <v>0</v>
      </c>
      <c r="G77" s="95">
        <v>0</v>
      </c>
      <c r="H77" s="95">
        <v>0</v>
      </c>
      <c r="I77" s="95">
        <v>-1287906.27</v>
      </c>
      <c r="J77" s="95">
        <v>0</v>
      </c>
      <c r="K77" s="95">
        <v>0</v>
      </c>
      <c r="L77" s="95">
        <v>0</v>
      </c>
      <c r="M77" s="95">
        <v>0.00999999999839929</v>
      </c>
      <c r="N77" s="95">
        <v>0</v>
      </c>
      <c r="O77" s="95">
        <v>0</v>
      </c>
      <c r="P77" s="95">
        <v>0</v>
      </c>
      <c r="Q77" s="95">
        <v>0</v>
      </c>
      <c r="R77" s="95">
        <v>31782.64</v>
      </c>
      <c r="S77" s="95">
        <v>0</v>
      </c>
      <c r="T77" s="95">
        <v>0</v>
      </c>
      <c r="U77" s="95">
        <v>0</v>
      </c>
      <c r="V77" s="95">
        <v>0</v>
      </c>
      <c r="W77" s="95">
        <v>0</v>
      </c>
      <c r="X77" s="95">
        <v>0</v>
      </c>
      <c r="Y77" s="95">
        <v>0</v>
      </c>
      <c r="Z77" s="95">
        <v>0</v>
      </c>
      <c r="AA77" s="95">
        <v>0.00999999999839929</v>
      </c>
      <c r="AB77" s="95">
        <v>0</v>
      </c>
      <c r="AC77" s="95">
        <v>0</v>
      </c>
      <c r="AD77" s="95">
        <v>0</v>
      </c>
      <c r="AE77" s="95">
        <v>0</v>
      </c>
      <c r="AF77" s="95">
        <v>0</v>
      </c>
      <c r="AG77" s="95">
        <v>0</v>
      </c>
      <c r="AH77" s="95">
        <v>0</v>
      </c>
      <c r="AI77" s="95">
        <v>0</v>
      </c>
      <c r="AJ77" s="95">
        <v>0</v>
      </c>
      <c r="AK77" s="95">
        <v>0</v>
      </c>
      <c r="AL77" s="95">
        <v>0</v>
      </c>
      <c r="AM77" s="95">
        <v>0</v>
      </c>
      <c r="AN77" s="95">
        <v>0</v>
      </c>
      <c r="AO77" s="95">
        <v>0</v>
      </c>
      <c r="AP77" s="95">
        <v>0</v>
      </c>
      <c r="AQ77" s="95">
        <v>0</v>
      </c>
      <c r="AR77" s="95">
        <v>0</v>
      </c>
      <c r="AS77" s="95">
        <v>0</v>
      </c>
      <c r="AT77" s="95">
        <v>31782.64</v>
      </c>
      <c r="AU77" s="95">
        <v>0</v>
      </c>
      <c r="AV77" s="95">
        <v>0</v>
      </c>
      <c r="AW77" s="95">
        <v>12.83</v>
      </c>
      <c r="AX77" s="95">
        <v>0</v>
      </c>
      <c r="AY77" s="95">
        <v>0</v>
      </c>
      <c r="AZ77" s="95">
        <v>0</v>
      </c>
      <c r="BA77" s="95">
        <v>0</v>
      </c>
      <c r="BB77" s="95">
        <v>0</v>
      </c>
      <c r="BC77" s="95">
        <v>0</v>
      </c>
      <c r="BD77" s="95">
        <v>0</v>
      </c>
      <c r="BE77" s="95">
        <v>0</v>
      </c>
      <c r="BF77" s="95">
        <v>0</v>
      </c>
      <c r="BG77" s="95">
        <v>0</v>
      </c>
      <c r="BH77" s="95">
        <v>0</v>
      </c>
      <c r="BI77" s="95">
        <v>0</v>
      </c>
      <c r="BJ77" s="95">
        <v>0</v>
      </c>
      <c r="BK77" s="95">
        <v>0</v>
      </c>
      <c r="BL77" s="95">
        <v>0</v>
      </c>
      <c r="BM77" s="95">
        <v>0</v>
      </c>
      <c r="BN77" s="95">
        <v>0</v>
      </c>
      <c r="BO77" s="95">
        <v>0</v>
      </c>
      <c r="BP77" s="95">
        <v>0</v>
      </c>
      <c r="BQ77" s="95">
        <v>0</v>
      </c>
      <c r="BR77" s="95">
        <v>0</v>
      </c>
      <c r="BS77" s="95">
        <v>0</v>
      </c>
      <c r="BT77" s="95">
        <v>0</v>
      </c>
      <c r="BU77" s="95">
        <v>0</v>
      </c>
      <c r="BV77" s="95">
        <v>0</v>
      </c>
      <c r="BW77" s="95">
        <v>0</v>
      </c>
      <c r="BX77" s="95">
        <v>0</v>
      </c>
      <c r="BY77" s="95">
        <v>0</v>
      </c>
      <c r="BZ77" s="95">
        <v>0</v>
      </c>
      <c r="CA77" s="95">
        <v>0</v>
      </c>
      <c r="CB77" s="95">
        <v>0</v>
      </c>
      <c r="CC77" s="95">
        <v>0</v>
      </c>
      <c r="CD77" s="95">
        <v>0</v>
      </c>
      <c r="CE77" s="95">
        <v>0</v>
      </c>
      <c r="CF77" s="95">
        <v>0</v>
      </c>
      <c r="CG77" s="95">
        <v>0</v>
      </c>
      <c r="CH77" s="95">
        <v>0</v>
      </c>
      <c r="CI77" s="95">
        <v>0</v>
      </c>
      <c r="CJ77" s="95">
        <v>0</v>
      </c>
      <c r="CK77" s="95">
        <v>31769.81</v>
      </c>
      <c r="CL77" s="95">
        <v>0</v>
      </c>
      <c r="CM77" s="95">
        <v>0</v>
      </c>
      <c r="CN77" s="95">
        <v>0</v>
      </c>
      <c r="CO77" s="95">
        <v>0</v>
      </c>
      <c r="CP77" s="95">
        <v>0</v>
      </c>
      <c r="CQ77" s="95">
        <v>0</v>
      </c>
      <c r="CR77" s="95">
        <v>0</v>
      </c>
      <c r="CS77" s="95">
        <v>0</v>
      </c>
      <c r="CT77" s="95">
        <v>0</v>
      </c>
      <c r="CU77" s="95">
        <v>0</v>
      </c>
      <c r="CV77" s="95">
        <v>0</v>
      </c>
      <c r="CW77" s="95">
        <v>0</v>
      </c>
      <c r="CX77" s="95">
        <v>0</v>
      </c>
      <c r="CY77" s="95">
        <v>0</v>
      </c>
      <c r="CZ77" s="95">
        <v>0</v>
      </c>
      <c r="DA77" s="95">
        <v>0</v>
      </c>
      <c r="DB77" s="95">
        <v>0</v>
      </c>
      <c r="DC77" s="95">
        <v>0</v>
      </c>
      <c r="DD77" s="95">
        <v>0</v>
      </c>
      <c r="DE77" s="95">
        <v>0</v>
      </c>
      <c r="DF77" s="95">
        <v>0</v>
      </c>
      <c r="DG77" s="95">
        <v>0</v>
      </c>
      <c r="DH77" s="95">
        <v>0</v>
      </c>
      <c r="DI77" s="95">
        <v>0</v>
      </c>
      <c r="DJ77" s="95">
        <v>0</v>
      </c>
      <c r="DK77" s="95">
        <v>0</v>
      </c>
      <c r="DL77" s="95">
        <v>0</v>
      </c>
      <c r="DM77" s="87">
        <v>0</v>
      </c>
      <c r="DN77" s="87">
        <v>0</v>
      </c>
      <c r="DO77" s="87">
        <v>0</v>
      </c>
      <c r="DP77" s="87">
        <v>0</v>
      </c>
      <c r="DQ77" s="87">
        <v>0</v>
      </c>
      <c r="DR77" s="87">
        <v>0</v>
      </c>
      <c r="DS77" s="87">
        <v>134326.77</v>
      </c>
      <c r="DT77" s="87">
        <v>0</v>
      </c>
      <c r="DU77" s="87">
        <v>0</v>
      </c>
      <c r="DV77" s="87">
        <v>0</v>
      </c>
      <c r="DW77" s="87">
        <v>0</v>
      </c>
      <c r="DX77" s="87">
        <v>0</v>
      </c>
      <c r="DY77" s="87">
        <v>0</v>
      </c>
      <c r="DZ77" s="87">
        <v>0</v>
      </c>
      <c r="EA77" s="87">
        <v>0</v>
      </c>
      <c r="EB77" s="87">
        <v>0</v>
      </c>
    </row>
    <row r="78" s="87" customFormat="1" spans="1:132">
      <c r="A78" s="93" t="s">
        <v>49</v>
      </c>
      <c r="B78" s="95">
        <v>2862350.16</v>
      </c>
      <c r="C78" s="95">
        <v>2834104.73</v>
      </c>
      <c r="D78" s="95">
        <v>28245.43</v>
      </c>
      <c r="E78" s="95">
        <v>0</v>
      </c>
      <c r="F78" s="95">
        <v>0</v>
      </c>
      <c r="G78" s="95">
        <v>0</v>
      </c>
      <c r="H78" s="95">
        <v>0</v>
      </c>
      <c r="I78" s="95">
        <v>2675978.77</v>
      </c>
      <c r="J78" s="95">
        <v>0</v>
      </c>
      <c r="K78" s="95">
        <v>0</v>
      </c>
      <c r="L78" s="95">
        <v>14695.5</v>
      </c>
      <c r="M78" s="95">
        <v>0</v>
      </c>
      <c r="N78" s="95">
        <v>1673.06</v>
      </c>
      <c r="O78" s="95">
        <v>1120</v>
      </c>
      <c r="P78" s="95">
        <v>0</v>
      </c>
      <c r="Q78" s="95">
        <v>0</v>
      </c>
      <c r="R78" s="95">
        <v>140637.4</v>
      </c>
      <c r="S78" s="95">
        <v>14695.5</v>
      </c>
      <c r="T78" s="95">
        <v>0</v>
      </c>
      <c r="U78" s="95">
        <v>0</v>
      </c>
      <c r="V78" s="95">
        <v>0</v>
      </c>
      <c r="W78" s="95">
        <v>0</v>
      </c>
      <c r="X78" s="95">
        <v>0</v>
      </c>
      <c r="Y78" s="95">
        <v>0</v>
      </c>
      <c r="Z78" s="95">
        <v>0</v>
      </c>
      <c r="AA78" s="95">
        <v>0</v>
      </c>
      <c r="AB78" s="95">
        <v>0</v>
      </c>
      <c r="AC78" s="95">
        <v>0</v>
      </c>
      <c r="AD78" s="95">
        <v>0</v>
      </c>
      <c r="AE78" s="95">
        <v>0</v>
      </c>
      <c r="AF78" s="95">
        <v>0</v>
      </c>
      <c r="AG78" s="95">
        <v>0</v>
      </c>
      <c r="AH78" s="95">
        <v>0</v>
      </c>
      <c r="AI78" s="95">
        <v>1673.06</v>
      </c>
      <c r="AJ78" s="95">
        <v>0</v>
      </c>
      <c r="AK78" s="95">
        <v>0</v>
      </c>
      <c r="AL78" s="95">
        <v>1120</v>
      </c>
      <c r="AM78" s="95">
        <v>0</v>
      </c>
      <c r="AN78" s="95">
        <v>0</v>
      </c>
      <c r="AO78" s="95">
        <v>0</v>
      </c>
      <c r="AP78" s="95">
        <v>0</v>
      </c>
      <c r="AQ78" s="95">
        <v>0</v>
      </c>
      <c r="AR78" s="95">
        <v>0</v>
      </c>
      <c r="AS78" s="95">
        <v>0</v>
      </c>
      <c r="AT78" s="95">
        <v>140637.4</v>
      </c>
      <c r="AU78" s="95">
        <v>7521.75</v>
      </c>
      <c r="AV78" s="95">
        <v>0</v>
      </c>
      <c r="AW78" s="95">
        <v>152.5</v>
      </c>
      <c r="AX78" s="95">
        <v>12078.53</v>
      </c>
      <c r="AY78" s="95">
        <v>35698.59</v>
      </c>
      <c r="AZ78" s="95">
        <v>0</v>
      </c>
      <c r="BA78" s="95">
        <v>0</v>
      </c>
      <c r="BB78" s="95">
        <v>0</v>
      </c>
      <c r="BC78" s="95">
        <v>0</v>
      </c>
      <c r="BD78" s="95">
        <v>0</v>
      </c>
      <c r="BE78" s="95">
        <v>0</v>
      </c>
      <c r="BF78" s="95">
        <v>6688.65</v>
      </c>
      <c r="BG78" s="95">
        <v>0</v>
      </c>
      <c r="BH78" s="95">
        <v>0</v>
      </c>
      <c r="BI78" s="95">
        <v>0</v>
      </c>
      <c r="BJ78" s="95">
        <v>427.5</v>
      </c>
      <c r="BK78" s="95">
        <v>1226</v>
      </c>
      <c r="BL78" s="95">
        <v>2392.5</v>
      </c>
      <c r="BM78" s="95">
        <v>70600.7</v>
      </c>
      <c r="BN78" s="95">
        <v>0</v>
      </c>
      <c r="BO78" s="95">
        <v>0</v>
      </c>
      <c r="BP78" s="95">
        <v>3650.68</v>
      </c>
      <c r="BQ78" s="95">
        <v>0</v>
      </c>
      <c r="BR78" s="95">
        <v>0</v>
      </c>
      <c r="BS78" s="95">
        <v>0</v>
      </c>
      <c r="BT78" s="95">
        <v>0</v>
      </c>
      <c r="BU78" s="95">
        <v>0</v>
      </c>
      <c r="BV78" s="95">
        <v>0</v>
      </c>
      <c r="BW78" s="95">
        <v>0</v>
      </c>
      <c r="BX78" s="95">
        <v>0</v>
      </c>
      <c r="BY78" s="95">
        <v>0</v>
      </c>
      <c r="BZ78" s="95">
        <v>0</v>
      </c>
      <c r="CA78" s="95">
        <v>0</v>
      </c>
      <c r="CB78" s="95">
        <v>0</v>
      </c>
      <c r="CC78" s="95">
        <v>0</v>
      </c>
      <c r="CD78" s="95">
        <v>0</v>
      </c>
      <c r="CE78" s="95">
        <v>0</v>
      </c>
      <c r="CF78" s="95">
        <v>200</v>
      </c>
      <c r="CG78" s="95">
        <v>0</v>
      </c>
      <c r="CH78" s="95">
        <v>0</v>
      </c>
      <c r="CI78" s="95">
        <v>0</v>
      </c>
      <c r="CJ78" s="95">
        <v>0</v>
      </c>
      <c r="CK78" s="95">
        <v>0</v>
      </c>
      <c r="CL78" s="95">
        <v>0</v>
      </c>
      <c r="CM78" s="95">
        <v>0</v>
      </c>
      <c r="CN78" s="95">
        <v>0</v>
      </c>
      <c r="CO78" s="95">
        <v>0</v>
      </c>
      <c r="CP78" s="95">
        <v>0</v>
      </c>
      <c r="CQ78" s="95">
        <v>0</v>
      </c>
      <c r="CR78" s="95">
        <v>0</v>
      </c>
      <c r="CS78" s="95">
        <v>0</v>
      </c>
      <c r="CT78" s="95">
        <v>0</v>
      </c>
      <c r="CU78" s="95">
        <v>0</v>
      </c>
      <c r="CV78" s="95">
        <v>0</v>
      </c>
      <c r="CW78" s="95">
        <v>0</v>
      </c>
      <c r="CX78" s="95">
        <v>0</v>
      </c>
      <c r="CY78" s="95">
        <v>0</v>
      </c>
      <c r="CZ78" s="95">
        <v>0</v>
      </c>
      <c r="DA78" s="95">
        <v>0</v>
      </c>
      <c r="DB78" s="95">
        <v>0</v>
      </c>
      <c r="DC78" s="95">
        <v>0</v>
      </c>
      <c r="DD78" s="95">
        <v>0</v>
      </c>
      <c r="DE78" s="95">
        <v>0</v>
      </c>
      <c r="DF78" s="95">
        <v>0</v>
      </c>
      <c r="DG78" s="95">
        <v>0</v>
      </c>
      <c r="DH78" s="95">
        <v>0</v>
      </c>
      <c r="DI78" s="95">
        <v>0</v>
      </c>
      <c r="DJ78" s="95">
        <v>0</v>
      </c>
      <c r="DK78" s="95">
        <v>0</v>
      </c>
      <c r="DL78" s="95">
        <v>0</v>
      </c>
      <c r="DM78" s="87">
        <v>0</v>
      </c>
      <c r="DN78" s="87">
        <v>0</v>
      </c>
      <c r="DO78" s="87">
        <v>0</v>
      </c>
      <c r="DP78" s="87">
        <v>0</v>
      </c>
      <c r="DQ78" s="87">
        <v>0</v>
      </c>
      <c r="DR78" s="87">
        <v>0</v>
      </c>
      <c r="DS78" s="87">
        <v>28245.43</v>
      </c>
      <c r="DT78" s="87">
        <v>0</v>
      </c>
      <c r="DU78" s="87">
        <v>0</v>
      </c>
      <c r="DV78" s="87">
        <v>0</v>
      </c>
      <c r="DW78" s="87">
        <v>0</v>
      </c>
      <c r="DX78" s="87">
        <v>0</v>
      </c>
      <c r="DY78" s="87">
        <v>0</v>
      </c>
      <c r="DZ78" s="87">
        <v>0</v>
      </c>
      <c r="EA78" s="87">
        <v>0</v>
      </c>
      <c r="EB78" s="87">
        <v>0</v>
      </c>
    </row>
    <row r="79" s="87" customFormat="1" spans="1:132">
      <c r="A79" s="94" t="s">
        <v>50</v>
      </c>
      <c r="B79" s="95">
        <v>-124181923.3106</v>
      </c>
      <c r="C79" s="95">
        <v>-75345504.6299998</v>
      </c>
      <c r="D79" s="95">
        <v>-3097854.75</v>
      </c>
      <c r="E79" s="95">
        <v>-4953776.40000001</v>
      </c>
      <c r="F79" s="95">
        <v>-215695.65</v>
      </c>
      <c r="G79" s="95">
        <v>69138909.23</v>
      </c>
      <c r="H79" s="95">
        <v>-109708001.1106</v>
      </c>
      <c r="I79" s="95">
        <v>-83106466.8699999</v>
      </c>
      <c r="J79" s="95">
        <v>699467.41</v>
      </c>
      <c r="K79" s="95">
        <v>0</v>
      </c>
      <c r="L79" s="95">
        <v>22461608.5</v>
      </c>
      <c r="M79" s="95">
        <v>279215.640000038</v>
      </c>
      <c r="N79" s="95">
        <v>9563773.24999994</v>
      </c>
      <c r="O79" s="95">
        <v>-465756.299999999</v>
      </c>
      <c r="P79" s="95">
        <v>-1349846.45</v>
      </c>
      <c r="Q79" s="95">
        <v>0</v>
      </c>
      <c r="R79" s="95">
        <v>-23427499.8100002</v>
      </c>
      <c r="S79" s="95">
        <v>1091885.82</v>
      </c>
      <c r="T79" s="95">
        <v>609045.640000015</v>
      </c>
      <c r="U79" s="95">
        <v>4665921.38</v>
      </c>
      <c r="V79" s="95">
        <v>-5046730.02</v>
      </c>
      <c r="W79" s="95">
        <v>-1689381.78</v>
      </c>
      <c r="X79" s="95">
        <v>23150215.5</v>
      </c>
      <c r="Y79" s="95">
        <v>-319348.04</v>
      </c>
      <c r="Z79" s="95">
        <v>-420362.989999999</v>
      </c>
      <c r="AA79" s="95">
        <v>-2910334.36000001</v>
      </c>
      <c r="AB79" s="95">
        <v>553563.7</v>
      </c>
      <c r="AC79" s="95">
        <v>2346195.64</v>
      </c>
      <c r="AD79" s="95">
        <v>-239558.830000001</v>
      </c>
      <c r="AE79" s="95">
        <v>1183394.4</v>
      </c>
      <c r="AF79" s="95">
        <v>-233681.92</v>
      </c>
      <c r="AG79" s="95">
        <v>0</v>
      </c>
      <c r="AH79" s="95">
        <v>-756172.09</v>
      </c>
      <c r="AI79" s="95">
        <v>844583.319999998</v>
      </c>
      <c r="AJ79" s="95">
        <v>4620594.98999989</v>
      </c>
      <c r="AK79" s="95">
        <v>4854767.02999999</v>
      </c>
      <c r="AL79" s="95">
        <v>-465756.3</v>
      </c>
      <c r="AM79" s="95">
        <v>0</v>
      </c>
      <c r="AN79" s="95">
        <v>-4437550.65999999</v>
      </c>
      <c r="AO79" s="95">
        <v>-29804.6800000002</v>
      </c>
      <c r="AP79" s="95">
        <v>-22829660.04</v>
      </c>
      <c r="AQ79" s="95">
        <v>-630480.28</v>
      </c>
      <c r="AR79" s="95">
        <v>-1095727.15</v>
      </c>
      <c r="AS79" s="95">
        <v>-1512816.89</v>
      </c>
      <c r="AT79" s="95">
        <v>7108539.88999993</v>
      </c>
      <c r="AU79" s="95">
        <v>707428.610000002</v>
      </c>
      <c r="AV79" s="95">
        <v>598789.680000002</v>
      </c>
      <c r="AW79" s="95">
        <v>533116.51</v>
      </c>
      <c r="AX79" s="95">
        <v>166991.59</v>
      </c>
      <c r="AY79" s="95">
        <v>468052.710000001</v>
      </c>
      <c r="AZ79" s="95">
        <v>528393.689999999</v>
      </c>
      <c r="BA79" s="95">
        <v>62760.0400000028</v>
      </c>
      <c r="BB79" s="95">
        <v>128787.209999999</v>
      </c>
      <c r="BC79" s="95">
        <v>306757.750000002</v>
      </c>
      <c r="BD79" s="95">
        <v>107816.529999999</v>
      </c>
      <c r="BE79" s="95">
        <v>703701.77</v>
      </c>
      <c r="BF79" s="95">
        <v>3472331.48</v>
      </c>
      <c r="BG79" s="95">
        <v>-205167.02</v>
      </c>
      <c r="BH79" s="95">
        <v>-1725392.8</v>
      </c>
      <c r="BI79" s="95">
        <v>124273.6</v>
      </c>
      <c r="BJ79" s="95">
        <v>-55437.5799999973</v>
      </c>
      <c r="BK79" s="95">
        <v>68559.6499999994</v>
      </c>
      <c r="BL79" s="95">
        <v>75430.2500000009</v>
      </c>
      <c r="BM79" s="95">
        <v>-26489.6099999999</v>
      </c>
      <c r="BN79" s="95">
        <v>1340.44000000134</v>
      </c>
      <c r="BO79" s="95">
        <v>68075.2699999986</v>
      </c>
      <c r="BP79" s="95">
        <v>30453.5900000005</v>
      </c>
      <c r="BQ79" s="95">
        <v>37147.01</v>
      </c>
      <c r="BR79" s="95">
        <v>-14989.2800000003</v>
      </c>
      <c r="BS79" s="95">
        <v>-48790.5600000003</v>
      </c>
      <c r="BT79" s="95">
        <v>-25017.0600000001</v>
      </c>
      <c r="BU79" s="95">
        <v>-73538.0100000002</v>
      </c>
      <c r="BV79" s="95">
        <v>-63097.8799999994</v>
      </c>
      <c r="BW79" s="95">
        <v>-41850.7800000003</v>
      </c>
      <c r="BX79" s="95">
        <v>-82039.6899999995</v>
      </c>
      <c r="BY79" s="95">
        <v>-45754.5899999997</v>
      </c>
      <c r="BZ79" s="95">
        <v>-71185.3100000001</v>
      </c>
      <c r="CA79" s="95">
        <v>-118976.12</v>
      </c>
      <c r="CB79" s="95">
        <v>-38014.1699999999</v>
      </c>
      <c r="CC79" s="95">
        <v>49015.7100000004</v>
      </c>
      <c r="CD79" s="95">
        <v>-443097.970000001</v>
      </c>
      <c r="CE79" s="95">
        <v>6799659.19000003</v>
      </c>
      <c r="CF79" s="95">
        <v>-43272.0400000003</v>
      </c>
      <c r="CG79" s="95">
        <v>-99254.16</v>
      </c>
      <c r="CH79" s="95">
        <v>-95448.03</v>
      </c>
      <c r="CI79" s="95">
        <v>-116022.38</v>
      </c>
      <c r="CJ79" s="95">
        <v>-486635.31</v>
      </c>
      <c r="CK79" s="95">
        <v>-70899.3500000002</v>
      </c>
      <c r="CL79" s="95">
        <v>-217542.97</v>
      </c>
      <c r="CM79" s="95">
        <v>-126919.7</v>
      </c>
      <c r="CN79" s="95">
        <v>-95722.8000000002</v>
      </c>
      <c r="CO79" s="95">
        <v>-67122.2300000002</v>
      </c>
      <c r="CP79" s="95">
        <v>-44274.1899999999</v>
      </c>
      <c r="CQ79" s="95">
        <v>-56690.5600000004</v>
      </c>
      <c r="CR79" s="95">
        <v>-92581.41</v>
      </c>
      <c r="CS79" s="95">
        <v>-72622.4299999999</v>
      </c>
      <c r="CT79" s="95">
        <v>-68233.4499999997</v>
      </c>
      <c r="CU79" s="95">
        <v>-69083.9799999999</v>
      </c>
      <c r="CV79" s="95">
        <v>-113458.81</v>
      </c>
      <c r="CW79" s="95">
        <v>-95012.04</v>
      </c>
      <c r="CX79" s="95">
        <v>-71698.0700000001</v>
      </c>
      <c r="CY79" s="95">
        <v>-114949.84</v>
      </c>
      <c r="CZ79" s="95">
        <v>-76255.7</v>
      </c>
      <c r="DA79" s="95">
        <v>-77028.3100000001</v>
      </c>
      <c r="DB79" s="95">
        <v>-2760.17999999993</v>
      </c>
      <c r="DC79" s="95">
        <v>-872731.000000001</v>
      </c>
      <c r="DD79" s="95">
        <v>-51759.0299999993</v>
      </c>
      <c r="DE79" s="95">
        <v>-107238.35</v>
      </c>
      <c r="DF79" s="95">
        <v>-46803.1699999999</v>
      </c>
      <c r="DG79" s="95">
        <v>-802457.479999999</v>
      </c>
      <c r="DH79" s="95">
        <v>-71321</v>
      </c>
      <c r="DI79" s="95">
        <v>32551.5800000001</v>
      </c>
      <c r="DJ79" s="95">
        <v>-82590.42</v>
      </c>
      <c r="DK79" s="95">
        <v>-113148.17</v>
      </c>
      <c r="DL79" s="95">
        <v>-154991.66</v>
      </c>
      <c r="DM79" s="87">
        <v>-39526.05</v>
      </c>
      <c r="DN79" s="87">
        <v>-5615</v>
      </c>
      <c r="DO79" s="87">
        <v>-51329.6</v>
      </c>
      <c r="DP79" s="87">
        <v>-52102.1</v>
      </c>
      <c r="DQ79" s="87">
        <v>-45286.81</v>
      </c>
      <c r="DR79" s="87">
        <v>-13667.76</v>
      </c>
      <c r="DS79" s="87">
        <v>-6002501.75999999</v>
      </c>
      <c r="DT79" s="87">
        <v>0</v>
      </c>
      <c r="DU79" s="87">
        <v>0</v>
      </c>
      <c r="DV79" s="87">
        <v>-22041.48</v>
      </c>
      <c r="DW79" s="87">
        <v>-28226.79</v>
      </c>
      <c r="DX79" s="87">
        <v>2954915.28</v>
      </c>
      <c r="DY79" s="87">
        <v>328027.450000003</v>
      </c>
      <c r="DZ79" s="87">
        <v>0</v>
      </c>
      <c r="EA79" s="87">
        <v>0</v>
      </c>
      <c r="EB79" s="87">
        <v>0</v>
      </c>
    </row>
    <row r="80" s="87" customFormat="1" spans="1:132">
      <c r="A80" s="93" t="s">
        <v>51</v>
      </c>
      <c r="B80" s="95">
        <v>-31950006.3005999</v>
      </c>
      <c r="C80" s="95">
        <v>-32608987.49</v>
      </c>
      <c r="D80" s="95">
        <v>-342803.76</v>
      </c>
      <c r="E80" s="95">
        <v>1616530.21</v>
      </c>
      <c r="F80" s="95">
        <v>-54038.3800000001</v>
      </c>
      <c r="G80" s="95">
        <v>0</v>
      </c>
      <c r="H80" s="95">
        <v>-560706.880599923</v>
      </c>
      <c r="I80" s="95">
        <v>-32608987.49</v>
      </c>
      <c r="J80" s="95">
        <v>0</v>
      </c>
      <c r="K80" s="95">
        <v>0</v>
      </c>
      <c r="L80" s="95">
        <v>0</v>
      </c>
      <c r="M80" s="95">
        <v>0</v>
      </c>
      <c r="N80" s="95">
        <v>0</v>
      </c>
      <c r="O80" s="95">
        <v>0</v>
      </c>
      <c r="P80" s="95">
        <v>0</v>
      </c>
      <c r="Q80" s="95">
        <v>0</v>
      </c>
      <c r="R80" s="95">
        <v>0</v>
      </c>
      <c r="S80" s="95">
        <v>0</v>
      </c>
      <c r="T80" s="95">
        <v>0</v>
      </c>
      <c r="U80" s="95">
        <v>0</v>
      </c>
      <c r="V80" s="95">
        <v>0</v>
      </c>
      <c r="W80" s="95">
        <v>0</v>
      </c>
      <c r="X80" s="95">
        <v>0</v>
      </c>
      <c r="Y80" s="95">
        <v>0</v>
      </c>
      <c r="Z80" s="95">
        <v>0</v>
      </c>
      <c r="AA80" s="95">
        <v>0</v>
      </c>
      <c r="AB80" s="95">
        <v>0</v>
      </c>
      <c r="AC80" s="95">
        <v>0</v>
      </c>
      <c r="AD80" s="95">
        <v>0</v>
      </c>
      <c r="AE80" s="95">
        <v>0</v>
      </c>
      <c r="AF80" s="95">
        <v>0</v>
      </c>
      <c r="AG80" s="95">
        <v>0</v>
      </c>
      <c r="AH80" s="95">
        <v>0</v>
      </c>
      <c r="AI80" s="95">
        <v>0</v>
      </c>
      <c r="AJ80" s="95">
        <v>0</v>
      </c>
      <c r="AK80" s="95">
        <v>0</v>
      </c>
      <c r="AL80" s="95">
        <v>0</v>
      </c>
      <c r="AM80" s="95">
        <v>0</v>
      </c>
      <c r="AN80" s="95">
        <v>0</v>
      </c>
      <c r="AO80" s="95">
        <v>0</v>
      </c>
      <c r="AP80" s="95">
        <v>0</v>
      </c>
      <c r="AQ80" s="95">
        <v>0</v>
      </c>
      <c r="AR80" s="95">
        <v>0</v>
      </c>
      <c r="AS80" s="95">
        <v>0</v>
      </c>
      <c r="AT80" s="95">
        <v>0</v>
      </c>
      <c r="AU80" s="95">
        <v>0</v>
      </c>
      <c r="AV80" s="95">
        <v>0</v>
      </c>
      <c r="AW80" s="95">
        <v>0</v>
      </c>
      <c r="AX80" s="95">
        <v>0</v>
      </c>
      <c r="AY80" s="95">
        <v>0</v>
      </c>
      <c r="AZ80" s="95">
        <v>0</v>
      </c>
      <c r="BA80" s="95">
        <v>0</v>
      </c>
      <c r="BB80" s="95">
        <v>0</v>
      </c>
      <c r="BC80" s="95">
        <v>0</v>
      </c>
      <c r="BD80" s="95">
        <v>0</v>
      </c>
      <c r="BE80" s="95">
        <v>0</v>
      </c>
      <c r="BF80" s="95">
        <v>0</v>
      </c>
      <c r="BG80" s="95">
        <v>0</v>
      </c>
      <c r="BH80" s="95">
        <v>0</v>
      </c>
      <c r="BI80" s="95">
        <v>0</v>
      </c>
      <c r="BJ80" s="95">
        <v>0</v>
      </c>
      <c r="BK80" s="95">
        <v>0</v>
      </c>
      <c r="BL80" s="95">
        <v>0</v>
      </c>
      <c r="BM80" s="95">
        <v>0</v>
      </c>
      <c r="BN80" s="95">
        <v>0</v>
      </c>
      <c r="BO80" s="95">
        <v>0</v>
      </c>
      <c r="BP80" s="95">
        <v>0</v>
      </c>
      <c r="BQ80" s="95">
        <v>0</v>
      </c>
      <c r="BR80" s="95">
        <v>0</v>
      </c>
      <c r="BS80" s="95">
        <v>0</v>
      </c>
      <c r="BT80" s="95">
        <v>0</v>
      </c>
      <c r="BU80" s="95">
        <v>0</v>
      </c>
      <c r="BV80" s="95">
        <v>0</v>
      </c>
      <c r="BW80" s="95">
        <v>0</v>
      </c>
      <c r="BX80" s="95">
        <v>0</v>
      </c>
      <c r="BY80" s="95">
        <v>0</v>
      </c>
      <c r="BZ80" s="95">
        <v>0</v>
      </c>
      <c r="CA80" s="95">
        <v>0</v>
      </c>
      <c r="CB80" s="95">
        <v>0</v>
      </c>
      <c r="CC80" s="95">
        <v>0</v>
      </c>
      <c r="CD80" s="95">
        <v>0</v>
      </c>
      <c r="CE80" s="95">
        <v>0</v>
      </c>
      <c r="CF80" s="95">
        <v>0</v>
      </c>
      <c r="CG80" s="95">
        <v>0</v>
      </c>
      <c r="CH80" s="95">
        <v>0</v>
      </c>
      <c r="CI80" s="95">
        <v>0</v>
      </c>
      <c r="CJ80" s="95">
        <v>0</v>
      </c>
      <c r="CK80" s="95">
        <v>0</v>
      </c>
      <c r="CL80" s="95">
        <v>0</v>
      </c>
      <c r="CM80" s="95">
        <v>0</v>
      </c>
      <c r="CN80" s="95">
        <v>0</v>
      </c>
      <c r="CO80" s="95">
        <v>0</v>
      </c>
      <c r="CP80" s="95">
        <v>0</v>
      </c>
      <c r="CQ80" s="95">
        <v>0</v>
      </c>
      <c r="CR80" s="95">
        <v>0</v>
      </c>
      <c r="CS80" s="95">
        <v>0</v>
      </c>
      <c r="CT80" s="95">
        <v>0</v>
      </c>
      <c r="CU80" s="95">
        <v>0</v>
      </c>
      <c r="CV80" s="95">
        <v>0</v>
      </c>
      <c r="CW80" s="95">
        <v>0</v>
      </c>
      <c r="CX80" s="95">
        <v>0</v>
      </c>
      <c r="CY80" s="95">
        <v>0</v>
      </c>
      <c r="CZ80" s="95">
        <v>0</v>
      </c>
      <c r="DA80" s="95">
        <v>0</v>
      </c>
      <c r="DB80" s="95">
        <v>0</v>
      </c>
      <c r="DC80" s="95">
        <v>0</v>
      </c>
      <c r="DD80" s="95">
        <v>0</v>
      </c>
      <c r="DE80" s="95">
        <v>0</v>
      </c>
      <c r="DF80" s="95">
        <v>0</v>
      </c>
      <c r="DG80" s="95">
        <v>0</v>
      </c>
      <c r="DH80" s="95">
        <v>0</v>
      </c>
      <c r="DI80" s="95">
        <v>0</v>
      </c>
      <c r="DJ80" s="95">
        <v>0</v>
      </c>
      <c r="DK80" s="95">
        <v>0</v>
      </c>
      <c r="DL80" s="95">
        <v>0</v>
      </c>
      <c r="DM80" s="87">
        <v>0</v>
      </c>
      <c r="DN80" s="87">
        <v>0</v>
      </c>
      <c r="DO80" s="87">
        <v>0</v>
      </c>
      <c r="DP80" s="87">
        <v>0</v>
      </c>
      <c r="DQ80" s="87">
        <v>0</v>
      </c>
      <c r="DR80" s="87">
        <v>0</v>
      </c>
      <c r="DS80" s="87">
        <v>-1030270.02</v>
      </c>
      <c r="DT80" s="87">
        <v>0</v>
      </c>
      <c r="DU80" s="87">
        <v>0</v>
      </c>
      <c r="DV80" s="87">
        <v>0</v>
      </c>
      <c r="DW80" s="87">
        <v>0</v>
      </c>
      <c r="DX80" s="87">
        <v>687466.26</v>
      </c>
      <c r="DY80" s="87">
        <v>82006.8700000001</v>
      </c>
      <c r="DZ80" s="87">
        <v>0</v>
      </c>
      <c r="EA80" s="87">
        <v>0</v>
      </c>
      <c r="EB80" s="87">
        <v>0</v>
      </c>
    </row>
    <row r="81" s="87" customFormat="1" spans="1:132">
      <c r="A81" s="94" t="s">
        <v>52</v>
      </c>
      <c r="B81" s="95">
        <v>-92231917.0100001</v>
      </c>
      <c r="C81" s="95">
        <v>-42736517.1399998</v>
      </c>
      <c r="D81" s="95">
        <v>-2755050.98999999</v>
      </c>
      <c r="E81" s="95">
        <v>-6570306.61</v>
      </c>
      <c r="F81" s="95">
        <v>-161657.27</v>
      </c>
      <c r="G81" s="95">
        <v>69138909.23</v>
      </c>
      <c r="H81" s="95">
        <v>-109147294.23</v>
      </c>
      <c r="I81" s="95">
        <v>-50497479.3799999</v>
      </c>
      <c r="J81" s="95">
        <v>699467.41</v>
      </c>
      <c r="K81" s="95">
        <v>0</v>
      </c>
      <c r="L81" s="95">
        <v>22461608.5</v>
      </c>
      <c r="M81" s="95">
        <v>279215.640000038</v>
      </c>
      <c r="N81" s="95">
        <v>9563773.24999994</v>
      </c>
      <c r="O81" s="95">
        <v>-465756.299999999</v>
      </c>
      <c r="P81" s="95">
        <v>-1349846.45</v>
      </c>
      <c r="Q81" s="95">
        <v>0</v>
      </c>
      <c r="R81" s="95">
        <v>-23427499.8100002</v>
      </c>
      <c r="S81" s="95">
        <v>1091885.82</v>
      </c>
      <c r="T81" s="95">
        <v>609045.640000015</v>
      </c>
      <c r="U81" s="95">
        <v>4665921.38</v>
      </c>
      <c r="V81" s="95">
        <v>-5046730.02</v>
      </c>
      <c r="W81" s="95">
        <v>-1689381.78</v>
      </c>
      <c r="X81" s="95">
        <v>23150215.5</v>
      </c>
      <c r="Y81" s="95">
        <v>-319348.04</v>
      </c>
      <c r="Z81" s="95">
        <v>-420362.989999999</v>
      </c>
      <c r="AA81" s="95">
        <v>-2910334.36000001</v>
      </c>
      <c r="AB81" s="95">
        <v>553563.7</v>
      </c>
      <c r="AC81" s="95">
        <v>2346195.64</v>
      </c>
      <c r="AD81" s="95">
        <v>-239558.830000001</v>
      </c>
      <c r="AE81" s="95">
        <v>1183394.4</v>
      </c>
      <c r="AF81" s="95">
        <v>-233681.92</v>
      </c>
      <c r="AG81" s="95">
        <v>0</v>
      </c>
      <c r="AH81" s="95">
        <v>-756172.09</v>
      </c>
      <c r="AI81" s="95">
        <v>844583.319999998</v>
      </c>
      <c r="AJ81" s="95">
        <v>4620594.98999989</v>
      </c>
      <c r="AK81" s="95">
        <v>4854767.02999999</v>
      </c>
      <c r="AL81" s="95">
        <v>-465756.3</v>
      </c>
      <c r="AM81" s="95">
        <v>0</v>
      </c>
      <c r="AN81" s="95">
        <v>-4437550.65999999</v>
      </c>
      <c r="AO81" s="95">
        <v>-29804.6800000002</v>
      </c>
      <c r="AP81" s="95">
        <v>-22829660.04</v>
      </c>
      <c r="AQ81" s="95">
        <v>-630480.28</v>
      </c>
      <c r="AR81" s="95">
        <v>-1095727.15</v>
      </c>
      <c r="AS81" s="95">
        <v>-1512816.89</v>
      </c>
      <c r="AT81" s="95">
        <v>7108539.88999993</v>
      </c>
      <c r="AU81" s="95">
        <v>707428.610000002</v>
      </c>
      <c r="AV81" s="95">
        <v>598789.680000002</v>
      </c>
      <c r="AW81" s="95">
        <v>533116.51</v>
      </c>
      <c r="AX81" s="95">
        <v>166991.59</v>
      </c>
      <c r="AY81" s="95">
        <v>468052.710000001</v>
      </c>
      <c r="AZ81" s="95">
        <v>528393.689999999</v>
      </c>
      <c r="BA81" s="95">
        <v>62760.0400000028</v>
      </c>
      <c r="BB81" s="95">
        <v>128787.209999999</v>
      </c>
      <c r="BC81" s="95">
        <v>306757.750000002</v>
      </c>
      <c r="BD81" s="95">
        <v>107816.529999999</v>
      </c>
      <c r="BE81" s="95">
        <v>703701.77</v>
      </c>
      <c r="BF81" s="95">
        <v>3472331.48</v>
      </c>
      <c r="BG81" s="95">
        <v>-205167.02</v>
      </c>
      <c r="BH81" s="95">
        <v>-1725392.8</v>
      </c>
      <c r="BI81" s="95">
        <v>124273.6</v>
      </c>
      <c r="BJ81" s="95">
        <v>-55437.5799999973</v>
      </c>
      <c r="BK81" s="95">
        <v>68559.6499999994</v>
      </c>
      <c r="BL81" s="95">
        <v>75430.2500000009</v>
      </c>
      <c r="BM81" s="95">
        <v>-26489.6099999999</v>
      </c>
      <c r="BN81" s="95">
        <v>1340.44000000134</v>
      </c>
      <c r="BO81" s="95">
        <v>68075.2699999986</v>
      </c>
      <c r="BP81" s="95">
        <v>30453.5900000005</v>
      </c>
      <c r="BQ81" s="95">
        <v>37147.01</v>
      </c>
      <c r="BR81" s="95">
        <v>-14989.2800000003</v>
      </c>
      <c r="BS81" s="95">
        <v>-48790.5600000003</v>
      </c>
      <c r="BT81" s="95">
        <v>-25017.0600000001</v>
      </c>
      <c r="BU81" s="95">
        <v>-73538.0100000002</v>
      </c>
      <c r="BV81" s="95">
        <v>-63097.8799999994</v>
      </c>
      <c r="BW81" s="95">
        <v>-41850.7800000003</v>
      </c>
      <c r="BX81" s="95">
        <v>-82039.6899999995</v>
      </c>
      <c r="BY81" s="95">
        <v>-45754.5899999997</v>
      </c>
      <c r="BZ81" s="95">
        <v>-71185.3100000001</v>
      </c>
      <c r="CA81" s="95">
        <v>-118976.12</v>
      </c>
      <c r="CB81" s="95">
        <v>-38014.1699999999</v>
      </c>
      <c r="CC81" s="95">
        <v>49015.7100000004</v>
      </c>
      <c r="CD81" s="95">
        <v>-443097.970000001</v>
      </c>
      <c r="CE81" s="95">
        <v>6799659.19000003</v>
      </c>
      <c r="CF81" s="95">
        <v>-43272.0400000003</v>
      </c>
      <c r="CG81" s="95">
        <v>-99254.16</v>
      </c>
      <c r="CH81" s="95">
        <v>-95448.03</v>
      </c>
      <c r="CI81" s="95">
        <v>-116022.38</v>
      </c>
      <c r="CJ81" s="95">
        <v>-486635.31</v>
      </c>
      <c r="CK81" s="95">
        <v>-70899.3500000002</v>
      </c>
      <c r="CL81" s="95">
        <v>-217542.97</v>
      </c>
      <c r="CM81" s="95">
        <v>-126919.7</v>
      </c>
      <c r="CN81" s="95">
        <v>-95722.8000000002</v>
      </c>
      <c r="CO81" s="95">
        <v>-67122.2300000002</v>
      </c>
      <c r="CP81" s="95">
        <v>-44274.1899999999</v>
      </c>
      <c r="CQ81" s="95">
        <v>-56690.5600000004</v>
      </c>
      <c r="CR81" s="95">
        <v>-92581.41</v>
      </c>
      <c r="CS81" s="95">
        <v>-72622.4299999999</v>
      </c>
      <c r="CT81" s="95">
        <v>-68233.4499999997</v>
      </c>
      <c r="CU81" s="95">
        <v>-69083.9799999999</v>
      </c>
      <c r="CV81" s="95">
        <v>-113458.81</v>
      </c>
      <c r="CW81" s="95">
        <v>-95012.04</v>
      </c>
      <c r="CX81" s="95">
        <v>-71698.0700000001</v>
      </c>
      <c r="CY81" s="95">
        <v>-114949.84</v>
      </c>
      <c r="CZ81" s="95">
        <v>-76255.7</v>
      </c>
      <c r="DA81" s="95">
        <v>-77028.3100000001</v>
      </c>
      <c r="DB81" s="95">
        <v>-2760.17999999993</v>
      </c>
      <c r="DC81" s="95">
        <v>-872731.000000001</v>
      </c>
      <c r="DD81" s="95">
        <v>-51759.0299999993</v>
      </c>
      <c r="DE81" s="95">
        <v>-107238.35</v>
      </c>
      <c r="DF81" s="95">
        <v>-46803.1699999999</v>
      </c>
      <c r="DG81" s="95">
        <v>-802457.479999999</v>
      </c>
      <c r="DH81" s="95">
        <v>-71321</v>
      </c>
      <c r="DI81" s="95">
        <v>32551.5800000001</v>
      </c>
      <c r="DJ81" s="95">
        <v>-82590.42</v>
      </c>
      <c r="DK81" s="95">
        <v>-113148.17</v>
      </c>
      <c r="DL81" s="95">
        <v>-154991.66</v>
      </c>
      <c r="DM81" s="87">
        <v>-39526.05</v>
      </c>
      <c r="DN81" s="87">
        <v>-5615</v>
      </c>
      <c r="DO81" s="87">
        <v>-51329.6</v>
      </c>
      <c r="DP81" s="87">
        <v>-52102.1</v>
      </c>
      <c r="DQ81" s="87">
        <v>-45286.81</v>
      </c>
      <c r="DR81" s="87">
        <v>-13667.76</v>
      </c>
      <c r="DS81" s="87">
        <v>-4972231.73999999</v>
      </c>
      <c r="DT81" s="87">
        <v>0</v>
      </c>
      <c r="DU81" s="87">
        <v>0</v>
      </c>
      <c r="DV81" s="87">
        <v>-22041.48</v>
      </c>
      <c r="DW81" s="87">
        <v>-28226.79</v>
      </c>
      <c r="DX81" s="87">
        <v>2267449.02</v>
      </c>
      <c r="DY81" s="87">
        <v>246020.580000003</v>
      </c>
      <c r="DZ81" s="87">
        <v>0</v>
      </c>
      <c r="EA81" s="87">
        <v>0</v>
      </c>
      <c r="EB81" s="87">
        <v>0</v>
      </c>
    </row>
    <row r="82" s="87" customFormat="1" spans="1:132">
      <c r="A82" s="94" t="s">
        <v>988</v>
      </c>
      <c r="B82" s="95">
        <v>0</v>
      </c>
      <c r="C82" s="95">
        <v>0</v>
      </c>
      <c r="D82" s="95">
        <v>0</v>
      </c>
      <c r="E82" s="95">
        <v>0</v>
      </c>
      <c r="F82" s="95">
        <v>0</v>
      </c>
      <c r="G82" s="95">
        <v>0</v>
      </c>
      <c r="H82" s="95">
        <v>0</v>
      </c>
      <c r="I82" s="95">
        <v>0</v>
      </c>
      <c r="J82" s="95">
        <v>0</v>
      </c>
      <c r="K82" s="95">
        <v>0</v>
      </c>
      <c r="L82" s="95">
        <v>0</v>
      </c>
      <c r="M82" s="95">
        <v>0</v>
      </c>
      <c r="N82" s="95">
        <v>0</v>
      </c>
      <c r="O82" s="95">
        <v>0</v>
      </c>
      <c r="P82" s="95">
        <v>0</v>
      </c>
      <c r="Q82" s="95">
        <v>0</v>
      </c>
      <c r="R82" s="95">
        <v>0</v>
      </c>
      <c r="S82" s="95">
        <v>0</v>
      </c>
      <c r="T82" s="95">
        <v>0</v>
      </c>
      <c r="U82" s="95">
        <v>0</v>
      </c>
      <c r="V82" s="95">
        <v>0</v>
      </c>
      <c r="W82" s="95">
        <v>0</v>
      </c>
      <c r="X82" s="95">
        <v>0</v>
      </c>
      <c r="Y82" s="95">
        <v>0</v>
      </c>
      <c r="Z82" s="95">
        <v>0</v>
      </c>
      <c r="AA82" s="95">
        <v>0</v>
      </c>
      <c r="AB82" s="95">
        <v>0</v>
      </c>
      <c r="AC82" s="95">
        <v>0</v>
      </c>
      <c r="AD82" s="95">
        <v>0</v>
      </c>
      <c r="AE82" s="95">
        <v>0</v>
      </c>
      <c r="AF82" s="95">
        <v>0</v>
      </c>
      <c r="AG82" s="95">
        <v>0</v>
      </c>
      <c r="AH82" s="95">
        <v>0</v>
      </c>
      <c r="AI82" s="95">
        <v>0</v>
      </c>
      <c r="AJ82" s="95">
        <v>0</v>
      </c>
      <c r="AK82" s="95">
        <v>0</v>
      </c>
      <c r="AL82" s="95">
        <v>0</v>
      </c>
      <c r="AM82" s="95">
        <v>0</v>
      </c>
      <c r="AN82" s="95">
        <v>0</v>
      </c>
      <c r="AO82" s="95">
        <v>0</v>
      </c>
      <c r="AP82" s="95">
        <v>0</v>
      </c>
      <c r="AQ82" s="95">
        <v>0</v>
      </c>
      <c r="AR82" s="95">
        <v>0</v>
      </c>
      <c r="AS82" s="95">
        <v>0</v>
      </c>
      <c r="AT82" s="95">
        <v>0</v>
      </c>
      <c r="AU82" s="95">
        <v>0</v>
      </c>
      <c r="AV82" s="95">
        <v>0</v>
      </c>
      <c r="AW82" s="95">
        <v>0</v>
      </c>
      <c r="AX82" s="95">
        <v>0</v>
      </c>
      <c r="AY82" s="95">
        <v>0</v>
      </c>
      <c r="AZ82" s="95">
        <v>0</v>
      </c>
      <c r="BA82" s="95">
        <v>0</v>
      </c>
      <c r="BB82" s="95">
        <v>0</v>
      </c>
      <c r="BC82" s="95">
        <v>0</v>
      </c>
      <c r="BD82" s="95">
        <v>0</v>
      </c>
      <c r="BE82" s="95">
        <v>0</v>
      </c>
      <c r="BF82" s="95">
        <v>0</v>
      </c>
      <c r="BG82" s="95">
        <v>0</v>
      </c>
      <c r="BH82" s="95">
        <v>0</v>
      </c>
      <c r="BI82" s="95">
        <v>0</v>
      </c>
      <c r="BJ82" s="95">
        <v>0</v>
      </c>
      <c r="BK82" s="95">
        <v>0</v>
      </c>
      <c r="BL82" s="95">
        <v>0</v>
      </c>
      <c r="BM82" s="95">
        <v>0</v>
      </c>
      <c r="BN82" s="95">
        <v>0</v>
      </c>
      <c r="BO82" s="95">
        <v>0</v>
      </c>
      <c r="BP82" s="95">
        <v>0</v>
      </c>
      <c r="BQ82" s="95">
        <v>0</v>
      </c>
      <c r="BR82" s="95">
        <v>0</v>
      </c>
      <c r="BS82" s="95">
        <v>0</v>
      </c>
      <c r="BT82" s="95">
        <v>0</v>
      </c>
      <c r="BU82" s="95">
        <v>0</v>
      </c>
      <c r="BV82" s="95">
        <v>0</v>
      </c>
      <c r="BW82" s="95">
        <v>0</v>
      </c>
      <c r="BX82" s="95">
        <v>0</v>
      </c>
      <c r="BY82" s="95">
        <v>0</v>
      </c>
      <c r="BZ82" s="95">
        <v>0</v>
      </c>
      <c r="CA82" s="95">
        <v>0</v>
      </c>
      <c r="CB82" s="95">
        <v>0</v>
      </c>
      <c r="CC82" s="95">
        <v>0</v>
      </c>
      <c r="CD82" s="95">
        <v>0</v>
      </c>
      <c r="CE82" s="95">
        <v>0</v>
      </c>
      <c r="CF82" s="95">
        <v>0</v>
      </c>
      <c r="CG82" s="95">
        <v>0</v>
      </c>
      <c r="CH82" s="95">
        <v>0</v>
      </c>
      <c r="CI82" s="95">
        <v>0</v>
      </c>
      <c r="CJ82" s="95">
        <v>0</v>
      </c>
      <c r="CK82" s="95">
        <v>0</v>
      </c>
      <c r="CL82" s="95">
        <v>0</v>
      </c>
      <c r="CM82" s="95">
        <v>0</v>
      </c>
      <c r="CN82" s="95">
        <v>0</v>
      </c>
      <c r="CO82" s="95">
        <v>0</v>
      </c>
      <c r="CP82" s="95">
        <v>0</v>
      </c>
      <c r="CQ82" s="95">
        <v>0</v>
      </c>
      <c r="CR82" s="95">
        <v>0</v>
      </c>
      <c r="CS82" s="95">
        <v>0</v>
      </c>
      <c r="CT82" s="95">
        <v>0</v>
      </c>
      <c r="CU82" s="95">
        <v>0</v>
      </c>
      <c r="CV82" s="95">
        <v>0</v>
      </c>
      <c r="CW82" s="95">
        <v>0</v>
      </c>
      <c r="CX82" s="95">
        <v>0</v>
      </c>
      <c r="CY82" s="95">
        <v>0</v>
      </c>
      <c r="CZ82" s="95">
        <v>0</v>
      </c>
      <c r="DA82" s="95">
        <v>0</v>
      </c>
      <c r="DB82" s="95">
        <v>0</v>
      </c>
      <c r="DC82" s="95">
        <v>0</v>
      </c>
      <c r="DD82" s="95">
        <v>0</v>
      </c>
      <c r="DE82" s="95">
        <v>0</v>
      </c>
      <c r="DF82" s="95">
        <v>0</v>
      </c>
      <c r="DG82" s="95">
        <v>0</v>
      </c>
      <c r="DH82" s="95">
        <v>0</v>
      </c>
      <c r="DI82" s="95">
        <v>0</v>
      </c>
      <c r="DJ82" s="95">
        <v>0</v>
      </c>
      <c r="DK82" s="95">
        <v>0</v>
      </c>
      <c r="DL82" s="95">
        <v>0</v>
      </c>
      <c r="DM82" s="87">
        <v>0</v>
      </c>
      <c r="DN82" s="87">
        <v>0</v>
      </c>
      <c r="DO82" s="87">
        <v>0</v>
      </c>
      <c r="DP82" s="87">
        <v>0</v>
      </c>
      <c r="DQ82" s="87">
        <v>0</v>
      </c>
      <c r="DR82" s="87">
        <v>0</v>
      </c>
      <c r="DS82" s="87">
        <v>0</v>
      </c>
      <c r="DT82" s="87">
        <v>0</v>
      </c>
      <c r="DU82" s="87">
        <v>0</v>
      </c>
      <c r="DV82" s="87">
        <v>0</v>
      </c>
      <c r="DW82" s="87">
        <v>0</v>
      </c>
      <c r="DX82" s="87">
        <v>0</v>
      </c>
      <c r="DY82" s="87">
        <v>0</v>
      </c>
      <c r="DZ82" s="87">
        <v>0</v>
      </c>
      <c r="EA82" s="87">
        <v>0</v>
      </c>
      <c r="EB82" s="87">
        <v>0</v>
      </c>
    </row>
    <row r="83" s="87" customFormat="1" spans="1:132">
      <c r="A83" s="93" t="s">
        <v>956</v>
      </c>
      <c r="B83" s="95">
        <v>0</v>
      </c>
      <c r="C83" s="95">
        <v>0</v>
      </c>
      <c r="D83" s="95">
        <v>0</v>
      </c>
      <c r="E83" s="95">
        <v>0</v>
      </c>
      <c r="F83" s="95">
        <v>0</v>
      </c>
      <c r="G83" s="95">
        <v>0</v>
      </c>
      <c r="H83" s="95">
        <v>0</v>
      </c>
      <c r="I83" s="95">
        <v>0</v>
      </c>
      <c r="J83" s="95">
        <v>0</v>
      </c>
      <c r="K83" s="95">
        <v>0</v>
      </c>
      <c r="L83" s="95">
        <v>0</v>
      </c>
      <c r="M83" s="95">
        <v>0</v>
      </c>
      <c r="N83" s="95">
        <v>0</v>
      </c>
      <c r="O83" s="95">
        <v>0</v>
      </c>
      <c r="P83" s="95">
        <v>0</v>
      </c>
      <c r="Q83" s="95">
        <v>0</v>
      </c>
      <c r="R83" s="95">
        <v>0</v>
      </c>
      <c r="S83" s="95">
        <v>0</v>
      </c>
      <c r="T83" s="95">
        <v>0</v>
      </c>
      <c r="U83" s="95">
        <v>0</v>
      </c>
      <c r="V83" s="95">
        <v>0</v>
      </c>
      <c r="W83" s="95">
        <v>0</v>
      </c>
      <c r="X83" s="95">
        <v>0</v>
      </c>
      <c r="Y83" s="95">
        <v>0</v>
      </c>
      <c r="Z83" s="95">
        <v>0</v>
      </c>
      <c r="AA83" s="95">
        <v>0</v>
      </c>
      <c r="AB83" s="95">
        <v>0</v>
      </c>
      <c r="AC83" s="95">
        <v>0</v>
      </c>
      <c r="AD83" s="95">
        <v>0</v>
      </c>
      <c r="AE83" s="95">
        <v>0</v>
      </c>
      <c r="AF83" s="95">
        <v>0</v>
      </c>
      <c r="AG83" s="95">
        <v>0</v>
      </c>
      <c r="AH83" s="95">
        <v>0</v>
      </c>
      <c r="AI83" s="95">
        <v>0</v>
      </c>
      <c r="AJ83" s="95">
        <v>0</v>
      </c>
      <c r="AK83" s="95">
        <v>0</v>
      </c>
      <c r="AL83" s="95">
        <v>0</v>
      </c>
      <c r="AM83" s="95">
        <v>0</v>
      </c>
      <c r="AN83" s="95">
        <v>0</v>
      </c>
      <c r="AO83" s="95">
        <v>0</v>
      </c>
      <c r="AP83" s="95">
        <v>0</v>
      </c>
      <c r="AQ83" s="95">
        <v>0</v>
      </c>
      <c r="AR83" s="95">
        <v>0</v>
      </c>
      <c r="AS83" s="95">
        <v>0</v>
      </c>
      <c r="AT83" s="95">
        <v>0</v>
      </c>
      <c r="AU83" s="95">
        <v>0</v>
      </c>
      <c r="AV83" s="95">
        <v>0</v>
      </c>
      <c r="AW83" s="95">
        <v>0</v>
      </c>
      <c r="AX83" s="95">
        <v>0</v>
      </c>
      <c r="AY83" s="95">
        <v>0</v>
      </c>
      <c r="AZ83" s="95">
        <v>0</v>
      </c>
      <c r="BA83" s="95">
        <v>0</v>
      </c>
      <c r="BB83" s="95">
        <v>0</v>
      </c>
      <c r="BC83" s="95">
        <v>0</v>
      </c>
      <c r="BD83" s="95">
        <v>0</v>
      </c>
      <c r="BE83" s="95">
        <v>0</v>
      </c>
      <c r="BF83" s="95">
        <v>0</v>
      </c>
      <c r="BG83" s="95">
        <v>0</v>
      </c>
      <c r="BH83" s="95">
        <v>0</v>
      </c>
      <c r="BI83" s="95">
        <v>0</v>
      </c>
      <c r="BJ83" s="95">
        <v>0</v>
      </c>
      <c r="BK83" s="95">
        <v>0</v>
      </c>
      <c r="BL83" s="95">
        <v>0</v>
      </c>
      <c r="BM83" s="95">
        <v>0</v>
      </c>
      <c r="BN83" s="95">
        <v>0</v>
      </c>
      <c r="BO83" s="95">
        <v>0</v>
      </c>
      <c r="BP83" s="95">
        <v>0</v>
      </c>
      <c r="BQ83" s="95">
        <v>0</v>
      </c>
      <c r="BR83" s="95">
        <v>0</v>
      </c>
      <c r="BS83" s="95">
        <v>0</v>
      </c>
      <c r="BT83" s="95">
        <v>0</v>
      </c>
      <c r="BU83" s="95">
        <v>0</v>
      </c>
      <c r="BV83" s="95">
        <v>0</v>
      </c>
      <c r="BW83" s="95">
        <v>0</v>
      </c>
      <c r="BX83" s="95">
        <v>0</v>
      </c>
      <c r="BY83" s="95">
        <v>0</v>
      </c>
      <c r="BZ83" s="95">
        <v>0</v>
      </c>
      <c r="CA83" s="95">
        <v>0</v>
      </c>
      <c r="CB83" s="95">
        <v>0</v>
      </c>
      <c r="CC83" s="95">
        <v>0</v>
      </c>
      <c r="CD83" s="95">
        <v>0</v>
      </c>
      <c r="CE83" s="95">
        <v>0</v>
      </c>
      <c r="CF83" s="95">
        <v>0</v>
      </c>
      <c r="CG83" s="95">
        <v>0</v>
      </c>
      <c r="CH83" s="95">
        <v>0</v>
      </c>
      <c r="CI83" s="95">
        <v>0</v>
      </c>
      <c r="CJ83" s="95">
        <v>0</v>
      </c>
      <c r="CK83" s="95">
        <v>0</v>
      </c>
      <c r="CL83" s="95">
        <v>0</v>
      </c>
      <c r="CM83" s="95">
        <v>0</v>
      </c>
      <c r="CN83" s="95">
        <v>0</v>
      </c>
      <c r="CO83" s="95">
        <v>0</v>
      </c>
      <c r="CP83" s="95">
        <v>0</v>
      </c>
      <c r="CQ83" s="95">
        <v>0</v>
      </c>
      <c r="CR83" s="95">
        <v>0</v>
      </c>
      <c r="CS83" s="95">
        <v>0</v>
      </c>
      <c r="CT83" s="95">
        <v>0</v>
      </c>
      <c r="CU83" s="95">
        <v>0</v>
      </c>
      <c r="CV83" s="95">
        <v>0</v>
      </c>
      <c r="CW83" s="95">
        <v>0</v>
      </c>
      <c r="CX83" s="95">
        <v>0</v>
      </c>
      <c r="CY83" s="95">
        <v>0</v>
      </c>
      <c r="CZ83" s="95">
        <v>0</v>
      </c>
      <c r="DA83" s="95">
        <v>0</v>
      </c>
      <c r="DB83" s="95">
        <v>0</v>
      </c>
      <c r="DC83" s="95">
        <v>0</v>
      </c>
      <c r="DD83" s="95">
        <v>0</v>
      </c>
      <c r="DE83" s="95">
        <v>0</v>
      </c>
      <c r="DF83" s="95">
        <v>0</v>
      </c>
      <c r="DG83" s="95">
        <v>0</v>
      </c>
      <c r="DH83" s="95">
        <v>0</v>
      </c>
      <c r="DI83" s="95">
        <v>0</v>
      </c>
      <c r="DJ83" s="95">
        <v>0</v>
      </c>
      <c r="DK83" s="95">
        <v>0</v>
      </c>
      <c r="DL83" s="95">
        <v>0</v>
      </c>
      <c r="DM83" s="87">
        <v>0</v>
      </c>
      <c r="DN83" s="87">
        <v>0</v>
      </c>
      <c r="DO83" s="87">
        <v>0</v>
      </c>
      <c r="DP83" s="87">
        <v>0</v>
      </c>
      <c r="DQ83" s="87">
        <v>0</v>
      </c>
      <c r="DR83" s="87">
        <v>0</v>
      </c>
      <c r="DS83" s="87">
        <v>0</v>
      </c>
      <c r="DT83" s="87">
        <v>0</v>
      </c>
      <c r="DU83" s="87">
        <v>0</v>
      </c>
      <c r="DV83" s="87">
        <v>0</v>
      </c>
      <c r="DW83" s="87">
        <v>0</v>
      </c>
      <c r="DX83" s="87">
        <v>0</v>
      </c>
      <c r="DY83" s="87">
        <v>0</v>
      </c>
      <c r="DZ83" s="87">
        <v>0</v>
      </c>
      <c r="EA83" s="87">
        <v>0</v>
      </c>
      <c r="EB83" s="87">
        <v>0</v>
      </c>
    </row>
    <row r="84" s="87" customFormat="1" spans="1:132">
      <c r="A84" s="94" t="s">
        <v>989</v>
      </c>
      <c r="B84" s="95">
        <v>-92231917.0100001</v>
      </c>
      <c r="C84" s="95">
        <v>-42736517.1399998</v>
      </c>
      <c r="D84" s="95">
        <v>-2755050.98999999</v>
      </c>
      <c r="E84" s="95">
        <v>-6570306.61</v>
      </c>
      <c r="F84" s="95">
        <v>-161657.27</v>
      </c>
      <c r="G84" s="95">
        <v>69138909.23</v>
      </c>
      <c r="H84" s="95">
        <v>-109147294.23</v>
      </c>
      <c r="I84" s="95">
        <v>-50497479.3799999</v>
      </c>
      <c r="J84" s="95">
        <v>699467.41</v>
      </c>
      <c r="K84" s="95">
        <v>0</v>
      </c>
      <c r="L84" s="95">
        <v>22461608.5</v>
      </c>
      <c r="M84" s="95">
        <v>279215.640000038</v>
      </c>
      <c r="N84" s="95">
        <v>9563773.24999994</v>
      </c>
      <c r="O84" s="95">
        <v>-465756.299999999</v>
      </c>
      <c r="P84" s="95">
        <v>-1349846.45</v>
      </c>
      <c r="Q84" s="95">
        <v>0</v>
      </c>
      <c r="R84" s="95">
        <v>-23427499.8100002</v>
      </c>
      <c r="S84" s="95">
        <v>1091885.82</v>
      </c>
      <c r="T84" s="95">
        <v>609045.640000015</v>
      </c>
      <c r="U84" s="95">
        <v>4665921.38</v>
      </c>
      <c r="V84" s="95">
        <v>-5046730.02</v>
      </c>
      <c r="W84" s="95">
        <v>-1689381.78</v>
      </c>
      <c r="X84" s="95">
        <v>23150215.5</v>
      </c>
      <c r="Y84" s="95">
        <v>-319348.04</v>
      </c>
      <c r="Z84" s="95">
        <v>-420362.989999999</v>
      </c>
      <c r="AA84" s="95">
        <v>-2910334.36000001</v>
      </c>
      <c r="AB84" s="95">
        <v>553563.7</v>
      </c>
      <c r="AC84" s="95">
        <v>2346195.64</v>
      </c>
      <c r="AD84" s="95">
        <v>-239558.830000001</v>
      </c>
      <c r="AE84" s="95">
        <v>1183394.4</v>
      </c>
      <c r="AF84" s="95">
        <v>-233681.92</v>
      </c>
      <c r="AG84" s="95">
        <v>0</v>
      </c>
      <c r="AH84" s="95">
        <v>-756172.09</v>
      </c>
      <c r="AI84" s="95">
        <v>844583.319999998</v>
      </c>
      <c r="AJ84" s="95">
        <v>4620594.98999989</v>
      </c>
      <c r="AK84" s="95">
        <v>4854767.02999999</v>
      </c>
      <c r="AL84" s="95">
        <v>-465756.3</v>
      </c>
      <c r="AM84" s="95">
        <v>0</v>
      </c>
      <c r="AN84" s="95">
        <v>-4437550.65999999</v>
      </c>
      <c r="AO84" s="95">
        <v>-29804.6800000002</v>
      </c>
      <c r="AP84" s="95">
        <v>-22829660.04</v>
      </c>
      <c r="AQ84" s="95">
        <v>-630480.28</v>
      </c>
      <c r="AR84" s="95">
        <v>-1095727.15</v>
      </c>
      <c r="AS84" s="95">
        <v>-1512816.89</v>
      </c>
      <c r="AT84" s="95">
        <v>7108539.88999993</v>
      </c>
      <c r="AU84" s="95">
        <v>707428.610000002</v>
      </c>
      <c r="AV84" s="95">
        <v>598789.680000002</v>
      </c>
      <c r="AW84" s="95">
        <v>533116.51</v>
      </c>
      <c r="AX84" s="95">
        <v>166991.59</v>
      </c>
      <c r="AY84" s="95">
        <v>468052.710000001</v>
      </c>
      <c r="AZ84" s="95">
        <v>528393.689999999</v>
      </c>
      <c r="BA84" s="95">
        <v>62760.0400000028</v>
      </c>
      <c r="BB84" s="95">
        <v>128787.209999999</v>
      </c>
      <c r="BC84" s="95">
        <v>306757.750000002</v>
      </c>
      <c r="BD84" s="95">
        <v>107816.529999999</v>
      </c>
      <c r="BE84" s="95">
        <v>703701.77</v>
      </c>
      <c r="BF84" s="95">
        <v>3472331.48</v>
      </c>
      <c r="BG84" s="95">
        <v>-205167.02</v>
      </c>
      <c r="BH84" s="95">
        <v>-1725392.8</v>
      </c>
      <c r="BI84" s="95">
        <v>124273.6</v>
      </c>
      <c r="BJ84" s="95">
        <v>-55437.5799999973</v>
      </c>
      <c r="BK84" s="95">
        <v>68559.6499999994</v>
      </c>
      <c r="BL84" s="95">
        <v>75430.2500000009</v>
      </c>
      <c r="BM84" s="95">
        <v>-26489.6099999999</v>
      </c>
      <c r="BN84" s="95">
        <v>1340.44000000134</v>
      </c>
      <c r="BO84" s="95">
        <v>68075.2699999986</v>
      </c>
      <c r="BP84" s="95">
        <v>30453.5900000005</v>
      </c>
      <c r="BQ84" s="95">
        <v>37147.01</v>
      </c>
      <c r="BR84" s="95">
        <v>-14989.2800000003</v>
      </c>
      <c r="BS84" s="95">
        <v>-48790.5600000003</v>
      </c>
      <c r="BT84" s="95">
        <v>-25017.0600000001</v>
      </c>
      <c r="BU84" s="95">
        <v>-73538.0100000002</v>
      </c>
      <c r="BV84" s="95">
        <v>-63097.8799999994</v>
      </c>
      <c r="BW84" s="95">
        <v>-41850.7800000003</v>
      </c>
      <c r="BX84" s="95">
        <v>-82039.6899999995</v>
      </c>
      <c r="BY84" s="95">
        <v>-45754.5899999997</v>
      </c>
      <c r="BZ84" s="95">
        <v>-71185.3100000001</v>
      </c>
      <c r="CA84" s="95">
        <v>-118976.12</v>
      </c>
      <c r="CB84" s="95">
        <v>-38014.1699999999</v>
      </c>
      <c r="CC84" s="95">
        <v>49015.7100000004</v>
      </c>
      <c r="CD84" s="95">
        <v>-443097.970000001</v>
      </c>
      <c r="CE84" s="95">
        <v>6799659.19000003</v>
      </c>
      <c r="CF84" s="95">
        <v>-43272.0400000003</v>
      </c>
      <c r="CG84" s="95">
        <v>-99254.16</v>
      </c>
      <c r="CH84" s="95">
        <v>-95448.03</v>
      </c>
      <c r="CI84" s="95">
        <v>-116022.38</v>
      </c>
      <c r="CJ84" s="95">
        <v>-486635.31</v>
      </c>
      <c r="CK84" s="95">
        <v>-70899.3500000002</v>
      </c>
      <c r="CL84" s="95">
        <v>-217542.97</v>
      </c>
      <c r="CM84" s="95">
        <v>-126919.7</v>
      </c>
      <c r="CN84" s="95">
        <v>-95722.8000000002</v>
      </c>
      <c r="CO84" s="95">
        <v>-67122.2300000002</v>
      </c>
      <c r="CP84" s="95">
        <v>-44274.1899999999</v>
      </c>
      <c r="CQ84" s="95">
        <v>-56690.5600000004</v>
      </c>
      <c r="CR84" s="95">
        <v>-92581.41</v>
      </c>
      <c r="CS84" s="95">
        <v>-72622.4299999999</v>
      </c>
      <c r="CT84" s="95">
        <v>-68233.4499999997</v>
      </c>
      <c r="CU84" s="95">
        <v>-69083.9799999999</v>
      </c>
      <c r="CV84" s="95">
        <v>-113458.81</v>
      </c>
      <c r="CW84" s="95">
        <v>-95012.04</v>
      </c>
      <c r="CX84" s="95">
        <v>-71698.0700000001</v>
      </c>
      <c r="CY84" s="95">
        <v>-114949.84</v>
      </c>
      <c r="CZ84" s="95">
        <v>-76255.7</v>
      </c>
      <c r="DA84" s="95">
        <v>-77028.3100000001</v>
      </c>
      <c r="DB84" s="95">
        <v>-2760.17999999993</v>
      </c>
      <c r="DC84" s="95">
        <v>-872731.000000001</v>
      </c>
      <c r="DD84" s="95">
        <v>-51759.0299999993</v>
      </c>
      <c r="DE84" s="95">
        <v>-107238.35</v>
      </c>
      <c r="DF84" s="95">
        <v>-46803.1699999999</v>
      </c>
      <c r="DG84" s="95">
        <v>-802457.479999999</v>
      </c>
      <c r="DH84" s="95">
        <v>-71321</v>
      </c>
      <c r="DI84" s="95">
        <v>32551.5800000001</v>
      </c>
      <c r="DJ84" s="95">
        <v>-82590.42</v>
      </c>
      <c r="DK84" s="95">
        <v>-113148.17</v>
      </c>
      <c r="DL84" s="95">
        <v>-154991.66</v>
      </c>
      <c r="DM84" s="87">
        <v>-39526.05</v>
      </c>
      <c r="DN84" s="87">
        <v>-5615</v>
      </c>
      <c r="DO84" s="87">
        <v>-51329.6</v>
      </c>
      <c r="DP84" s="87">
        <v>-52102.1</v>
      </c>
      <c r="DQ84" s="87">
        <v>-45286.81</v>
      </c>
      <c r="DR84" s="87">
        <v>-13667.76</v>
      </c>
      <c r="DS84" s="87">
        <v>-4972231.73999999</v>
      </c>
      <c r="DT84" s="87">
        <v>0</v>
      </c>
      <c r="DU84" s="87">
        <v>0</v>
      </c>
      <c r="DV84" s="87">
        <v>-22041.48</v>
      </c>
      <c r="DW84" s="87">
        <v>-28226.79</v>
      </c>
      <c r="DX84" s="87">
        <v>2267449.02</v>
      </c>
      <c r="DY84" s="87">
        <v>246020.580000003</v>
      </c>
      <c r="DZ84" s="87">
        <v>0</v>
      </c>
      <c r="EA84" s="87">
        <v>0</v>
      </c>
      <c r="EB84" s="87">
        <v>0</v>
      </c>
    </row>
    <row r="85" s="87" customFormat="1" spans="1:132">
      <c r="A85" s="94" t="s">
        <v>990</v>
      </c>
      <c r="B85" s="95">
        <v>0</v>
      </c>
      <c r="C85" s="95">
        <v>0</v>
      </c>
      <c r="D85" s="95">
        <v>0</v>
      </c>
      <c r="E85" s="95">
        <v>0</v>
      </c>
      <c r="F85" s="95">
        <v>0</v>
      </c>
      <c r="G85" s="95">
        <v>0</v>
      </c>
      <c r="H85" s="95">
        <v>0</v>
      </c>
      <c r="I85" s="95">
        <v>0</v>
      </c>
      <c r="J85" s="95">
        <v>0</v>
      </c>
      <c r="K85" s="95">
        <v>0</v>
      </c>
      <c r="L85" s="95">
        <v>0</v>
      </c>
      <c r="M85" s="95">
        <v>0</v>
      </c>
      <c r="N85" s="95">
        <v>0</v>
      </c>
      <c r="O85" s="95">
        <v>0</v>
      </c>
      <c r="P85" s="95">
        <v>0</v>
      </c>
      <c r="Q85" s="95">
        <v>0</v>
      </c>
      <c r="R85" s="95">
        <v>0</v>
      </c>
      <c r="S85" s="95">
        <v>0</v>
      </c>
      <c r="T85" s="95">
        <v>0</v>
      </c>
      <c r="U85" s="95">
        <v>0</v>
      </c>
      <c r="V85" s="95">
        <v>0</v>
      </c>
      <c r="W85" s="95">
        <v>0</v>
      </c>
      <c r="X85" s="95">
        <v>0</v>
      </c>
      <c r="Y85" s="95">
        <v>0</v>
      </c>
      <c r="Z85" s="95">
        <v>0</v>
      </c>
      <c r="AA85" s="95">
        <v>0</v>
      </c>
      <c r="AB85" s="95">
        <v>0</v>
      </c>
      <c r="AC85" s="95">
        <v>0</v>
      </c>
      <c r="AD85" s="95">
        <v>0</v>
      </c>
      <c r="AE85" s="95">
        <v>0</v>
      </c>
      <c r="AF85" s="95">
        <v>0</v>
      </c>
      <c r="AG85" s="95">
        <v>0</v>
      </c>
      <c r="AH85" s="95">
        <v>0</v>
      </c>
      <c r="AI85" s="95">
        <v>0</v>
      </c>
      <c r="AJ85" s="95">
        <v>0</v>
      </c>
      <c r="AK85" s="95">
        <v>0</v>
      </c>
      <c r="AL85" s="95">
        <v>0</v>
      </c>
      <c r="AM85" s="95">
        <v>0</v>
      </c>
      <c r="AN85" s="95">
        <v>0</v>
      </c>
      <c r="AO85" s="95">
        <v>0</v>
      </c>
      <c r="AP85" s="95">
        <v>0</v>
      </c>
      <c r="AQ85" s="95">
        <v>0</v>
      </c>
      <c r="AR85" s="95">
        <v>0</v>
      </c>
      <c r="AS85" s="95">
        <v>0</v>
      </c>
      <c r="AT85" s="95">
        <v>0</v>
      </c>
      <c r="AU85" s="95">
        <v>0</v>
      </c>
      <c r="AV85" s="95">
        <v>0</v>
      </c>
      <c r="AW85" s="95">
        <v>0</v>
      </c>
      <c r="AX85" s="95">
        <v>0</v>
      </c>
      <c r="AY85" s="95">
        <v>0</v>
      </c>
      <c r="AZ85" s="95">
        <v>0</v>
      </c>
      <c r="BA85" s="95">
        <v>0</v>
      </c>
      <c r="BB85" s="95">
        <v>0</v>
      </c>
      <c r="BC85" s="95">
        <v>0</v>
      </c>
      <c r="BD85" s="95">
        <v>0</v>
      </c>
      <c r="BE85" s="95">
        <v>0</v>
      </c>
      <c r="BF85" s="95">
        <v>0</v>
      </c>
      <c r="BG85" s="95">
        <v>0</v>
      </c>
      <c r="BH85" s="95">
        <v>0</v>
      </c>
      <c r="BI85" s="95">
        <v>0</v>
      </c>
      <c r="BJ85" s="95">
        <v>0</v>
      </c>
      <c r="BK85" s="95">
        <v>0</v>
      </c>
      <c r="BL85" s="95">
        <v>0</v>
      </c>
      <c r="BM85" s="95">
        <v>0</v>
      </c>
      <c r="BN85" s="95">
        <v>0</v>
      </c>
      <c r="BO85" s="95">
        <v>0</v>
      </c>
      <c r="BP85" s="95">
        <v>0</v>
      </c>
      <c r="BQ85" s="95">
        <v>0</v>
      </c>
      <c r="BR85" s="95">
        <v>0</v>
      </c>
      <c r="BS85" s="95">
        <v>0</v>
      </c>
      <c r="BT85" s="95">
        <v>0</v>
      </c>
      <c r="BU85" s="95">
        <v>0</v>
      </c>
      <c r="BV85" s="95">
        <v>0</v>
      </c>
      <c r="BW85" s="95">
        <v>0</v>
      </c>
      <c r="BX85" s="95">
        <v>0</v>
      </c>
      <c r="BY85" s="95">
        <v>0</v>
      </c>
      <c r="BZ85" s="95">
        <v>0</v>
      </c>
      <c r="CA85" s="95">
        <v>0</v>
      </c>
      <c r="CB85" s="95">
        <v>0</v>
      </c>
      <c r="CC85" s="95">
        <v>0</v>
      </c>
      <c r="CD85" s="95">
        <v>0</v>
      </c>
      <c r="CE85" s="95">
        <v>0</v>
      </c>
      <c r="CF85" s="95">
        <v>0</v>
      </c>
      <c r="CG85" s="95">
        <v>0</v>
      </c>
      <c r="CH85" s="95">
        <v>0</v>
      </c>
      <c r="CI85" s="95">
        <v>0</v>
      </c>
      <c r="CJ85" s="95">
        <v>0</v>
      </c>
      <c r="CK85" s="95">
        <v>0</v>
      </c>
      <c r="CL85" s="95">
        <v>0</v>
      </c>
      <c r="CM85" s="95">
        <v>0</v>
      </c>
      <c r="CN85" s="95">
        <v>0</v>
      </c>
      <c r="CO85" s="95">
        <v>0</v>
      </c>
      <c r="CP85" s="95">
        <v>0</v>
      </c>
      <c r="CQ85" s="95">
        <v>0</v>
      </c>
      <c r="CR85" s="95">
        <v>0</v>
      </c>
      <c r="CS85" s="95">
        <v>0</v>
      </c>
      <c r="CT85" s="95">
        <v>0</v>
      </c>
      <c r="CU85" s="95">
        <v>0</v>
      </c>
      <c r="CV85" s="95">
        <v>0</v>
      </c>
      <c r="CW85" s="95">
        <v>0</v>
      </c>
      <c r="CX85" s="95">
        <v>0</v>
      </c>
      <c r="CY85" s="95">
        <v>0</v>
      </c>
      <c r="CZ85" s="95">
        <v>0</v>
      </c>
      <c r="DA85" s="95">
        <v>0</v>
      </c>
      <c r="DB85" s="95">
        <v>0</v>
      </c>
      <c r="DC85" s="95">
        <v>0</v>
      </c>
      <c r="DD85" s="95">
        <v>0</v>
      </c>
      <c r="DE85" s="95">
        <v>0</v>
      </c>
      <c r="DF85" s="95">
        <v>0</v>
      </c>
      <c r="DG85" s="95">
        <v>0</v>
      </c>
      <c r="DH85" s="95">
        <v>0</v>
      </c>
      <c r="DI85" s="95">
        <v>0</v>
      </c>
      <c r="DJ85" s="95">
        <v>0</v>
      </c>
      <c r="DK85" s="95">
        <v>0</v>
      </c>
      <c r="DL85" s="95">
        <v>0</v>
      </c>
      <c r="DM85" s="87">
        <v>0</v>
      </c>
      <c r="DN85" s="87">
        <v>0</v>
      </c>
      <c r="DO85" s="87">
        <v>0</v>
      </c>
      <c r="DP85" s="87">
        <v>0</v>
      </c>
      <c r="DQ85" s="87">
        <v>0</v>
      </c>
      <c r="DR85" s="87">
        <v>0</v>
      </c>
      <c r="DS85" s="87">
        <v>0</v>
      </c>
      <c r="DT85" s="87">
        <v>0</v>
      </c>
      <c r="DU85" s="87">
        <v>0</v>
      </c>
      <c r="DV85" s="87">
        <v>0</v>
      </c>
      <c r="DW85" s="87">
        <v>0</v>
      </c>
      <c r="DX85" s="87">
        <v>0</v>
      </c>
      <c r="DY85" s="87">
        <v>0</v>
      </c>
      <c r="DZ85" s="87">
        <v>0</v>
      </c>
      <c r="EA85" s="87">
        <v>0</v>
      </c>
      <c r="EB85" s="87">
        <v>0</v>
      </c>
    </row>
    <row r="86" s="87" customFormat="1" spans="1:132">
      <c r="A86" s="93" t="s">
        <v>959</v>
      </c>
      <c r="B86" s="95">
        <v>-92231917.0100001</v>
      </c>
      <c r="C86" s="95">
        <v>-42736517.1399998</v>
      </c>
      <c r="D86" s="95">
        <v>-2755050.98999999</v>
      </c>
      <c r="E86" s="95">
        <v>-6570306.61</v>
      </c>
      <c r="F86" s="95">
        <v>-161657.27</v>
      </c>
      <c r="G86" s="95">
        <v>69138909.23</v>
      </c>
      <c r="H86" s="95">
        <v>-109147294.23</v>
      </c>
      <c r="I86" s="95">
        <v>-354316615.97</v>
      </c>
      <c r="J86" s="95">
        <v>3315913.94</v>
      </c>
      <c r="K86" s="95">
        <v>0</v>
      </c>
      <c r="L86" s="95">
        <v>-45468284.43</v>
      </c>
      <c r="M86" s="95">
        <v>52770558.63</v>
      </c>
      <c r="N86" s="95">
        <v>-432733734.54</v>
      </c>
      <c r="O86" s="95">
        <v>-4616392.4</v>
      </c>
      <c r="P86" s="95">
        <v>-4817726.04</v>
      </c>
      <c r="Q86" s="95">
        <v>-0.11</v>
      </c>
      <c r="R86" s="95">
        <v>452834511.01</v>
      </c>
      <c r="S86" s="95">
        <v>-13054324.94</v>
      </c>
      <c r="T86" s="95">
        <v>99734595.14</v>
      </c>
      <c r="U86" s="95">
        <v>78648460.11</v>
      </c>
      <c r="V86" s="95">
        <v>-98020801.7</v>
      </c>
      <c r="W86" s="95">
        <v>-10705586.62</v>
      </c>
      <c r="X86" s="95">
        <v>-101803349.13</v>
      </c>
      <c r="Y86" s="95">
        <v>-267277.29</v>
      </c>
      <c r="Z86" s="95">
        <v>-7117979.32</v>
      </c>
      <c r="AA86" s="95">
        <v>63406274.8</v>
      </c>
      <c r="AB86" s="95">
        <v>-7480223.76</v>
      </c>
      <c r="AC86" s="95">
        <v>3505319.04</v>
      </c>
      <c r="AD86" s="95">
        <v>-1758138.56</v>
      </c>
      <c r="AE86" s="95">
        <v>293883.6</v>
      </c>
      <c r="AF86" s="95">
        <v>1921422.83</v>
      </c>
      <c r="AG86" s="95">
        <v>0</v>
      </c>
      <c r="AH86" s="95">
        <v>-7753032.86</v>
      </c>
      <c r="AI86" s="95">
        <v>3871354.73</v>
      </c>
      <c r="AJ86" s="95">
        <v>-470758627.47</v>
      </c>
      <c r="AK86" s="95">
        <v>41906571.06</v>
      </c>
      <c r="AL86" s="95">
        <v>-4136256.05</v>
      </c>
      <c r="AM86" s="95">
        <v>-480136.35</v>
      </c>
      <c r="AN86" s="95">
        <v>-59166168.82</v>
      </c>
      <c r="AO86" s="95">
        <v>-2964346.24</v>
      </c>
      <c r="AP86" s="95">
        <v>310348652.95</v>
      </c>
      <c r="AQ86" s="95">
        <v>-4669332.59</v>
      </c>
      <c r="AR86" s="95">
        <v>-11454500.35</v>
      </c>
      <c r="AS86" s="95">
        <v>-16503003.3</v>
      </c>
      <c r="AT86" s="95">
        <v>237243209.36</v>
      </c>
      <c r="AU86" s="95">
        <v>8468126.44</v>
      </c>
      <c r="AV86" s="95">
        <v>7842894.91</v>
      </c>
      <c r="AW86" s="95">
        <v>8948943.97</v>
      </c>
      <c r="AX86" s="95">
        <v>6568117.99</v>
      </c>
      <c r="AY86" s="95">
        <v>11918711.12</v>
      </c>
      <c r="AZ86" s="95">
        <v>9484211.43</v>
      </c>
      <c r="BA86" s="95">
        <v>2719906.91</v>
      </c>
      <c r="BB86" s="95">
        <v>11370093.11</v>
      </c>
      <c r="BC86" s="95">
        <v>3229154.64</v>
      </c>
      <c r="BD86" s="95">
        <v>1433094.3</v>
      </c>
      <c r="BE86" s="95">
        <v>8165288.09</v>
      </c>
      <c r="BF86" s="95">
        <v>55975269.51</v>
      </c>
      <c r="BG86" s="95">
        <v>984696.67</v>
      </c>
      <c r="BH86" s="95">
        <v>1106362.09</v>
      </c>
      <c r="BI86" s="95">
        <v>2064470.23</v>
      </c>
      <c r="BJ86" s="95">
        <v>1865311.96</v>
      </c>
      <c r="BK86" s="95">
        <v>2126083.41</v>
      </c>
      <c r="BL86" s="95">
        <v>1584731.61</v>
      </c>
      <c r="BM86" s="95">
        <v>2192308.06</v>
      </c>
      <c r="BN86" s="95">
        <v>962807.160000001</v>
      </c>
      <c r="BO86" s="95">
        <v>1376044.13</v>
      </c>
      <c r="BP86" s="95">
        <v>1938958.89</v>
      </c>
      <c r="BQ86" s="95">
        <v>-273042.62</v>
      </c>
      <c r="BR86" s="95">
        <v>482364.39</v>
      </c>
      <c r="BS86" s="95">
        <v>-192854.52</v>
      </c>
      <c r="BT86" s="95">
        <v>-292688.45</v>
      </c>
      <c r="BU86" s="95">
        <v>-379038.29</v>
      </c>
      <c r="BV86" s="95">
        <v>606319.34</v>
      </c>
      <c r="BW86" s="95">
        <v>99720.9199999999</v>
      </c>
      <c r="BX86" s="95">
        <v>-2646173.24</v>
      </c>
      <c r="BY86" s="95">
        <v>-684183.9</v>
      </c>
      <c r="BZ86" s="95">
        <v>-796935.36</v>
      </c>
      <c r="CA86" s="95">
        <v>69204.6899999999</v>
      </c>
      <c r="CB86" s="95">
        <v>-112342.22</v>
      </c>
      <c r="CC86" s="95">
        <v>676876.32</v>
      </c>
      <c r="CD86" s="95">
        <v>-379333.070000001</v>
      </c>
      <c r="CE86" s="95">
        <v>108791712.38</v>
      </c>
      <c r="CF86" s="95">
        <v>-368080.74</v>
      </c>
      <c r="CG86" s="95">
        <v>-835133.29</v>
      </c>
      <c r="CH86" s="95">
        <v>-458217.33</v>
      </c>
      <c r="CI86" s="95">
        <v>-413995.05</v>
      </c>
      <c r="CJ86" s="95">
        <v>505144.98</v>
      </c>
      <c r="CK86" s="95">
        <v>-530456.82</v>
      </c>
      <c r="CL86" s="95">
        <v>-13302.3200000003</v>
      </c>
      <c r="CM86" s="95">
        <v>-1348038.29</v>
      </c>
      <c r="CN86" s="95">
        <v>-988926.82</v>
      </c>
      <c r="CO86" s="95">
        <v>-538937.12</v>
      </c>
      <c r="CP86" s="95">
        <v>-1022426.94</v>
      </c>
      <c r="CQ86" s="95">
        <v>-654859.49</v>
      </c>
      <c r="CR86" s="95">
        <v>-596510.13</v>
      </c>
      <c r="CS86" s="95">
        <v>-1207067.44</v>
      </c>
      <c r="CT86" s="95">
        <v>-1198212.54</v>
      </c>
      <c r="CU86" s="95">
        <v>-735269.36</v>
      </c>
      <c r="CV86" s="95">
        <v>-924343.99</v>
      </c>
      <c r="CW86" s="95">
        <v>-876129.2</v>
      </c>
      <c r="CX86" s="95">
        <v>-827114.74</v>
      </c>
      <c r="CY86" s="95">
        <v>-1379843.17</v>
      </c>
      <c r="CZ86" s="95">
        <v>-786675.97</v>
      </c>
      <c r="DA86" s="95">
        <v>-922803.87</v>
      </c>
      <c r="DB86" s="95">
        <v>-312716.06</v>
      </c>
      <c r="DC86" s="95">
        <v>-1549939.28</v>
      </c>
      <c r="DD86" s="95">
        <v>-518239.81</v>
      </c>
      <c r="DE86" s="95">
        <v>-1509721.21</v>
      </c>
      <c r="DF86" s="95">
        <v>-592084.68</v>
      </c>
      <c r="DG86" s="95">
        <v>4324778.68</v>
      </c>
      <c r="DH86" s="95">
        <v>-739939.31</v>
      </c>
      <c r="DI86" s="95">
        <v>-588342.13</v>
      </c>
      <c r="DJ86" s="95">
        <v>-486256.57</v>
      </c>
      <c r="DK86" s="95">
        <v>-827312.63</v>
      </c>
      <c r="DL86" s="95">
        <v>-799330.68</v>
      </c>
      <c r="DM86" s="87">
        <v>-40517.05</v>
      </c>
      <c r="DN86" s="87">
        <v>-5615</v>
      </c>
      <c r="DO86" s="87">
        <v>-127542.1</v>
      </c>
      <c r="DP86" s="87">
        <v>-53639.8</v>
      </c>
      <c r="DQ86" s="87">
        <v>-77030.85</v>
      </c>
      <c r="DR86" s="87">
        <v>-27335.52</v>
      </c>
      <c r="DS86" s="87">
        <v>-9142251.43999999</v>
      </c>
      <c r="DT86" s="87">
        <v>163957.9</v>
      </c>
      <c r="DU86" s="87">
        <v>-911478.28</v>
      </c>
      <c r="DV86" s="87">
        <v>-502398.34</v>
      </c>
      <c r="DW86" s="87">
        <v>-2585075.75</v>
      </c>
      <c r="DX86" s="87">
        <v>3883913.54</v>
      </c>
      <c r="DY86" s="87">
        <v>0</v>
      </c>
      <c r="DZ86" s="87">
        <v>0</v>
      </c>
      <c r="EA86" s="87">
        <v>0</v>
      </c>
      <c r="EB86" s="87">
        <v>0</v>
      </c>
    </row>
    <row r="87" s="87" customFormat="1" spans="1:132">
      <c r="A87" s="94" t="s">
        <v>991</v>
      </c>
      <c r="B87" s="95">
        <v>0</v>
      </c>
      <c r="C87" s="95">
        <v>0</v>
      </c>
      <c r="D87" s="95">
        <v>0</v>
      </c>
      <c r="E87" s="95">
        <v>0</v>
      </c>
      <c r="F87" s="95">
        <v>0</v>
      </c>
      <c r="G87" s="95">
        <v>0</v>
      </c>
      <c r="H87" s="95">
        <v>0</v>
      </c>
      <c r="I87" s="95">
        <v>0</v>
      </c>
      <c r="J87" s="95">
        <v>0</v>
      </c>
      <c r="K87" s="95">
        <v>0</v>
      </c>
      <c r="L87" s="95">
        <v>0</v>
      </c>
      <c r="M87" s="95">
        <v>0</v>
      </c>
      <c r="N87" s="95">
        <v>0</v>
      </c>
      <c r="O87" s="95">
        <v>0</v>
      </c>
      <c r="P87" s="95">
        <v>0</v>
      </c>
      <c r="Q87" s="95">
        <v>0</v>
      </c>
      <c r="R87" s="95">
        <v>0</v>
      </c>
      <c r="S87" s="95">
        <v>0</v>
      </c>
      <c r="T87" s="95">
        <v>0</v>
      </c>
      <c r="U87" s="95">
        <v>0</v>
      </c>
      <c r="V87" s="95">
        <v>0</v>
      </c>
      <c r="W87" s="95">
        <v>0</v>
      </c>
      <c r="X87" s="95">
        <v>0</v>
      </c>
      <c r="Y87" s="95">
        <v>0</v>
      </c>
      <c r="Z87" s="95">
        <v>0</v>
      </c>
      <c r="AA87" s="95">
        <v>0</v>
      </c>
      <c r="AB87" s="95">
        <v>0</v>
      </c>
      <c r="AC87" s="95">
        <v>0</v>
      </c>
      <c r="AD87" s="95">
        <v>0</v>
      </c>
      <c r="AE87" s="95">
        <v>0</v>
      </c>
      <c r="AF87" s="95">
        <v>0</v>
      </c>
      <c r="AG87" s="95">
        <v>0</v>
      </c>
      <c r="AH87" s="95">
        <v>0</v>
      </c>
      <c r="AI87" s="95">
        <v>0</v>
      </c>
      <c r="AJ87" s="95">
        <v>0</v>
      </c>
      <c r="AK87" s="95">
        <v>0</v>
      </c>
      <c r="AL87" s="95">
        <v>0</v>
      </c>
      <c r="AM87" s="95">
        <v>0</v>
      </c>
      <c r="AN87" s="95">
        <v>0</v>
      </c>
      <c r="AO87" s="95">
        <v>0</v>
      </c>
      <c r="AP87" s="95">
        <v>0</v>
      </c>
      <c r="AQ87" s="95">
        <v>0</v>
      </c>
      <c r="AR87" s="95">
        <v>0</v>
      </c>
      <c r="AS87" s="95">
        <v>0</v>
      </c>
      <c r="AT87" s="95">
        <v>0</v>
      </c>
      <c r="AU87" s="95">
        <v>0</v>
      </c>
      <c r="AV87" s="95">
        <v>0</v>
      </c>
      <c r="AW87" s="95">
        <v>0</v>
      </c>
      <c r="AX87" s="95">
        <v>0</v>
      </c>
      <c r="AY87" s="95">
        <v>0</v>
      </c>
      <c r="AZ87" s="95">
        <v>0</v>
      </c>
      <c r="BA87" s="95">
        <v>0</v>
      </c>
      <c r="BB87" s="95">
        <v>0</v>
      </c>
      <c r="BC87" s="95">
        <v>0</v>
      </c>
      <c r="BD87" s="95">
        <v>0</v>
      </c>
      <c r="BE87" s="95">
        <v>0</v>
      </c>
      <c r="BF87" s="95">
        <v>0</v>
      </c>
      <c r="BG87" s="95">
        <v>0</v>
      </c>
      <c r="BH87" s="95">
        <v>0</v>
      </c>
      <c r="BI87" s="95">
        <v>0</v>
      </c>
      <c r="BJ87" s="95">
        <v>0</v>
      </c>
      <c r="BK87" s="95">
        <v>0</v>
      </c>
      <c r="BL87" s="95">
        <v>0</v>
      </c>
      <c r="BM87" s="95">
        <v>0</v>
      </c>
      <c r="BN87" s="95">
        <v>0</v>
      </c>
      <c r="BO87" s="95">
        <v>0</v>
      </c>
      <c r="BP87" s="95">
        <v>0</v>
      </c>
      <c r="BQ87" s="95">
        <v>0</v>
      </c>
      <c r="BR87" s="95">
        <v>0</v>
      </c>
      <c r="BS87" s="95">
        <v>0</v>
      </c>
      <c r="BT87" s="95">
        <v>0</v>
      </c>
      <c r="BU87" s="95">
        <v>0</v>
      </c>
      <c r="BV87" s="95">
        <v>0</v>
      </c>
      <c r="BW87" s="95">
        <v>0</v>
      </c>
      <c r="BX87" s="95">
        <v>0</v>
      </c>
      <c r="BY87" s="95">
        <v>0</v>
      </c>
      <c r="BZ87" s="95">
        <v>0</v>
      </c>
      <c r="CA87" s="95">
        <v>0</v>
      </c>
      <c r="CB87" s="95">
        <v>0</v>
      </c>
      <c r="CC87" s="95">
        <v>0</v>
      </c>
      <c r="CD87" s="95">
        <v>0</v>
      </c>
      <c r="CE87" s="95">
        <v>0</v>
      </c>
      <c r="CF87" s="95">
        <v>0</v>
      </c>
      <c r="CG87" s="95">
        <v>0</v>
      </c>
      <c r="CH87" s="95">
        <v>0</v>
      </c>
      <c r="CI87" s="95">
        <v>0</v>
      </c>
      <c r="CJ87" s="95">
        <v>0</v>
      </c>
      <c r="CK87" s="95">
        <v>0</v>
      </c>
      <c r="CL87" s="95">
        <v>0</v>
      </c>
      <c r="CM87" s="95">
        <v>0</v>
      </c>
      <c r="CN87" s="95">
        <v>0</v>
      </c>
      <c r="CO87" s="95">
        <v>0</v>
      </c>
      <c r="CP87" s="95">
        <v>0</v>
      </c>
      <c r="CQ87" s="95">
        <v>0</v>
      </c>
      <c r="CR87" s="95">
        <v>0</v>
      </c>
      <c r="CS87" s="95">
        <v>0</v>
      </c>
      <c r="CT87" s="95">
        <v>0</v>
      </c>
      <c r="CU87" s="95">
        <v>0</v>
      </c>
      <c r="CV87" s="95">
        <v>0</v>
      </c>
      <c r="CW87" s="95">
        <v>0</v>
      </c>
      <c r="CX87" s="95">
        <v>0</v>
      </c>
      <c r="CY87" s="95">
        <v>0</v>
      </c>
      <c r="CZ87" s="95">
        <v>0</v>
      </c>
      <c r="DA87" s="95">
        <v>0</v>
      </c>
      <c r="DB87" s="95">
        <v>0</v>
      </c>
      <c r="DC87" s="95">
        <v>0</v>
      </c>
      <c r="DD87" s="95">
        <v>0</v>
      </c>
      <c r="DE87" s="95">
        <v>0</v>
      </c>
      <c r="DF87" s="95">
        <v>0</v>
      </c>
      <c r="DG87" s="95">
        <v>0</v>
      </c>
      <c r="DH87" s="95">
        <v>0</v>
      </c>
      <c r="DI87" s="95">
        <v>0</v>
      </c>
      <c r="DJ87" s="95">
        <v>0</v>
      </c>
      <c r="DK87" s="95">
        <v>0</v>
      </c>
      <c r="DL87" s="95">
        <v>0</v>
      </c>
      <c r="DM87" s="87">
        <v>0</v>
      </c>
      <c r="DN87" s="87">
        <v>0</v>
      </c>
      <c r="DO87" s="87">
        <v>0</v>
      </c>
      <c r="DP87" s="87">
        <v>0</v>
      </c>
      <c r="DQ87" s="87">
        <v>0</v>
      </c>
      <c r="DR87" s="87">
        <v>0</v>
      </c>
      <c r="DS87" s="87">
        <v>0</v>
      </c>
      <c r="DT87" s="87">
        <v>0</v>
      </c>
      <c r="DU87" s="87">
        <v>0</v>
      </c>
      <c r="DV87" s="87">
        <v>0</v>
      </c>
      <c r="DW87" s="87">
        <v>0</v>
      </c>
      <c r="DX87" s="87">
        <v>0</v>
      </c>
      <c r="DY87" s="87">
        <v>0</v>
      </c>
      <c r="DZ87" s="87">
        <v>0</v>
      </c>
      <c r="EA87" s="87">
        <v>0</v>
      </c>
      <c r="EB87" s="87">
        <v>0</v>
      </c>
    </row>
    <row r="88" s="87" customFormat="1" spans="1:132">
      <c r="A88" s="93" t="s">
        <v>992</v>
      </c>
      <c r="B88" s="95">
        <v>-92231917.0100001</v>
      </c>
      <c r="C88" s="95">
        <v>-42736517.1399998</v>
      </c>
      <c r="D88" s="95">
        <v>-2755050.98999999</v>
      </c>
      <c r="E88" s="95">
        <v>-6570306.61</v>
      </c>
      <c r="F88" s="95">
        <v>-161657.27</v>
      </c>
      <c r="G88" s="95">
        <v>69138909.23</v>
      </c>
      <c r="H88" s="95">
        <v>-109147294.23</v>
      </c>
      <c r="I88" s="95">
        <v>-50497479.3799999</v>
      </c>
      <c r="J88" s="95">
        <v>699467.41</v>
      </c>
      <c r="K88" s="95">
        <v>0</v>
      </c>
      <c r="L88" s="95">
        <v>22461608.5</v>
      </c>
      <c r="M88" s="95">
        <v>279215.640000038</v>
      </c>
      <c r="N88" s="95">
        <v>9563773.24999994</v>
      </c>
      <c r="O88" s="95">
        <v>-465756.299999999</v>
      </c>
      <c r="P88" s="95">
        <v>-1349846.45</v>
      </c>
      <c r="Q88" s="95">
        <v>0</v>
      </c>
      <c r="R88" s="95">
        <v>-23427499.8100002</v>
      </c>
      <c r="S88" s="95">
        <v>1091885.82</v>
      </c>
      <c r="T88" s="95">
        <v>609045.640000015</v>
      </c>
      <c r="U88" s="95">
        <v>4665921.38</v>
      </c>
      <c r="V88" s="95">
        <v>-5046730.02</v>
      </c>
      <c r="W88" s="95">
        <v>-1689381.78</v>
      </c>
      <c r="X88" s="95">
        <v>23150215.5</v>
      </c>
      <c r="Y88" s="95">
        <v>-319348.04</v>
      </c>
      <c r="Z88" s="95">
        <v>-420362.989999999</v>
      </c>
      <c r="AA88" s="95">
        <v>-2910334.36000001</v>
      </c>
      <c r="AB88" s="95">
        <v>553563.7</v>
      </c>
      <c r="AC88" s="95">
        <v>2346195.64</v>
      </c>
      <c r="AD88" s="95">
        <v>-239558.830000001</v>
      </c>
      <c r="AE88" s="95">
        <v>1183394.4</v>
      </c>
      <c r="AF88" s="95">
        <v>-233681.92</v>
      </c>
      <c r="AG88" s="95">
        <v>0</v>
      </c>
      <c r="AH88" s="95">
        <v>-756172.09</v>
      </c>
      <c r="AI88" s="95">
        <v>844583.319999998</v>
      </c>
      <c r="AJ88" s="95">
        <v>4620594.98999989</v>
      </c>
      <c r="AK88" s="95">
        <v>4854767.02999999</v>
      </c>
      <c r="AL88" s="95">
        <v>-465756.3</v>
      </c>
      <c r="AM88" s="95">
        <v>0</v>
      </c>
      <c r="AN88" s="95">
        <v>-4437550.65999999</v>
      </c>
      <c r="AO88" s="95">
        <v>-29804.6800000002</v>
      </c>
      <c r="AP88" s="95">
        <v>-22829660.04</v>
      </c>
      <c r="AQ88" s="95">
        <v>-630480.28</v>
      </c>
      <c r="AR88" s="95">
        <v>-1095727.15</v>
      </c>
      <c r="AS88" s="95">
        <v>-1512816.89</v>
      </c>
      <c r="AT88" s="95">
        <v>7108539.88999993</v>
      </c>
      <c r="AU88" s="95">
        <v>707428.610000002</v>
      </c>
      <c r="AV88" s="95">
        <v>598789.680000002</v>
      </c>
      <c r="AW88" s="95">
        <v>533116.51</v>
      </c>
      <c r="AX88" s="95">
        <v>166991.59</v>
      </c>
      <c r="AY88" s="95">
        <v>468052.710000001</v>
      </c>
      <c r="AZ88" s="95">
        <v>528393.689999999</v>
      </c>
      <c r="BA88" s="95">
        <v>62760.0400000028</v>
      </c>
      <c r="BB88" s="95">
        <v>128787.209999999</v>
      </c>
      <c r="BC88" s="95">
        <v>306757.750000002</v>
      </c>
      <c r="BD88" s="95">
        <v>107816.529999999</v>
      </c>
      <c r="BE88" s="95">
        <v>703701.77</v>
      </c>
      <c r="BF88" s="95">
        <v>3472331.48</v>
      </c>
      <c r="BG88" s="95">
        <v>-205167.02</v>
      </c>
      <c r="BH88" s="95">
        <v>-1725392.8</v>
      </c>
      <c r="BI88" s="95">
        <v>124273.6</v>
      </c>
      <c r="BJ88" s="95">
        <v>-55437.5799999973</v>
      </c>
      <c r="BK88" s="95">
        <v>68559.6499999994</v>
      </c>
      <c r="BL88" s="95">
        <v>75430.2500000009</v>
      </c>
      <c r="BM88" s="95">
        <v>-26489.6099999999</v>
      </c>
      <c r="BN88" s="95">
        <v>1340.44000000134</v>
      </c>
      <c r="BO88" s="95">
        <v>68075.2699999986</v>
      </c>
      <c r="BP88" s="95">
        <v>30453.5900000005</v>
      </c>
      <c r="BQ88" s="95">
        <v>37147.01</v>
      </c>
      <c r="BR88" s="95">
        <v>-14989.2800000003</v>
      </c>
      <c r="BS88" s="95">
        <v>-48790.5600000003</v>
      </c>
      <c r="BT88" s="95">
        <v>-25017.0600000001</v>
      </c>
      <c r="BU88" s="95">
        <v>-73538.0100000002</v>
      </c>
      <c r="BV88" s="95">
        <v>-63097.8799999994</v>
      </c>
      <c r="BW88" s="95">
        <v>-41850.7800000003</v>
      </c>
      <c r="BX88" s="95">
        <v>-82039.6899999995</v>
      </c>
      <c r="BY88" s="95">
        <v>-45754.5899999997</v>
      </c>
      <c r="BZ88" s="95">
        <v>-71185.3100000001</v>
      </c>
      <c r="CA88" s="95">
        <v>-118976.12</v>
      </c>
      <c r="CB88" s="95">
        <v>-38014.1699999999</v>
      </c>
      <c r="CC88" s="95">
        <v>49015.7100000004</v>
      </c>
      <c r="CD88" s="95">
        <v>-443097.970000001</v>
      </c>
      <c r="CE88" s="95">
        <v>6799659.19000003</v>
      </c>
      <c r="CF88" s="95">
        <v>-43272.0400000003</v>
      </c>
      <c r="CG88" s="95">
        <v>-99254.16</v>
      </c>
      <c r="CH88" s="95">
        <v>-95448.03</v>
      </c>
      <c r="CI88" s="95">
        <v>-116022.38</v>
      </c>
      <c r="CJ88" s="95">
        <v>-486635.31</v>
      </c>
      <c r="CK88" s="95">
        <v>-70899.3500000002</v>
      </c>
      <c r="CL88" s="95">
        <v>-217542.97</v>
      </c>
      <c r="CM88" s="95">
        <v>-126919.7</v>
      </c>
      <c r="CN88" s="95">
        <v>-95722.8000000002</v>
      </c>
      <c r="CO88" s="95">
        <v>-67122.2300000002</v>
      </c>
      <c r="CP88" s="95">
        <v>-44274.1899999999</v>
      </c>
      <c r="CQ88" s="95">
        <v>-56690.5600000004</v>
      </c>
      <c r="CR88" s="95">
        <v>-92581.41</v>
      </c>
      <c r="CS88" s="95">
        <v>-72622.4299999999</v>
      </c>
      <c r="CT88" s="95">
        <v>-68233.4499999997</v>
      </c>
      <c r="CU88" s="95">
        <v>-69083.9799999999</v>
      </c>
      <c r="CV88" s="95">
        <v>-113458.81</v>
      </c>
      <c r="CW88" s="95">
        <v>-95012.04</v>
      </c>
      <c r="CX88" s="95">
        <v>-71698.0700000001</v>
      </c>
      <c r="CY88" s="95">
        <v>-114949.84</v>
      </c>
      <c r="CZ88" s="95">
        <v>-76255.7</v>
      </c>
      <c r="DA88" s="95">
        <v>-77028.3100000001</v>
      </c>
      <c r="DB88" s="95">
        <v>-2760.17999999993</v>
      </c>
      <c r="DC88" s="95">
        <v>-872731.000000001</v>
      </c>
      <c r="DD88" s="95">
        <v>-51759.0299999993</v>
      </c>
      <c r="DE88" s="95">
        <v>-107238.35</v>
      </c>
      <c r="DF88" s="95">
        <v>-46803.1699999999</v>
      </c>
      <c r="DG88" s="95">
        <v>-802457.479999999</v>
      </c>
      <c r="DH88" s="95">
        <v>-71321</v>
      </c>
      <c r="DI88" s="95">
        <v>32551.5800000001</v>
      </c>
      <c r="DJ88" s="95">
        <v>-82590.42</v>
      </c>
      <c r="DK88" s="95">
        <v>-113148.17</v>
      </c>
      <c r="DL88" s="95">
        <v>-154991.66</v>
      </c>
      <c r="DM88" s="87">
        <v>-39526.05</v>
      </c>
      <c r="DN88" s="87">
        <v>-5615</v>
      </c>
      <c r="DO88" s="87">
        <v>-51329.6</v>
      </c>
      <c r="DP88" s="87">
        <v>-52102.1</v>
      </c>
      <c r="DQ88" s="87">
        <v>-45286.81</v>
      </c>
      <c r="DR88" s="87">
        <v>-13667.76</v>
      </c>
      <c r="DS88" s="87">
        <v>-4972231.73999999</v>
      </c>
      <c r="DT88" s="87">
        <v>0</v>
      </c>
      <c r="DU88" s="87">
        <v>0</v>
      </c>
      <c r="DV88" s="87">
        <v>-22041.48</v>
      </c>
      <c r="DW88" s="87">
        <v>-28226.79</v>
      </c>
      <c r="DX88" s="87">
        <v>2267449.02</v>
      </c>
      <c r="DY88" s="87">
        <v>246020.580000003</v>
      </c>
      <c r="DZ88" s="87">
        <v>0</v>
      </c>
      <c r="EA88" s="87">
        <v>0</v>
      </c>
      <c r="EB88" s="87">
        <v>0</v>
      </c>
    </row>
    <row r="89" s="88" customFormat="1" ht="12.75" spans="1:132">
      <c r="A89" s="93" t="s">
        <v>53</v>
      </c>
      <c r="B89" s="95">
        <v>-17400280.94</v>
      </c>
      <c r="C89" s="95">
        <v>-25059200.03</v>
      </c>
      <c r="D89" s="95">
        <v>-126000.010000001</v>
      </c>
      <c r="E89" s="95">
        <v>1610866.96</v>
      </c>
      <c r="F89" s="95">
        <v>0</v>
      </c>
      <c r="G89" s="95">
        <v>0</v>
      </c>
      <c r="H89" s="95">
        <v>6174052.13999996</v>
      </c>
      <c r="I89" s="95">
        <v>0</v>
      </c>
      <c r="J89" s="95">
        <v>0</v>
      </c>
      <c r="K89" s="95">
        <v>0</v>
      </c>
      <c r="L89" s="95">
        <v>-11471714.97</v>
      </c>
      <c r="M89" s="95">
        <v>0</v>
      </c>
      <c r="N89" s="95">
        <v>-13270685.06</v>
      </c>
      <c r="O89" s="95">
        <v>0</v>
      </c>
      <c r="P89" s="95">
        <v>0</v>
      </c>
      <c r="Q89" s="95">
        <v>0</v>
      </c>
      <c r="R89" s="95">
        <v>-316800</v>
      </c>
      <c r="S89" s="95">
        <v>0</v>
      </c>
      <c r="T89" s="95">
        <v>-11328368.81</v>
      </c>
      <c r="U89" s="95">
        <v>0</v>
      </c>
      <c r="V89" s="95">
        <v>-143346.16</v>
      </c>
      <c r="W89" s="95">
        <v>0</v>
      </c>
      <c r="X89" s="95">
        <v>0</v>
      </c>
      <c r="Y89" s="95">
        <v>0</v>
      </c>
      <c r="Z89" s="95">
        <v>0</v>
      </c>
      <c r="AA89" s="95">
        <v>0</v>
      </c>
      <c r="AB89" s="95">
        <v>0</v>
      </c>
      <c r="AC89" s="95">
        <v>0</v>
      </c>
      <c r="AD89" s="95">
        <v>0</v>
      </c>
      <c r="AE89" s="95">
        <v>0</v>
      </c>
      <c r="AF89" s="95">
        <v>0</v>
      </c>
      <c r="AG89" s="95">
        <v>0</v>
      </c>
      <c r="AH89" s="95">
        <v>0</v>
      </c>
      <c r="AI89" s="95">
        <v>2249.56</v>
      </c>
      <c r="AJ89" s="95">
        <v>-11944686</v>
      </c>
      <c r="AK89" s="95">
        <v>-1328248.62</v>
      </c>
      <c r="AL89" s="95">
        <v>0</v>
      </c>
      <c r="AM89" s="95">
        <v>0</v>
      </c>
      <c r="AN89" s="95">
        <v>0</v>
      </c>
      <c r="AO89" s="95">
        <v>0</v>
      </c>
      <c r="AP89" s="95">
        <v>-316800</v>
      </c>
      <c r="AQ89" s="95">
        <v>0</v>
      </c>
      <c r="AR89" s="95">
        <v>0</v>
      </c>
      <c r="AS89" s="95">
        <v>0</v>
      </c>
      <c r="AT89" s="95">
        <v>0</v>
      </c>
      <c r="AU89" s="95">
        <v>0</v>
      </c>
      <c r="AV89" s="95">
        <v>0</v>
      </c>
      <c r="AW89" s="95">
        <v>0</v>
      </c>
      <c r="AX89" s="95">
        <v>0</v>
      </c>
      <c r="AY89" s="95">
        <v>0</v>
      </c>
      <c r="AZ89" s="95">
        <v>0</v>
      </c>
      <c r="BA89" s="95">
        <v>0</v>
      </c>
      <c r="BB89" s="95">
        <v>0</v>
      </c>
      <c r="BC89" s="95">
        <v>0</v>
      </c>
      <c r="BD89" s="95">
        <v>0</v>
      </c>
      <c r="BE89" s="95">
        <v>0</v>
      </c>
      <c r="BF89" s="95">
        <v>0</v>
      </c>
      <c r="BG89" s="95">
        <v>0</v>
      </c>
      <c r="BH89" s="95">
        <v>0</v>
      </c>
      <c r="BI89" s="95">
        <v>0</v>
      </c>
      <c r="BJ89" s="95">
        <v>0</v>
      </c>
      <c r="BK89" s="95">
        <v>0</v>
      </c>
      <c r="BL89" s="95">
        <v>0</v>
      </c>
      <c r="BM89" s="95">
        <v>0</v>
      </c>
      <c r="BN89" s="95">
        <v>0</v>
      </c>
      <c r="BO89" s="95">
        <v>0</v>
      </c>
      <c r="BP89" s="95">
        <v>0</v>
      </c>
      <c r="BQ89" s="95">
        <v>0</v>
      </c>
      <c r="BR89" s="95">
        <v>0</v>
      </c>
      <c r="BS89" s="95">
        <v>0</v>
      </c>
      <c r="BT89" s="95">
        <v>0</v>
      </c>
      <c r="BU89" s="95">
        <v>0</v>
      </c>
      <c r="BV89" s="95">
        <v>0</v>
      </c>
      <c r="BW89" s="95">
        <v>0</v>
      </c>
      <c r="BX89" s="95">
        <v>0</v>
      </c>
      <c r="BY89" s="95">
        <v>0</v>
      </c>
      <c r="BZ89" s="95">
        <v>0</v>
      </c>
      <c r="CA89" s="95">
        <v>0</v>
      </c>
      <c r="CB89" s="95">
        <v>0</v>
      </c>
      <c r="CC89" s="95">
        <v>0</v>
      </c>
      <c r="CD89" s="95">
        <v>0</v>
      </c>
      <c r="CE89" s="95">
        <v>0</v>
      </c>
      <c r="CF89" s="95">
        <v>0</v>
      </c>
      <c r="CG89" s="95">
        <v>0</v>
      </c>
      <c r="CH89" s="95">
        <v>0</v>
      </c>
      <c r="CI89" s="95">
        <v>0</v>
      </c>
      <c r="CJ89" s="95">
        <v>0</v>
      </c>
      <c r="CK89" s="95">
        <v>0</v>
      </c>
      <c r="CL89" s="95">
        <v>0</v>
      </c>
      <c r="CM89" s="95">
        <v>0</v>
      </c>
      <c r="CN89" s="95">
        <v>0</v>
      </c>
      <c r="CO89" s="95">
        <v>0</v>
      </c>
      <c r="CP89" s="95">
        <v>0</v>
      </c>
      <c r="CQ89" s="95">
        <v>0</v>
      </c>
      <c r="CR89" s="95">
        <v>0</v>
      </c>
      <c r="CS89" s="95">
        <v>0</v>
      </c>
      <c r="CT89" s="95">
        <v>0</v>
      </c>
      <c r="CU89" s="95">
        <v>0</v>
      </c>
      <c r="CV89" s="95">
        <v>0</v>
      </c>
      <c r="CW89" s="95">
        <v>0</v>
      </c>
      <c r="CX89" s="95">
        <v>0</v>
      </c>
      <c r="CY89" s="95">
        <v>0</v>
      </c>
      <c r="CZ89" s="95">
        <v>0</v>
      </c>
      <c r="DA89" s="95">
        <v>0</v>
      </c>
      <c r="DB89" s="95">
        <v>0</v>
      </c>
      <c r="DC89" s="95">
        <v>0</v>
      </c>
      <c r="DD89" s="95">
        <v>0</v>
      </c>
      <c r="DE89" s="95">
        <v>0</v>
      </c>
      <c r="DF89" s="95">
        <v>0</v>
      </c>
      <c r="DG89" s="95">
        <v>0</v>
      </c>
      <c r="DH89" s="95">
        <v>0</v>
      </c>
      <c r="DI89" s="95">
        <v>0</v>
      </c>
      <c r="DJ89" s="95">
        <v>0</v>
      </c>
      <c r="DK89" s="95">
        <v>0</v>
      </c>
      <c r="DL89" s="95">
        <v>0</v>
      </c>
      <c r="DM89" s="88">
        <v>0</v>
      </c>
      <c r="DN89" s="88">
        <v>0</v>
      </c>
      <c r="DO89" s="88">
        <v>0</v>
      </c>
      <c r="DP89" s="88">
        <v>0</v>
      </c>
      <c r="DQ89" s="88">
        <v>0</v>
      </c>
      <c r="DR89" s="88">
        <v>0</v>
      </c>
      <c r="DS89" s="88">
        <v>1936398.77</v>
      </c>
      <c r="DT89" s="88">
        <v>0</v>
      </c>
      <c r="DU89" s="88">
        <v>0</v>
      </c>
      <c r="DV89" s="88">
        <v>0</v>
      </c>
      <c r="DW89" s="88">
        <v>0</v>
      </c>
      <c r="DX89" s="88">
        <v>-2062398.78</v>
      </c>
      <c r="DY89" s="88">
        <v>0</v>
      </c>
      <c r="DZ89" s="88">
        <v>0</v>
      </c>
      <c r="EA89" s="88">
        <v>0</v>
      </c>
      <c r="EB89" s="88">
        <v>0</v>
      </c>
    </row>
    <row r="90" spans="1:132">
      <c r="A90" s="93" t="s">
        <v>993</v>
      </c>
      <c r="B90" s="95">
        <v>-17400280.94</v>
      </c>
      <c r="C90" s="95">
        <v>-25059200.03</v>
      </c>
      <c r="D90" s="95">
        <v>-126000.010000001</v>
      </c>
      <c r="E90" s="95">
        <v>1610866.96</v>
      </c>
      <c r="F90" s="95">
        <v>0</v>
      </c>
      <c r="G90" s="95">
        <v>0</v>
      </c>
      <c r="H90" s="95">
        <v>6174052.13999996</v>
      </c>
      <c r="I90" s="95">
        <v>0</v>
      </c>
      <c r="J90" s="95">
        <v>0</v>
      </c>
      <c r="K90" s="95">
        <v>0</v>
      </c>
      <c r="L90" s="95">
        <v>-11471714.97</v>
      </c>
      <c r="M90" s="95">
        <v>0</v>
      </c>
      <c r="N90" s="95">
        <v>-13270685.06</v>
      </c>
      <c r="O90" s="95">
        <v>0</v>
      </c>
      <c r="P90" s="95">
        <v>0</v>
      </c>
      <c r="Q90" s="95">
        <v>0</v>
      </c>
      <c r="R90" s="95">
        <v>-316800</v>
      </c>
      <c r="S90" s="95">
        <v>0</v>
      </c>
      <c r="T90" s="95">
        <v>-11328368.81</v>
      </c>
      <c r="U90" s="95">
        <v>0</v>
      </c>
      <c r="V90" s="95">
        <v>-143346.16</v>
      </c>
      <c r="W90" s="95">
        <v>0</v>
      </c>
      <c r="X90" s="95">
        <v>0</v>
      </c>
      <c r="Y90" s="95">
        <v>0</v>
      </c>
      <c r="Z90" s="95">
        <v>0</v>
      </c>
      <c r="AA90" s="95">
        <v>0</v>
      </c>
      <c r="AB90" s="95">
        <v>0</v>
      </c>
      <c r="AC90" s="95">
        <v>0</v>
      </c>
      <c r="AD90" s="95">
        <v>0</v>
      </c>
      <c r="AE90" s="95">
        <v>0</v>
      </c>
      <c r="AF90" s="95">
        <v>0</v>
      </c>
      <c r="AG90" s="95">
        <v>0</v>
      </c>
      <c r="AH90" s="95">
        <v>0</v>
      </c>
      <c r="AI90" s="95">
        <v>2249.56</v>
      </c>
      <c r="AJ90" s="95">
        <v>-11944686</v>
      </c>
      <c r="AK90" s="95">
        <v>-1328248.62</v>
      </c>
      <c r="AL90" s="95">
        <v>0</v>
      </c>
      <c r="AM90" s="95">
        <v>0</v>
      </c>
      <c r="AN90" s="95">
        <v>0</v>
      </c>
      <c r="AO90" s="95">
        <v>0</v>
      </c>
      <c r="AP90" s="95">
        <v>-316800</v>
      </c>
      <c r="AQ90" s="95">
        <v>0</v>
      </c>
      <c r="AR90" s="95">
        <v>0</v>
      </c>
      <c r="AS90" s="95">
        <v>0</v>
      </c>
      <c r="AT90" s="95">
        <v>0</v>
      </c>
      <c r="AU90" s="95">
        <v>0</v>
      </c>
      <c r="AV90" s="95">
        <v>0</v>
      </c>
      <c r="AW90" s="95">
        <v>0</v>
      </c>
      <c r="AX90" s="95">
        <v>0</v>
      </c>
      <c r="AY90" s="95">
        <v>0</v>
      </c>
      <c r="AZ90" s="95">
        <v>0</v>
      </c>
      <c r="BA90" s="95">
        <v>0</v>
      </c>
      <c r="BB90" s="95">
        <v>0</v>
      </c>
      <c r="BC90" s="95">
        <v>0</v>
      </c>
      <c r="BD90" s="95">
        <v>0</v>
      </c>
      <c r="BE90" s="95">
        <v>0</v>
      </c>
      <c r="BF90" s="95">
        <v>0</v>
      </c>
      <c r="BG90" s="95">
        <v>0</v>
      </c>
      <c r="BH90" s="95">
        <v>0</v>
      </c>
      <c r="BI90" s="95">
        <v>0</v>
      </c>
      <c r="BJ90" s="95">
        <v>0</v>
      </c>
      <c r="BK90" s="95">
        <v>0</v>
      </c>
      <c r="BL90" s="95">
        <v>0</v>
      </c>
      <c r="BM90" s="95">
        <v>0</v>
      </c>
      <c r="BN90" s="95">
        <v>0</v>
      </c>
      <c r="BO90" s="95">
        <v>0</v>
      </c>
      <c r="BP90" s="95">
        <v>0</v>
      </c>
      <c r="BQ90" s="95">
        <v>0</v>
      </c>
      <c r="BR90" s="95">
        <v>0</v>
      </c>
      <c r="BS90" s="95">
        <v>0</v>
      </c>
      <c r="BT90" s="95">
        <v>0</v>
      </c>
      <c r="BU90" s="95">
        <v>0</v>
      </c>
      <c r="BV90" s="95">
        <v>0</v>
      </c>
      <c r="BW90" s="95">
        <v>0</v>
      </c>
      <c r="BX90" s="95">
        <v>0</v>
      </c>
      <c r="BY90" s="95">
        <v>0</v>
      </c>
      <c r="BZ90" s="95">
        <v>0</v>
      </c>
      <c r="CA90" s="95">
        <v>0</v>
      </c>
      <c r="CB90" s="95">
        <v>0</v>
      </c>
      <c r="CC90" s="95">
        <v>0</v>
      </c>
      <c r="CD90" s="95">
        <v>0</v>
      </c>
      <c r="CE90" s="95">
        <v>0</v>
      </c>
      <c r="CF90" s="95">
        <v>0</v>
      </c>
      <c r="CG90" s="95">
        <v>0</v>
      </c>
      <c r="CH90" s="95">
        <v>0</v>
      </c>
      <c r="CI90" s="95">
        <v>0</v>
      </c>
      <c r="CJ90" s="95">
        <v>0</v>
      </c>
      <c r="CK90" s="95">
        <v>0</v>
      </c>
      <c r="CL90" s="95">
        <v>0</v>
      </c>
      <c r="CM90" s="95">
        <v>0</v>
      </c>
      <c r="CN90" s="95">
        <v>0</v>
      </c>
      <c r="CO90" s="95">
        <v>0</v>
      </c>
      <c r="CP90" s="95">
        <v>0</v>
      </c>
      <c r="CQ90" s="95">
        <v>0</v>
      </c>
      <c r="CR90" s="95">
        <v>0</v>
      </c>
      <c r="CS90" s="95">
        <v>0</v>
      </c>
      <c r="CT90" s="95">
        <v>0</v>
      </c>
      <c r="CU90" s="95">
        <v>0</v>
      </c>
      <c r="CV90" s="95">
        <v>0</v>
      </c>
      <c r="CW90" s="95">
        <v>0</v>
      </c>
      <c r="CX90" s="95">
        <v>0</v>
      </c>
      <c r="CY90" s="95">
        <v>0</v>
      </c>
      <c r="CZ90" s="95">
        <v>0</v>
      </c>
      <c r="DA90" s="95">
        <v>0</v>
      </c>
      <c r="DB90" s="95">
        <v>0</v>
      </c>
      <c r="DC90" s="95">
        <v>0</v>
      </c>
      <c r="DD90" s="95">
        <v>0</v>
      </c>
      <c r="DE90" s="95">
        <v>0</v>
      </c>
      <c r="DF90" s="95">
        <v>0</v>
      </c>
      <c r="DG90" s="95">
        <v>0</v>
      </c>
      <c r="DH90" s="95">
        <v>0</v>
      </c>
      <c r="DI90" s="95">
        <v>0</v>
      </c>
      <c r="DJ90" s="95">
        <v>0</v>
      </c>
      <c r="DK90" s="95">
        <v>0</v>
      </c>
      <c r="DL90" s="95">
        <v>0</v>
      </c>
      <c r="DM90" s="89">
        <v>0</v>
      </c>
      <c r="DN90" s="89">
        <v>0</v>
      </c>
      <c r="DO90" s="89">
        <v>0</v>
      </c>
      <c r="DP90" s="89">
        <v>0</v>
      </c>
      <c r="DQ90" s="89">
        <v>0</v>
      </c>
      <c r="DR90" s="89">
        <v>0</v>
      </c>
      <c r="DS90" s="89">
        <v>1936398.77</v>
      </c>
      <c r="DT90" s="89">
        <v>0</v>
      </c>
      <c r="DU90" s="89">
        <v>0</v>
      </c>
      <c r="DV90" s="89">
        <v>0</v>
      </c>
      <c r="DW90" s="89">
        <v>0</v>
      </c>
      <c r="DX90" s="89">
        <v>-2062398.78</v>
      </c>
      <c r="DY90" s="89">
        <v>0</v>
      </c>
      <c r="DZ90" s="89">
        <v>0</v>
      </c>
      <c r="EA90" s="89">
        <v>0</v>
      </c>
      <c r="EB90" s="89">
        <v>0</v>
      </c>
    </row>
    <row r="91" ht="12.75" spans="1:132">
      <c r="A91" s="93" t="s">
        <v>994</v>
      </c>
      <c r="B91" s="95">
        <v>0</v>
      </c>
      <c r="C91" s="95">
        <v>0</v>
      </c>
      <c r="D91" s="95">
        <v>0</v>
      </c>
      <c r="E91" s="95">
        <v>0</v>
      </c>
      <c r="F91" s="95">
        <v>0</v>
      </c>
      <c r="G91" s="95">
        <v>0</v>
      </c>
      <c r="H91" s="95">
        <v>0</v>
      </c>
      <c r="I91" s="95">
        <v>0</v>
      </c>
      <c r="J91" s="95">
        <v>0</v>
      </c>
      <c r="K91" s="95">
        <v>0</v>
      </c>
      <c r="L91" s="95">
        <v>0</v>
      </c>
      <c r="M91" s="95">
        <v>0</v>
      </c>
      <c r="N91" s="95">
        <v>0</v>
      </c>
      <c r="O91" s="95">
        <v>0</v>
      </c>
      <c r="P91" s="95">
        <v>0</v>
      </c>
      <c r="Q91" s="95">
        <v>0</v>
      </c>
      <c r="R91" s="95">
        <v>0</v>
      </c>
      <c r="S91" s="95">
        <v>0</v>
      </c>
      <c r="T91" s="95">
        <v>0</v>
      </c>
      <c r="U91" s="95">
        <v>0</v>
      </c>
      <c r="V91" s="95">
        <v>0</v>
      </c>
      <c r="W91" s="95">
        <v>0</v>
      </c>
      <c r="X91" s="95">
        <v>0</v>
      </c>
      <c r="Y91" s="95">
        <v>0</v>
      </c>
      <c r="Z91" s="95">
        <v>0</v>
      </c>
      <c r="AA91" s="95">
        <v>0</v>
      </c>
      <c r="AB91" s="95">
        <v>0</v>
      </c>
      <c r="AC91" s="95">
        <v>0</v>
      </c>
      <c r="AD91" s="95">
        <v>0</v>
      </c>
      <c r="AE91" s="95">
        <v>0</v>
      </c>
      <c r="AF91" s="95">
        <v>0</v>
      </c>
      <c r="AG91" s="95">
        <v>0</v>
      </c>
      <c r="AH91" s="95">
        <v>0</v>
      </c>
      <c r="AI91" s="95">
        <v>0</v>
      </c>
      <c r="AJ91" s="95">
        <v>0</v>
      </c>
      <c r="AK91" s="95">
        <v>0</v>
      </c>
      <c r="AL91" s="95">
        <v>0</v>
      </c>
      <c r="AM91" s="95">
        <v>0</v>
      </c>
      <c r="AN91" s="95">
        <v>0</v>
      </c>
      <c r="AO91" s="95">
        <v>0</v>
      </c>
      <c r="AP91" s="95">
        <v>0</v>
      </c>
      <c r="AQ91" s="95">
        <v>0</v>
      </c>
      <c r="AR91" s="95">
        <v>0</v>
      </c>
      <c r="AS91" s="95">
        <v>0</v>
      </c>
      <c r="AT91" s="95">
        <v>0</v>
      </c>
      <c r="AU91" s="95">
        <v>0</v>
      </c>
      <c r="AV91" s="95">
        <v>0</v>
      </c>
      <c r="AW91" s="95">
        <v>0</v>
      </c>
      <c r="AX91" s="95">
        <v>0</v>
      </c>
      <c r="AY91" s="95">
        <v>0</v>
      </c>
      <c r="AZ91" s="95">
        <v>0</v>
      </c>
      <c r="BA91" s="95">
        <v>0</v>
      </c>
      <c r="BB91" s="95">
        <v>0</v>
      </c>
      <c r="BC91" s="95">
        <v>0</v>
      </c>
      <c r="BD91" s="95">
        <v>0</v>
      </c>
      <c r="BE91" s="95">
        <v>0</v>
      </c>
      <c r="BF91" s="95">
        <v>0</v>
      </c>
      <c r="BG91" s="95">
        <v>0</v>
      </c>
      <c r="BH91" s="95">
        <v>0</v>
      </c>
      <c r="BI91" s="95">
        <v>0</v>
      </c>
      <c r="BJ91" s="95">
        <v>0</v>
      </c>
      <c r="BK91" s="95">
        <v>0</v>
      </c>
      <c r="BL91" s="95">
        <v>0</v>
      </c>
      <c r="BM91" s="95">
        <v>0</v>
      </c>
      <c r="BN91" s="95">
        <v>0</v>
      </c>
      <c r="BO91" s="95">
        <v>0</v>
      </c>
      <c r="BP91" s="95">
        <v>0</v>
      </c>
      <c r="BQ91" s="95">
        <v>0</v>
      </c>
      <c r="BR91" s="95">
        <v>0</v>
      </c>
      <c r="BS91" s="95">
        <v>0</v>
      </c>
      <c r="BT91" s="95">
        <v>0</v>
      </c>
      <c r="BU91" s="95">
        <v>0</v>
      </c>
      <c r="BV91" s="95">
        <v>0</v>
      </c>
      <c r="BW91" s="95">
        <v>0</v>
      </c>
      <c r="BX91" s="95">
        <v>0</v>
      </c>
      <c r="BY91" s="95">
        <v>0</v>
      </c>
      <c r="BZ91" s="95">
        <v>0</v>
      </c>
      <c r="CA91" s="95">
        <v>0</v>
      </c>
      <c r="CB91" s="95">
        <v>0</v>
      </c>
      <c r="CC91" s="95">
        <v>0</v>
      </c>
      <c r="CD91" s="95">
        <v>0</v>
      </c>
      <c r="CE91" s="95">
        <v>0</v>
      </c>
      <c r="CF91" s="95">
        <v>0</v>
      </c>
      <c r="CG91" s="95">
        <v>0</v>
      </c>
      <c r="CH91" s="95">
        <v>0</v>
      </c>
      <c r="CI91" s="95">
        <v>0</v>
      </c>
      <c r="CJ91" s="95">
        <v>0</v>
      </c>
      <c r="CK91" s="95">
        <v>0</v>
      </c>
      <c r="CL91" s="95">
        <v>0</v>
      </c>
      <c r="CM91" s="95">
        <v>0</v>
      </c>
      <c r="CN91" s="95">
        <v>0</v>
      </c>
      <c r="CO91" s="95">
        <v>0</v>
      </c>
      <c r="CP91" s="95">
        <v>0</v>
      </c>
      <c r="CQ91" s="95">
        <v>0</v>
      </c>
      <c r="CR91" s="95">
        <v>0</v>
      </c>
      <c r="CS91" s="95">
        <v>0</v>
      </c>
      <c r="CT91" s="95">
        <v>0</v>
      </c>
      <c r="CU91" s="95">
        <v>0</v>
      </c>
      <c r="CV91" s="95">
        <v>0</v>
      </c>
      <c r="CW91" s="95">
        <v>0</v>
      </c>
      <c r="CX91" s="95">
        <v>0</v>
      </c>
      <c r="CY91" s="95">
        <v>0</v>
      </c>
      <c r="CZ91" s="95">
        <v>0</v>
      </c>
      <c r="DA91" s="95">
        <v>0</v>
      </c>
      <c r="DB91" s="95">
        <v>0</v>
      </c>
      <c r="DC91" s="95">
        <v>0</v>
      </c>
      <c r="DD91" s="95">
        <v>0</v>
      </c>
      <c r="DE91" s="95">
        <v>0</v>
      </c>
      <c r="DF91" s="95">
        <v>0</v>
      </c>
      <c r="DG91" s="95">
        <v>0</v>
      </c>
      <c r="DH91" s="95">
        <v>0</v>
      </c>
      <c r="DI91" s="95">
        <v>0</v>
      </c>
      <c r="DJ91" s="95">
        <v>0</v>
      </c>
      <c r="DK91" s="95">
        <v>0</v>
      </c>
      <c r="DL91" s="95">
        <v>0</v>
      </c>
      <c r="DM91" s="89">
        <v>0</v>
      </c>
      <c r="DN91" s="89">
        <v>0</v>
      </c>
      <c r="DO91" s="89">
        <v>0</v>
      </c>
      <c r="DP91" s="89">
        <v>0</v>
      </c>
      <c r="DQ91" s="89">
        <v>0</v>
      </c>
      <c r="DR91" s="89">
        <v>0</v>
      </c>
      <c r="DS91" s="89">
        <v>0</v>
      </c>
      <c r="DT91" s="89">
        <v>0</v>
      </c>
      <c r="DU91" s="89">
        <v>0</v>
      </c>
      <c r="DV91" s="89">
        <v>0</v>
      </c>
      <c r="DW91" s="89">
        <v>0</v>
      </c>
      <c r="DX91" s="89">
        <v>0</v>
      </c>
      <c r="DY91" s="89">
        <v>0</v>
      </c>
      <c r="DZ91" s="89">
        <v>0</v>
      </c>
      <c r="EA91" s="89">
        <v>0</v>
      </c>
      <c r="EB91" s="89">
        <v>0</v>
      </c>
    </row>
    <row r="92" s="86" customFormat="1" spans="1:132">
      <c r="A92" s="93" t="s">
        <v>995</v>
      </c>
      <c r="B92" s="95">
        <v>0</v>
      </c>
      <c r="C92" s="95">
        <v>0</v>
      </c>
      <c r="D92" s="95">
        <v>0</v>
      </c>
      <c r="E92" s="95">
        <v>0</v>
      </c>
      <c r="F92" s="95">
        <v>0</v>
      </c>
      <c r="G92" s="95">
        <v>0</v>
      </c>
      <c r="H92" s="95">
        <v>0</v>
      </c>
      <c r="I92" s="95">
        <v>0</v>
      </c>
      <c r="J92" s="95">
        <v>0</v>
      </c>
      <c r="K92" s="95">
        <v>0</v>
      </c>
      <c r="L92" s="95">
        <v>0</v>
      </c>
      <c r="M92" s="95">
        <v>0</v>
      </c>
      <c r="N92" s="95">
        <v>0</v>
      </c>
      <c r="O92" s="95">
        <v>0</v>
      </c>
      <c r="P92" s="95">
        <v>0</v>
      </c>
      <c r="Q92" s="95">
        <v>0</v>
      </c>
      <c r="R92" s="95">
        <v>0</v>
      </c>
      <c r="S92" s="95">
        <v>0</v>
      </c>
      <c r="T92" s="95">
        <v>0</v>
      </c>
      <c r="U92" s="95">
        <v>0</v>
      </c>
      <c r="V92" s="95">
        <v>0</v>
      </c>
      <c r="W92" s="95">
        <v>0</v>
      </c>
      <c r="X92" s="95">
        <v>0</v>
      </c>
      <c r="Y92" s="95">
        <v>0</v>
      </c>
      <c r="Z92" s="95">
        <v>0</v>
      </c>
      <c r="AA92" s="95">
        <v>0</v>
      </c>
      <c r="AB92" s="95">
        <v>0</v>
      </c>
      <c r="AC92" s="95">
        <v>0</v>
      </c>
      <c r="AD92" s="95">
        <v>0</v>
      </c>
      <c r="AE92" s="95">
        <v>0</v>
      </c>
      <c r="AF92" s="95">
        <v>0</v>
      </c>
      <c r="AG92" s="95">
        <v>0</v>
      </c>
      <c r="AH92" s="95">
        <v>0</v>
      </c>
      <c r="AI92" s="95">
        <v>0</v>
      </c>
      <c r="AJ92" s="95">
        <v>0</v>
      </c>
      <c r="AK92" s="95">
        <v>0</v>
      </c>
      <c r="AL92" s="95">
        <v>0</v>
      </c>
      <c r="AM92" s="95">
        <v>0</v>
      </c>
      <c r="AN92" s="95">
        <v>0</v>
      </c>
      <c r="AO92" s="95">
        <v>0</v>
      </c>
      <c r="AP92" s="95">
        <v>0</v>
      </c>
      <c r="AQ92" s="95">
        <v>0</v>
      </c>
      <c r="AR92" s="95">
        <v>0</v>
      </c>
      <c r="AS92" s="95">
        <v>0</v>
      </c>
      <c r="AT92" s="95">
        <v>0</v>
      </c>
      <c r="AU92" s="95">
        <v>0</v>
      </c>
      <c r="AV92" s="95">
        <v>0</v>
      </c>
      <c r="AW92" s="95">
        <v>0</v>
      </c>
      <c r="AX92" s="95">
        <v>0</v>
      </c>
      <c r="AY92" s="95">
        <v>0</v>
      </c>
      <c r="AZ92" s="95">
        <v>0</v>
      </c>
      <c r="BA92" s="95">
        <v>0</v>
      </c>
      <c r="BB92" s="95">
        <v>0</v>
      </c>
      <c r="BC92" s="95">
        <v>0</v>
      </c>
      <c r="BD92" s="95">
        <v>0</v>
      </c>
      <c r="BE92" s="95">
        <v>0</v>
      </c>
      <c r="BF92" s="95">
        <v>0</v>
      </c>
      <c r="BG92" s="95">
        <v>0</v>
      </c>
      <c r="BH92" s="95">
        <v>0</v>
      </c>
      <c r="BI92" s="95">
        <v>0</v>
      </c>
      <c r="BJ92" s="95">
        <v>0</v>
      </c>
      <c r="BK92" s="95">
        <v>0</v>
      </c>
      <c r="BL92" s="95">
        <v>0</v>
      </c>
      <c r="BM92" s="95">
        <v>0</v>
      </c>
      <c r="BN92" s="95">
        <v>0</v>
      </c>
      <c r="BO92" s="95">
        <v>0</v>
      </c>
      <c r="BP92" s="95">
        <v>0</v>
      </c>
      <c r="BQ92" s="95">
        <v>0</v>
      </c>
      <c r="BR92" s="95">
        <v>0</v>
      </c>
      <c r="BS92" s="95">
        <v>0</v>
      </c>
      <c r="BT92" s="95">
        <v>0</v>
      </c>
      <c r="BU92" s="95">
        <v>0</v>
      </c>
      <c r="BV92" s="95">
        <v>0</v>
      </c>
      <c r="BW92" s="95">
        <v>0</v>
      </c>
      <c r="BX92" s="95">
        <v>0</v>
      </c>
      <c r="BY92" s="95">
        <v>0</v>
      </c>
      <c r="BZ92" s="95">
        <v>0</v>
      </c>
      <c r="CA92" s="95">
        <v>0</v>
      </c>
      <c r="CB92" s="95">
        <v>0</v>
      </c>
      <c r="CC92" s="95">
        <v>0</v>
      </c>
      <c r="CD92" s="95">
        <v>0</v>
      </c>
      <c r="CE92" s="95">
        <v>0</v>
      </c>
      <c r="CF92" s="95">
        <v>0</v>
      </c>
      <c r="CG92" s="95">
        <v>0</v>
      </c>
      <c r="CH92" s="95">
        <v>0</v>
      </c>
      <c r="CI92" s="95">
        <v>0</v>
      </c>
      <c r="CJ92" s="95">
        <v>0</v>
      </c>
      <c r="CK92" s="95">
        <v>0</v>
      </c>
      <c r="CL92" s="95">
        <v>0</v>
      </c>
      <c r="CM92" s="95">
        <v>0</v>
      </c>
      <c r="CN92" s="95">
        <v>0</v>
      </c>
      <c r="CO92" s="95">
        <v>0</v>
      </c>
      <c r="CP92" s="95">
        <v>0</v>
      </c>
      <c r="CQ92" s="95">
        <v>0</v>
      </c>
      <c r="CR92" s="95">
        <v>0</v>
      </c>
      <c r="CS92" s="95">
        <v>0</v>
      </c>
      <c r="CT92" s="95">
        <v>0</v>
      </c>
      <c r="CU92" s="95">
        <v>0</v>
      </c>
      <c r="CV92" s="95">
        <v>0</v>
      </c>
      <c r="CW92" s="95">
        <v>0</v>
      </c>
      <c r="CX92" s="95">
        <v>0</v>
      </c>
      <c r="CY92" s="95">
        <v>0</v>
      </c>
      <c r="CZ92" s="95">
        <v>0</v>
      </c>
      <c r="DA92" s="95">
        <v>0</v>
      </c>
      <c r="DB92" s="95">
        <v>0</v>
      </c>
      <c r="DC92" s="95">
        <v>0</v>
      </c>
      <c r="DD92" s="95">
        <v>0</v>
      </c>
      <c r="DE92" s="95">
        <v>0</v>
      </c>
      <c r="DF92" s="95">
        <v>0</v>
      </c>
      <c r="DG92" s="95">
        <v>0</v>
      </c>
      <c r="DH92" s="95">
        <v>0</v>
      </c>
      <c r="DI92" s="95">
        <v>0</v>
      </c>
      <c r="DJ92" s="95">
        <v>0</v>
      </c>
      <c r="DK92" s="95">
        <v>0</v>
      </c>
      <c r="DL92" s="95">
        <v>0</v>
      </c>
      <c r="DM92" s="86">
        <v>0</v>
      </c>
      <c r="DN92" s="86">
        <v>0</v>
      </c>
      <c r="DO92" s="86">
        <v>0</v>
      </c>
      <c r="DP92" s="86">
        <v>0</v>
      </c>
      <c r="DQ92" s="86">
        <v>0</v>
      </c>
      <c r="DR92" s="86">
        <v>0</v>
      </c>
      <c r="DS92" s="86">
        <v>0</v>
      </c>
      <c r="DT92" s="86">
        <v>0</v>
      </c>
      <c r="DU92" s="86">
        <v>0</v>
      </c>
      <c r="DV92" s="86">
        <v>0</v>
      </c>
      <c r="DW92" s="86">
        <v>0</v>
      </c>
      <c r="DX92" s="86">
        <v>0</v>
      </c>
      <c r="DY92" s="86">
        <v>0</v>
      </c>
      <c r="DZ92" s="86">
        <v>0</v>
      </c>
      <c r="EA92" s="86">
        <v>0</v>
      </c>
      <c r="EB92" s="86">
        <v>0</v>
      </c>
    </row>
    <row r="93" s="87" customFormat="1" spans="1:132">
      <c r="A93" s="93" t="s">
        <v>996</v>
      </c>
      <c r="B93" s="95">
        <v>0</v>
      </c>
      <c r="C93" s="95">
        <v>0</v>
      </c>
      <c r="D93" s="95">
        <v>0</v>
      </c>
      <c r="E93" s="95">
        <v>0</v>
      </c>
      <c r="F93" s="95">
        <v>0</v>
      </c>
      <c r="G93" s="95">
        <v>0</v>
      </c>
      <c r="H93" s="95">
        <v>0</v>
      </c>
      <c r="I93" s="95">
        <v>0</v>
      </c>
      <c r="J93" s="95">
        <v>0</v>
      </c>
      <c r="K93" s="95">
        <v>0</v>
      </c>
      <c r="L93" s="95">
        <v>0</v>
      </c>
      <c r="M93" s="95">
        <v>0</v>
      </c>
      <c r="N93" s="95">
        <v>0</v>
      </c>
      <c r="O93" s="95">
        <v>0</v>
      </c>
      <c r="P93" s="95">
        <v>0</v>
      </c>
      <c r="Q93" s="95">
        <v>0</v>
      </c>
      <c r="R93" s="95">
        <v>0</v>
      </c>
      <c r="S93" s="95">
        <v>0</v>
      </c>
      <c r="T93" s="95">
        <v>0</v>
      </c>
      <c r="U93" s="95">
        <v>0</v>
      </c>
      <c r="V93" s="95">
        <v>0</v>
      </c>
      <c r="W93" s="95">
        <v>0</v>
      </c>
      <c r="X93" s="95">
        <v>0</v>
      </c>
      <c r="Y93" s="95">
        <v>0</v>
      </c>
      <c r="Z93" s="95">
        <v>0</v>
      </c>
      <c r="AA93" s="95">
        <v>0</v>
      </c>
      <c r="AB93" s="95">
        <v>0</v>
      </c>
      <c r="AC93" s="95">
        <v>0</v>
      </c>
      <c r="AD93" s="95">
        <v>0</v>
      </c>
      <c r="AE93" s="95">
        <v>0</v>
      </c>
      <c r="AF93" s="95">
        <v>0</v>
      </c>
      <c r="AG93" s="95">
        <v>0</v>
      </c>
      <c r="AH93" s="95">
        <v>0</v>
      </c>
      <c r="AI93" s="95">
        <v>0</v>
      </c>
      <c r="AJ93" s="95">
        <v>0</v>
      </c>
      <c r="AK93" s="95">
        <v>0</v>
      </c>
      <c r="AL93" s="95">
        <v>0</v>
      </c>
      <c r="AM93" s="95">
        <v>0</v>
      </c>
      <c r="AN93" s="95">
        <v>0</v>
      </c>
      <c r="AO93" s="95">
        <v>0</v>
      </c>
      <c r="AP93" s="95">
        <v>0</v>
      </c>
      <c r="AQ93" s="95">
        <v>0</v>
      </c>
      <c r="AR93" s="95">
        <v>0</v>
      </c>
      <c r="AS93" s="95">
        <v>0</v>
      </c>
      <c r="AT93" s="95">
        <v>0</v>
      </c>
      <c r="AU93" s="95">
        <v>0</v>
      </c>
      <c r="AV93" s="95">
        <v>0</v>
      </c>
      <c r="AW93" s="95">
        <v>0</v>
      </c>
      <c r="AX93" s="95">
        <v>0</v>
      </c>
      <c r="AY93" s="95">
        <v>0</v>
      </c>
      <c r="AZ93" s="95">
        <v>0</v>
      </c>
      <c r="BA93" s="95">
        <v>0</v>
      </c>
      <c r="BB93" s="95">
        <v>0</v>
      </c>
      <c r="BC93" s="95">
        <v>0</v>
      </c>
      <c r="BD93" s="95">
        <v>0</v>
      </c>
      <c r="BE93" s="95">
        <v>0</v>
      </c>
      <c r="BF93" s="95">
        <v>0</v>
      </c>
      <c r="BG93" s="95">
        <v>0</v>
      </c>
      <c r="BH93" s="95">
        <v>0</v>
      </c>
      <c r="BI93" s="95">
        <v>0</v>
      </c>
      <c r="BJ93" s="95">
        <v>0</v>
      </c>
      <c r="BK93" s="95">
        <v>0</v>
      </c>
      <c r="BL93" s="95">
        <v>0</v>
      </c>
      <c r="BM93" s="95">
        <v>0</v>
      </c>
      <c r="BN93" s="95">
        <v>0</v>
      </c>
      <c r="BO93" s="95">
        <v>0</v>
      </c>
      <c r="BP93" s="95">
        <v>0</v>
      </c>
      <c r="BQ93" s="95">
        <v>0</v>
      </c>
      <c r="BR93" s="95">
        <v>0</v>
      </c>
      <c r="BS93" s="95">
        <v>0</v>
      </c>
      <c r="BT93" s="95">
        <v>0</v>
      </c>
      <c r="BU93" s="95">
        <v>0</v>
      </c>
      <c r="BV93" s="95">
        <v>0</v>
      </c>
      <c r="BW93" s="95">
        <v>0</v>
      </c>
      <c r="BX93" s="95">
        <v>0</v>
      </c>
      <c r="BY93" s="95">
        <v>0</v>
      </c>
      <c r="BZ93" s="95">
        <v>0</v>
      </c>
      <c r="CA93" s="95">
        <v>0</v>
      </c>
      <c r="CB93" s="95">
        <v>0</v>
      </c>
      <c r="CC93" s="95">
        <v>0</v>
      </c>
      <c r="CD93" s="95">
        <v>0</v>
      </c>
      <c r="CE93" s="95">
        <v>0</v>
      </c>
      <c r="CF93" s="95">
        <v>0</v>
      </c>
      <c r="CG93" s="95">
        <v>0</v>
      </c>
      <c r="CH93" s="95">
        <v>0</v>
      </c>
      <c r="CI93" s="95">
        <v>0</v>
      </c>
      <c r="CJ93" s="95">
        <v>0</v>
      </c>
      <c r="CK93" s="95">
        <v>0</v>
      </c>
      <c r="CL93" s="95">
        <v>0</v>
      </c>
      <c r="CM93" s="95">
        <v>0</v>
      </c>
      <c r="CN93" s="95">
        <v>0</v>
      </c>
      <c r="CO93" s="95">
        <v>0</v>
      </c>
      <c r="CP93" s="95">
        <v>0</v>
      </c>
      <c r="CQ93" s="95">
        <v>0</v>
      </c>
      <c r="CR93" s="95">
        <v>0</v>
      </c>
      <c r="CS93" s="95">
        <v>0</v>
      </c>
      <c r="CT93" s="95">
        <v>0</v>
      </c>
      <c r="CU93" s="95">
        <v>0</v>
      </c>
      <c r="CV93" s="95">
        <v>0</v>
      </c>
      <c r="CW93" s="95">
        <v>0</v>
      </c>
      <c r="CX93" s="95">
        <v>0</v>
      </c>
      <c r="CY93" s="95">
        <v>0</v>
      </c>
      <c r="CZ93" s="95">
        <v>0</v>
      </c>
      <c r="DA93" s="95">
        <v>0</v>
      </c>
      <c r="DB93" s="95">
        <v>0</v>
      </c>
      <c r="DC93" s="95">
        <v>0</v>
      </c>
      <c r="DD93" s="95">
        <v>0</v>
      </c>
      <c r="DE93" s="95">
        <v>0</v>
      </c>
      <c r="DF93" s="95">
        <v>0</v>
      </c>
      <c r="DG93" s="95">
        <v>0</v>
      </c>
      <c r="DH93" s="95">
        <v>0</v>
      </c>
      <c r="DI93" s="95">
        <v>0</v>
      </c>
      <c r="DJ93" s="95">
        <v>0</v>
      </c>
      <c r="DK93" s="95">
        <v>0</v>
      </c>
      <c r="DL93" s="95">
        <v>0</v>
      </c>
      <c r="DM93" s="87">
        <v>0</v>
      </c>
      <c r="DN93" s="87">
        <v>0</v>
      </c>
      <c r="DO93" s="87">
        <v>0</v>
      </c>
      <c r="DP93" s="87">
        <v>0</v>
      </c>
      <c r="DQ93" s="87">
        <v>0</v>
      </c>
      <c r="DR93" s="87">
        <v>0</v>
      </c>
      <c r="DS93" s="87">
        <v>0</v>
      </c>
      <c r="DT93" s="87">
        <v>0</v>
      </c>
      <c r="DU93" s="87">
        <v>0</v>
      </c>
      <c r="DV93" s="87">
        <v>0</v>
      </c>
      <c r="DW93" s="87">
        <v>0</v>
      </c>
      <c r="DX93" s="87">
        <v>0</v>
      </c>
      <c r="DY93" s="87">
        <v>0</v>
      </c>
      <c r="DZ93" s="87">
        <v>0</v>
      </c>
      <c r="EA93" s="87">
        <v>0</v>
      </c>
      <c r="EB93" s="87">
        <v>0</v>
      </c>
    </row>
    <row r="94" s="87" customFormat="1" spans="1:132">
      <c r="A94" s="94" t="s">
        <v>997</v>
      </c>
      <c r="B94" s="95">
        <v>-17400280.94</v>
      </c>
      <c r="C94" s="95">
        <v>-25059200.03</v>
      </c>
      <c r="D94" s="95">
        <v>-126000.010000001</v>
      </c>
      <c r="E94" s="95">
        <v>1610866.96</v>
      </c>
      <c r="F94" s="95">
        <v>0</v>
      </c>
      <c r="G94" s="95">
        <v>0</v>
      </c>
      <c r="H94" s="95">
        <v>6174052.13999996</v>
      </c>
      <c r="I94" s="95">
        <v>0</v>
      </c>
      <c r="J94" s="95">
        <v>0</v>
      </c>
      <c r="K94" s="95">
        <v>0</v>
      </c>
      <c r="L94" s="95">
        <v>-11471714.97</v>
      </c>
      <c r="M94" s="95">
        <v>0</v>
      </c>
      <c r="N94" s="95">
        <v>-13270685.06</v>
      </c>
      <c r="O94" s="95">
        <v>0</v>
      </c>
      <c r="P94" s="95">
        <v>0</v>
      </c>
      <c r="Q94" s="95">
        <v>0</v>
      </c>
      <c r="R94" s="95">
        <v>-316800</v>
      </c>
      <c r="S94" s="95">
        <v>0</v>
      </c>
      <c r="T94" s="95">
        <v>-11328368.81</v>
      </c>
      <c r="U94" s="95">
        <v>0</v>
      </c>
      <c r="V94" s="95">
        <v>-143346.16</v>
      </c>
      <c r="W94" s="95">
        <v>0</v>
      </c>
      <c r="X94" s="95">
        <v>0</v>
      </c>
      <c r="Y94" s="95">
        <v>0</v>
      </c>
      <c r="Z94" s="95">
        <v>0</v>
      </c>
      <c r="AA94" s="95">
        <v>0</v>
      </c>
      <c r="AB94" s="95">
        <v>0</v>
      </c>
      <c r="AC94" s="95">
        <v>0</v>
      </c>
      <c r="AD94" s="95">
        <v>0</v>
      </c>
      <c r="AE94" s="95">
        <v>0</v>
      </c>
      <c r="AF94" s="95">
        <v>0</v>
      </c>
      <c r="AG94" s="95">
        <v>0</v>
      </c>
      <c r="AH94" s="95">
        <v>0</v>
      </c>
      <c r="AI94" s="95">
        <v>2249.56</v>
      </c>
      <c r="AJ94" s="95">
        <v>-11944686</v>
      </c>
      <c r="AK94" s="95">
        <v>-1328248.62</v>
      </c>
      <c r="AL94" s="95">
        <v>0</v>
      </c>
      <c r="AM94" s="95">
        <v>0</v>
      </c>
      <c r="AN94" s="95">
        <v>0</v>
      </c>
      <c r="AO94" s="95">
        <v>0</v>
      </c>
      <c r="AP94" s="95">
        <v>-316800</v>
      </c>
      <c r="AQ94" s="95">
        <v>0</v>
      </c>
      <c r="AR94" s="95">
        <v>0</v>
      </c>
      <c r="AS94" s="95">
        <v>0</v>
      </c>
      <c r="AT94" s="95">
        <v>0</v>
      </c>
      <c r="AU94" s="95">
        <v>0</v>
      </c>
      <c r="AV94" s="95">
        <v>0</v>
      </c>
      <c r="AW94" s="95">
        <v>0</v>
      </c>
      <c r="AX94" s="95">
        <v>0</v>
      </c>
      <c r="AY94" s="95">
        <v>0</v>
      </c>
      <c r="AZ94" s="95">
        <v>0</v>
      </c>
      <c r="BA94" s="95">
        <v>0</v>
      </c>
      <c r="BB94" s="95">
        <v>0</v>
      </c>
      <c r="BC94" s="95">
        <v>0</v>
      </c>
      <c r="BD94" s="95">
        <v>0</v>
      </c>
      <c r="BE94" s="95">
        <v>0</v>
      </c>
      <c r="BF94" s="95">
        <v>0</v>
      </c>
      <c r="BG94" s="95">
        <v>0</v>
      </c>
      <c r="BH94" s="95">
        <v>0</v>
      </c>
      <c r="BI94" s="95">
        <v>0</v>
      </c>
      <c r="BJ94" s="95">
        <v>0</v>
      </c>
      <c r="BK94" s="95">
        <v>0</v>
      </c>
      <c r="BL94" s="95">
        <v>0</v>
      </c>
      <c r="BM94" s="95">
        <v>0</v>
      </c>
      <c r="BN94" s="95">
        <v>0</v>
      </c>
      <c r="BO94" s="95">
        <v>0</v>
      </c>
      <c r="BP94" s="95">
        <v>0</v>
      </c>
      <c r="BQ94" s="95">
        <v>0</v>
      </c>
      <c r="BR94" s="95">
        <v>0</v>
      </c>
      <c r="BS94" s="95">
        <v>0</v>
      </c>
      <c r="BT94" s="95">
        <v>0</v>
      </c>
      <c r="BU94" s="95">
        <v>0</v>
      </c>
      <c r="BV94" s="95">
        <v>0</v>
      </c>
      <c r="BW94" s="95">
        <v>0</v>
      </c>
      <c r="BX94" s="95">
        <v>0</v>
      </c>
      <c r="BY94" s="95">
        <v>0</v>
      </c>
      <c r="BZ94" s="95">
        <v>0</v>
      </c>
      <c r="CA94" s="95">
        <v>0</v>
      </c>
      <c r="CB94" s="95">
        <v>0</v>
      </c>
      <c r="CC94" s="95">
        <v>0</v>
      </c>
      <c r="CD94" s="95">
        <v>0</v>
      </c>
      <c r="CE94" s="95">
        <v>0</v>
      </c>
      <c r="CF94" s="95">
        <v>0</v>
      </c>
      <c r="CG94" s="95">
        <v>0</v>
      </c>
      <c r="CH94" s="95">
        <v>0</v>
      </c>
      <c r="CI94" s="95">
        <v>0</v>
      </c>
      <c r="CJ94" s="95">
        <v>0</v>
      </c>
      <c r="CK94" s="95">
        <v>0</v>
      </c>
      <c r="CL94" s="95">
        <v>0</v>
      </c>
      <c r="CM94" s="95">
        <v>0</v>
      </c>
      <c r="CN94" s="95">
        <v>0</v>
      </c>
      <c r="CO94" s="95">
        <v>0</v>
      </c>
      <c r="CP94" s="95">
        <v>0</v>
      </c>
      <c r="CQ94" s="95">
        <v>0</v>
      </c>
      <c r="CR94" s="95">
        <v>0</v>
      </c>
      <c r="CS94" s="95">
        <v>0</v>
      </c>
      <c r="CT94" s="95">
        <v>0</v>
      </c>
      <c r="CU94" s="95">
        <v>0</v>
      </c>
      <c r="CV94" s="95">
        <v>0</v>
      </c>
      <c r="CW94" s="95">
        <v>0</v>
      </c>
      <c r="CX94" s="95">
        <v>0</v>
      </c>
      <c r="CY94" s="95">
        <v>0</v>
      </c>
      <c r="CZ94" s="95">
        <v>0</v>
      </c>
      <c r="DA94" s="95">
        <v>0</v>
      </c>
      <c r="DB94" s="95">
        <v>0</v>
      </c>
      <c r="DC94" s="95">
        <v>0</v>
      </c>
      <c r="DD94" s="95">
        <v>0</v>
      </c>
      <c r="DE94" s="95">
        <v>0</v>
      </c>
      <c r="DF94" s="95">
        <v>0</v>
      </c>
      <c r="DG94" s="95">
        <v>0</v>
      </c>
      <c r="DH94" s="95">
        <v>0</v>
      </c>
      <c r="DI94" s="95">
        <v>0</v>
      </c>
      <c r="DJ94" s="95">
        <v>0</v>
      </c>
      <c r="DK94" s="95">
        <v>0</v>
      </c>
      <c r="DL94" s="95">
        <v>0</v>
      </c>
      <c r="DM94" s="87">
        <v>0</v>
      </c>
      <c r="DN94" s="87">
        <v>0</v>
      </c>
      <c r="DO94" s="87">
        <v>0</v>
      </c>
      <c r="DP94" s="87">
        <v>0</v>
      </c>
      <c r="DQ94" s="87">
        <v>0</v>
      </c>
      <c r="DR94" s="87">
        <v>0</v>
      </c>
      <c r="DS94" s="87">
        <v>1936398.77</v>
      </c>
      <c r="DT94" s="87">
        <v>0</v>
      </c>
      <c r="DU94" s="87">
        <v>0</v>
      </c>
      <c r="DV94" s="87">
        <v>0</v>
      </c>
      <c r="DW94" s="87">
        <v>0</v>
      </c>
      <c r="DX94" s="87">
        <v>-2062398.78</v>
      </c>
      <c r="DY94" s="87">
        <v>0</v>
      </c>
      <c r="DZ94" s="87">
        <v>0</v>
      </c>
      <c r="EA94" s="87">
        <v>0</v>
      </c>
      <c r="EB94" s="87">
        <v>0</v>
      </c>
    </row>
    <row r="95" s="87" customFormat="1" spans="1:132">
      <c r="A95" s="93" t="s">
        <v>998</v>
      </c>
      <c r="B95" s="95">
        <v>291892.35</v>
      </c>
      <c r="C95" s="95">
        <v>0</v>
      </c>
      <c r="D95" s="95">
        <v>0</v>
      </c>
      <c r="E95" s="95">
        <v>291892.35</v>
      </c>
      <c r="F95" s="95">
        <v>0</v>
      </c>
      <c r="G95" s="95">
        <v>0</v>
      </c>
      <c r="H95" s="95">
        <v>0</v>
      </c>
      <c r="I95" s="95">
        <v>0</v>
      </c>
      <c r="J95" s="95">
        <v>0</v>
      </c>
      <c r="K95" s="95">
        <v>0</v>
      </c>
      <c r="L95" s="95">
        <v>0</v>
      </c>
      <c r="M95" s="95">
        <v>0</v>
      </c>
      <c r="N95" s="95">
        <v>0</v>
      </c>
      <c r="O95" s="95">
        <v>0</v>
      </c>
      <c r="P95" s="95">
        <v>0</v>
      </c>
      <c r="Q95" s="95">
        <v>0</v>
      </c>
      <c r="R95" s="95">
        <v>0</v>
      </c>
      <c r="S95" s="95">
        <v>0</v>
      </c>
      <c r="T95" s="95">
        <v>0</v>
      </c>
      <c r="U95" s="95">
        <v>0</v>
      </c>
      <c r="V95" s="95">
        <v>0</v>
      </c>
      <c r="W95" s="95">
        <v>0</v>
      </c>
      <c r="X95" s="95">
        <v>0</v>
      </c>
      <c r="Y95" s="95">
        <v>0</v>
      </c>
      <c r="Z95" s="95">
        <v>0</v>
      </c>
      <c r="AA95" s="95">
        <v>0</v>
      </c>
      <c r="AB95" s="95">
        <v>0</v>
      </c>
      <c r="AC95" s="95">
        <v>0</v>
      </c>
      <c r="AD95" s="95">
        <v>0</v>
      </c>
      <c r="AE95" s="95">
        <v>0</v>
      </c>
      <c r="AF95" s="95">
        <v>0</v>
      </c>
      <c r="AG95" s="95">
        <v>0</v>
      </c>
      <c r="AH95" s="95">
        <v>0</v>
      </c>
      <c r="AI95" s="95">
        <v>0</v>
      </c>
      <c r="AJ95" s="95">
        <v>0</v>
      </c>
      <c r="AK95" s="95">
        <v>0</v>
      </c>
      <c r="AL95" s="95">
        <v>0</v>
      </c>
      <c r="AM95" s="95">
        <v>0</v>
      </c>
      <c r="AN95" s="95">
        <v>0</v>
      </c>
      <c r="AO95" s="95">
        <v>0</v>
      </c>
      <c r="AP95" s="95">
        <v>0</v>
      </c>
      <c r="AQ95" s="95">
        <v>0</v>
      </c>
      <c r="AR95" s="95">
        <v>0</v>
      </c>
      <c r="AS95" s="95">
        <v>0</v>
      </c>
      <c r="AT95" s="95">
        <v>0</v>
      </c>
      <c r="AU95" s="95">
        <v>0</v>
      </c>
      <c r="AV95" s="95">
        <v>0</v>
      </c>
      <c r="AW95" s="95">
        <v>0</v>
      </c>
      <c r="AX95" s="95">
        <v>0</v>
      </c>
      <c r="AY95" s="95">
        <v>0</v>
      </c>
      <c r="AZ95" s="95">
        <v>0</v>
      </c>
      <c r="BA95" s="95">
        <v>0</v>
      </c>
      <c r="BB95" s="95">
        <v>0</v>
      </c>
      <c r="BC95" s="95">
        <v>0</v>
      </c>
      <c r="BD95" s="95">
        <v>0</v>
      </c>
      <c r="BE95" s="95">
        <v>0</v>
      </c>
      <c r="BF95" s="95">
        <v>0</v>
      </c>
      <c r="BG95" s="95">
        <v>0</v>
      </c>
      <c r="BH95" s="95">
        <v>0</v>
      </c>
      <c r="BI95" s="95">
        <v>0</v>
      </c>
      <c r="BJ95" s="95">
        <v>0</v>
      </c>
      <c r="BK95" s="95">
        <v>0</v>
      </c>
      <c r="BL95" s="95">
        <v>0</v>
      </c>
      <c r="BM95" s="95">
        <v>0</v>
      </c>
      <c r="BN95" s="95">
        <v>0</v>
      </c>
      <c r="BO95" s="95">
        <v>0</v>
      </c>
      <c r="BP95" s="95">
        <v>0</v>
      </c>
      <c r="BQ95" s="95">
        <v>0</v>
      </c>
      <c r="BR95" s="95">
        <v>0</v>
      </c>
      <c r="BS95" s="95">
        <v>0</v>
      </c>
      <c r="BT95" s="95">
        <v>0</v>
      </c>
      <c r="BU95" s="95">
        <v>0</v>
      </c>
      <c r="BV95" s="95">
        <v>0</v>
      </c>
      <c r="BW95" s="95">
        <v>0</v>
      </c>
      <c r="BX95" s="95">
        <v>0</v>
      </c>
      <c r="BY95" s="95">
        <v>0</v>
      </c>
      <c r="BZ95" s="95">
        <v>0</v>
      </c>
      <c r="CA95" s="95">
        <v>0</v>
      </c>
      <c r="CB95" s="95">
        <v>0</v>
      </c>
      <c r="CC95" s="95">
        <v>0</v>
      </c>
      <c r="CD95" s="95">
        <v>0</v>
      </c>
      <c r="CE95" s="95">
        <v>0</v>
      </c>
      <c r="CF95" s="95">
        <v>0</v>
      </c>
      <c r="CG95" s="95">
        <v>0</v>
      </c>
      <c r="CH95" s="95">
        <v>0</v>
      </c>
      <c r="CI95" s="95">
        <v>0</v>
      </c>
      <c r="CJ95" s="95">
        <v>0</v>
      </c>
      <c r="CK95" s="95">
        <v>0</v>
      </c>
      <c r="CL95" s="95">
        <v>0</v>
      </c>
      <c r="CM95" s="95">
        <v>0</v>
      </c>
      <c r="CN95" s="95">
        <v>0</v>
      </c>
      <c r="CO95" s="95">
        <v>0</v>
      </c>
      <c r="CP95" s="95">
        <v>0</v>
      </c>
      <c r="CQ95" s="95">
        <v>0</v>
      </c>
      <c r="CR95" s="95">
        <v>0</v>
      </c>
      <c r="CS95" s="95">
        <v>0</v>
      </c>
      <c r="CT95" s="95">
        <v>0</v>
      </c>
      <c r="CU95" s="95">
        <v>0</v>
      </c>
      <c r="CV95" s="95">
        <v>0</v>
      </c>
      <c r="CW95" s="95">
        <v>0</v>
      </c>
      <c r="CX95" s="95">
        <v>0</v>
      </c>
      <c r="CY95" s="95">
        <v>0</v>
      </c>
      <c r="CZ95" s="95">
        <v>0</v>
      </c>
      <c r="DA95" s="95">
        <v>0</v>
      </c>
      <c r="DB95" s="95">
        <v>0</v>
      </c>
      <c r="DC95" s="95">
        <v>0</v>
      </c>
      <c r="DD95" s="95">
        <v>0</v>
      </c>
      <c r="DE95" s="95">
        <v>0</v>
      </c>
      <c r="DF95" s="95">
        <v>0</v>
      </c>
      <c r="DG95" s="95">
        <v>0</v>
      </c>
      <c r="DH95" s="95">
        <v>0</v>
      </c>
      <c r="DI95" s="95">
        <v>0</v>
      </c>
      <c r="DJ95" s="95">
        <v>0</v>
      </c>
      <c r="DK95" s="95">
        <v>0</v>
      </c>
      <c r="DL95" s="95">
        <v>0</v>
      </c>
      <c r="DM95" s="87">
        <v>0</v>
      </c>
      <c r="DN95" s="87">
        <v>0</v>
      </c>
      <c r="DO95" s="87">
        <v>0</v>
      </c>
      <c r="DP95" s="87">
        <v>0</v>
      </c>
      <c r="DQ95" s="87">
        <v>0</v>
      </c>
      <c r="DR95" s="87">
        <v>0</v>
      </c>
      <c r="DS95" s="87">
        <v>0</v>
      </c>
      <c r="DT95" s="87">
        <v>0</v>
      </c>
      <c r="DU95" s="87">
        <v>0</v>
      </c>
      <c r="DV95" s="87">
        <v>0</v>
      </c>
      <c r="DW95" s="87">
        <v>0</v>
      </c>
      <c r="DX95" s="87">
        <v>0</v>
      </c>
      <c r="DY95" s="87">
        <v>0</v>
      </c>
      <c r="DZ95" s="87">
        <v>0</v>
      </c>
      <c r="EA95" s="87">
        <v>0</v>
      </c>
      <c r="EB95" s="87">
        <v>0</v>
      </c>
    </row>
    <row r="96" s="87" customFormat="1" spans="1:132">
      <c r="A96" s="93" t="s">
        <v>999</v>
      </c>
      <c r="B96" s="95">
        <v>-17692173.29</v>
      </c>
      <c r="C96" s="95">
        <v>-25059200.03</v>
      </c>
      <c r="D96" s="95">
        <v>-126000.010000001</v>
      </c>
      <c r="E96" s="95">
        <v>1318974.61</v>
      </c>
      <c r="F96" s="95">
        <v>0</v>
      </c>
      <c r="G96" s="95">
        <v>0</v>
      </c>
      <c r="H96" s="95">
        <v>6174052.13999996</v>
      </c>
      <c r="I96" s="95">
        <v>0</v>
      </c>
      <c r="J96" s="95">
        <v>0</v>
      </c>
      <c r="K96" s="95">
        <v>0</v>
      </c>
      <c r="L96" s="95">
        <v>-11471714.97</v>
      </c>
      <c r="M96" s="95">
        <v>0</v>
      </c>
      <c r="N96" s="95">
        <v>-13270685.06</v>
      </c>
      <c r="O96" s="95">
        <v>0</v>
      </c>
      <c r="P96" s="95">
        <v>0</v>
      </c>
      <c r="Q96" s="95">
        <v>0</v>
      </c>
      <c r="R96" s="95">
        <v>-316800</v>
      </c>
      <c r="S96" s="95">
        <v>0</v>
      </c>
      <c r="T96" s="95">
        <v>-11328368.81</v>
      </c>
      <c r="U96" s="95">
        <v>0</v>
      </c>
      <c r="V96" s="95">
        <v>-143346.16</v>
      </c>
      <c r="W96" s="95">
        <v>0</v>
      </c>
      <c r="X96" s="95">
        <v>0</v>
      </c>
      <c r="Y96" s="95">
        <v>0</v>
      </c>
      <c r="Z96" s="95">
        <v>0</v>
      </c>
      <c r="AA96" s="95">
        <v>0</v>
      </c>
      <c r="AB96" s="95">
        <v>0</v>
      </c>
      <c r="AC96" s="95">
        <v>0</v>
      </c>
      <c r="AD96" s="95">
        <v>0</v>
      </c>
      <c r="AE96" s="95">
        <v>0</v>
      </c>
      <c r="AF96" s="95">
        <v>0</v>
      </c>
      <c r="AG96" s="95">
        <v>0</v>
      </c>
      <c r="AH96" s="95">
        <v>0</v>
      </c>
      <c r="AI96" s="95">
        <v>2249.56</v>
      </c>
      <c r="AJ96" s="95">
        <v>-11944686</v>
      </c>
      <c r="AK96" s="95">
        <v>-1328248.62</v>
      </c>
      <c r="AL96" s="95">
        <v>0</v>
      </c>
      <c r="AM96" s="95">
        <v>0</v>
      </c>
      <c r="AN96" s="95">
        <v>0</v>
      </c>
      <c r="AO96" s="95">
        <v>0</v>
      </c>
      <c r="AP96" s="95">
        <v>-316800</v>
      </c>
      <c r="AQ96" s="95">
        <v>0</v>
      </c>
      <c r="AR96" s="95">
        <v>0</v>
      </c>
      <c r="AS96" s="95">
        <v>0</v>
      </c>
      <c r="AT96" s="95">
        <v>0</v>
      </c>
      <c r="AU96" s="95">
        <v>0</v>
      </c>
      <c r="AV96" s="95">
        <v>0</v>
      </c>
      <c r="AW96" s="95">
        <v>0</v>
      </c>
      <c r="AX96" s="95">
        <v>0</v>
      </c>
      <c r="AY96" s="95">
        <v>0</v>
      </c>
      <c r="AZ96" s="95">
        <v>0</v>
      </c>
      <c r="BA96" s="95">
        <v>0</v>
      </c>
      <c r="BB96" s="95">
        <v>0</v>
      </c>
      <c r="BC96" s="95">
        <v>0</v>
      </c>
      <c r="BD96" s="95">
        <v>0</v>
      </c>
      <c r="BE96" s="95">
        <v>0</v>
      </c>
      <c r="BF96" s="95">
        <v>0</v>
      </c>
      <c r="BG96" s="95">
        <v>0</v>
      </c>
      <c r="BH96" s="95">
        <v>0</v>
      </c>
      <c r="BI96" s="95">
        <v>0</v>
      </c>
      <c r="BJ96" s="95">
        <v>0</v>
      </c>
      <c r="BK96" s="95">
        <v>0</v>
      </c>
      <c r="BL96" s="95">
        <v>0</v>
      </c>
      <c r="BM96" s="95">
        <v>0</v>
      </c>
      <c r="BN96" s="95">
        <v>0</v>
      </c>
      <c r="BO96" s="95">
        <v>0</v>
      </c>
      <c r="BP96" s="95">
        <v>0</v>
      </c>
      <c r="BQ96" s="95">
        <v>0</v>
      </c>
      <c r="BR96" s="95">
        <v>0</v>
      </c>
      <c r="BS96" s="95">
        <v>0</v>
      </c>
      <c r="BT96" s="95">
        <v>0</v>
      </c>
      <c r="BU96" s="95">
        <v>0</v>
      </c>
      <c r="BV96" s="95">
        <v>0</v>
      </c>
      <c r="BW96" s="95">
        <v>0</v>
      </c>
      <c r="BX96" s="95">
        <v>0</v>
      </c>
      <c r="BY96" s="95">
        <v>0</v>
      </c>
      <c r="BZ96" s="95">
        <v>0</v>
      </c>
      <c r="CA96" s="95">
        <v>0</v>
      </c>
      <c r="CB96" s="95">
        <v>0</v>
      </c>
      <c r="CC96" s="95">
        <v>0</v>
      </c>
      <c r="CD96" s="95">
        <v>0</v>
      </c>
      <c r="CE96" s="95">
        <v>0</v>
      </c>
      <c r="CF96" s="95">
        <v>0</v>
      </c>
      <c r="CG96" s="95">
        <v>0</v>
      </c>
      <c r="CH96" s="95">
        <v>0</v>
      </c>
      <c r="CI96" s="95">
        <v>0</v>
      </c>
      <c r="CJ96" s="95">
        <v>0</v>
      </c>
      <c r="CK96" s="95">
        <v>0</v>
      </c>
      <c r="CL96" s="95">
        <v>0</v>
      </c>
      <c r="CM96" s="95">
        <v>0</v>
      </c>
      <c r="CN96" s="95">
        <v>0</v>
      </c>
      <c r="CO96" s="95">
        <v>0</v>
      </c>
      <c r="CP96" s="95">
        <v>0</v>
      </c>
      <c r="CQ96" s="95">
        <v>0</v>
      </c>
      <c r="CR96" s="95">
        <v>0</v>
      </c>
      <c r="CS96" s="95">
        <v>0</v>
      </c>
      <c r="CT96" s="95">
        <v>0</v>
      </c>
      <c r="CU96" s="95">
        <v>0</v>
      </c>
      <c r="CV96" s="95">
        <v>0</v>
      </c>
      <c r="CW96" s="95">
        <v>0</v>
      </c>
      <c r="CX96" s="95">
        <v>0</v>
      </c>
      <c r="CY96" s="95">
        <v>0</v>
      </c>
      <c r="CZ96" s="95">
        <v>0</v>
      </c>
      <c r="DA96" s="95">
        <v>0</v>
      </c>
      <c r="DB96" s="95">
        <v>0</v>
      </c>
      <c r="DC96" s="95">
        <v>0</v>
      </c>
      <c r="DD96" s="95">
        <v>0</v>
      </c>
      <c r="DE96" s="95">
        <v>0</v>
      </c>
      <c r="DF96" s="95">
        <v>0</v>
      </c>
      <c r="DG96" s="95">
        <v>0</v>
      </c>
      <c r="DH96" s="95">
        <v>0</v>
      </c>
      <c r="DI96" s="95">
        <v>0</v>
      </c>
      <c r="DJ96" s="95">
        <v>0</v>
      </c>
      <c r="DK96" s="95">
        <v>0</v>
      </c>
      <c r="DL96" s="95">
        <v>0</v>
      </c>
      <c r="DM96" s="87">
        <v>0</v>
      </c>
      <c r="DN96" s="87">
        <v>0</v>
      </c>
      <c r="DO96" s="87">
        <v>0</v>
      </c>
      <c r="DP96" s="87">
        <v>0</v>
      </c>
      <c r="DQ96" s="87">
        <v>0</v>
      </c>
      <c r="DR96" s="87">
        <v>0</v>
      </c>
      <c r="DS96" s="87">
        <v>1936398.77</v>
      </c>
      <c r="DT96" s="87">
        <v>0</v>
      </c>
      <c r="DU96" s="87">
        <v>0</v>
      </c>
      <c r="DV96" s="87">
        <v>0</v>
      </c>
      <c r="DW96" s="87">
        <v>0</v>
      </c>
      <c r="DX96" s="87">
        <v>-2062398.78</v>
      </c>
      <c r="DY96" s="87">
        <v>0</v>
      </c>
      <c r="DZ96" s="87">
        <v>0</v>
      </c>
      <c r="EA96" s="87">
        <v>0</v>
      </c>
      <c r="EB96" s="87">
        <v>0</v>
      </c>
    </row>
    <row r="97" s="87" customFormat="1" spans="1:132">
      <c r="A97" s="93" t="s">
        <v>1000</v>
      </c>
      <c r="B97" s="95">
        <v>0</v>
      </c>
      <c r="C97" s="95">
        <v>0</v>
      </c>
      <c r="D97" s="95">
        <v>0</v>
      </c>
      <c r="E97" s="95">
        <v>0</v>
      </c>
      <c r="F97" s="95">
        <v>0</v>
      </c>
      <c r="G97" s="95">
        <v>0</v>
      </c>
      <c r="H97" s="95">
        <v>0</v>
      </c>
      <c r="I97" s="95">
        <v>0</v>
      </c>
      <c r="J97" s="95">
        <v>0</v>
      </c>
      <c r="K97" s="95">
        <v>0</v>
      </c>
      <c r="L97" s="95">
        <v>0</v>
      </c>
      <c r="M97" s="95">
        <v>0</v>
      </c>
      <c r="N97" s="95">
        <v>0</v>
      </c>
      <c r="O97" s="95">
        <v>0</v>
      </c>
      <c r="P97" s="95">
        <v>0</v>
      </c>
      <c r="Q97" s="95">
        <v>0</v>
      </c>
      <c r="R97" s="95">
        <v>0</v>
      </c>
      <c r="S97" s="95">
        <v>0</v>
      </c>
      <c r="T97" s="95">
        <v>0</v>
      </c>
      <c r="U97" s="95">
        <v>0</v>
      </c>
      <c r="V97" s="95">
        <v>0</v>
      </c>
      <c r="W97" s="95">
        <v>0</v>
      </c>
      <c r="X97" s="95">
        <v>0</v>
      </c>
      <c r="Y97" s="95">
        <v>0</v>
      </c>
      <c r="Z97" s="95">
        <v>0</v>
      </c>
      <c r="AA97" s="95">
        <v>0</v>
      </c>
      <c r="AB97" s="95">
        <v>0</v>
      </c>
      <c r="AC97" s="95">
        <v>0</v>
      </c>
      <c r="AD97" s="95">
        <v>0</v>
      </c>
      <c r="AE97" s="95">
        <v>0</v>
      </c>
      <c r="AF97" s="95">
        <v>0</v>
      </c>
      <c r="AG97" s="95">
        <v>0</v>
      </c>
      <c r="AH97" s="95">
        <v>0</v>
      </c>
      <c r="AI97" s="95">
        <v>0</v>
      </c>
      <c r="AJ97" s="95">
        <v>0</v>
      </c>
      <c r="AK97" s="95">
        <v>0</v>
      </c>
      <c r="AL97" s="95">
        <v>0</v>
      </c>
      <c r="AM97" s="95">
        <v>0</v>
      </c>
      <c r="AN97" s="95">
        <v>0</v>
      </c>
      <c r="AO97" s="95">
        <v>0</v>
      </c>
      <c r="AP97" s="95">
        <v>0</v>
      </c>
      <c r="AQ97" s="95">
        <v>0</v>
      </c>
      <c r="AR97" s="95">
        <v>0</v>
      </c>
      <c r="AS97" s="95">
        <v>0</v>
      </c>
      <c r="AT97" s="95">
        <v>0</v>
      </c>
      <c r="AU97" s="95">
        <v>0</v>
      </c>
      <c r="AV97" s="95">
        <v>0</v>
      </c>
      <c r="AW97" s="95">
        <v>0</v>
      </c>
      <c r="AX97" s="95">
        <v>0</v>
      </c>
      <c r="AY97" s="95">
        <v>0</v>
      </c>
      <c r="AZ97" s="95">
        <v>0</v>
      </c>
      <c r="BA97" s="95">
        <v>0</v>
      </c>
      <c r="BB97" s="95">
        <v>0</v>
      </c>
      <c r="BC97" s="95">
        <v>0</v>
      </c>
      <c r="BD97" s="95">
        <v>0</v>
      </c>
      <c r="BE97" s="95">
        <v>0</v>
      </c>
      <c r="BF97" s="95">
        <v>0</v>
      </c>
      <c r="BG97" s="95">
        <v>0</v>
      </c>
      <c r="BH97" s="95">
        <v>0</v>
      </c>
      <c r="BI97" s="95">
        <v>0</v>
      </c>
      <c r="BJ97" s="95">
        <v>0</v>
      </c>
      <c r="BK97" s="95">
        <v>0</v>
      </c>
      <c r="BL97" s="95">
        <v>0</v>
      </c>
      <c r="BM97" s="95">
        <v>0</v>
      </c>
      <c r="BN97" s="95">
        <v>0</v>
      </c>
      <c r="BO97" s="95">
        <v>0</v>
      </c>
      <c r="BP97" s="95">
        <v>0</v>
      </c>
      <c r="BQ97" s="95">
        <v>0</v>
      </c>
      <c r="BR97" s="95">
        <v>0</v>
      </c>
      <c r="BS97" s="95">
        <v>0</v>
      </c>
      <c r="BT97" s="95">
        <v>0</v>
      </c>
      <c r="BU97" s="95">
        <v>0</v>
      </c>
      <c r="BV97" s="95">
        <v>0</v>
      </c>
      <c r="BW97" s="95">
        <v>0</v>
      </c>
      <c r="BX97" s="95">
        <v>0</v>
      </c>
      <c r="BY97" s="95">
        <v>0</v>
      </c>
      <c r="BZ97" s="95">
        <v>0</v>
      </c>
      <c r="CA97" s="95">
        <v>0</v>
      </c>
      <c r="CB97" s="95">
        <v>0</v>
      </c>
      <c r="CC97" s="95">
        <v>0</v>
      </c>
      <c r="CD97" s="95">
        <v>0</v>
      </c>
      <c r="CE97" s="95">
        <v>0</v>
      </c>
      <c r="CF97" s="95">
        <v>0</v>
      </c>
      <c r="CG97" s="95">
        <v>0</v>
      </c>
      <c r="CH97" s="95">
        <v>0</v>
      </c>
      <c r="CI97" s="95">
        <v>0</v>
      </c>
      <c r="CJ97" s="95">
        <v>0</v>
      </c>
      <c r="CK97" s="95">
        <v>0</v>
      </c>
      <c r="CL97" s="95">
        <v>0</v>
      </c>
      <c r="CM97" s="95">
        <v>0</v>
      </c>
      <c r="CN97" s="95">
        <v>0</v>
      </c>
      <c r="CO97" s="95">
        <v>0</v>
      </c>
      <c r="CP97" s="95">
        <v>0</v>
      </c>
      <c r="CQ97" s="95">
        <v>0</v>
      </c>
      <c r="CR97" s="95">
        <v>0</v>
      </c>
      <c r="CS97" s="95">
        <v>0</v>
      </c>
      <c r="CT97" s="95">
        <v>0</v>
      </c>
      <c r="CU97" s="95">
        <v>0</v>
      </c>
      <c r="CV97" s="95">
        <v>0</v>
      </c>
      <c r="CW97" s="95">
        <v>0</v>
      </c>
      <c r="CX97" s="95">
        <v>0</v>
      </c>
      <c r="CY97" s="95">
        <v>0</v>
      </c>
      <c r="CZ97" s="95">
        <v>0</v>
      </c>
      <c r="DA97" s="95">
        <v>0</v>
      </c>
      <c r="DB97" s="95">
        <v>0</v>
      </c>
      <c r="DC97" s="95">
        <v>0</v>
      </c>
      <c r="DD97" s="95">
        <v>0</v>
      </c>
      <c r="DE97" s="95">
        <v>0</v>
      </c>
      <c r="DF97" s="95">
        <v>0</v>
      </c>
      <c r="DG97" s="95">
        <v>0</v>
      </c>
      <c r="DH97" s="95">
        <v>0</v>
      </c>
      <c r="DI97" s="95">
        <v>0</v>
      </c>
      <c r="DJ97" s="95">
        <v>0</v>
      </c>
      <c r="DK97" s="95">
        <v>0</v>
      </c>
      <c r="DL97" s="95">
        <v>0</v>
      </c>
      <c r="DM97" s="87">
        <v>0</v>
      </c>
      <c r="DN97" s="87">
        <v>0</v>
      </c>
      <c r="DO97" s="87">
        <v>0</v>
      </c>
      <c r="DP97" s="87">
        <v>0</v>
      </c>
      <c r="DQ97" s="87">
        <v>0</v>
      </c>
      <c r="DR97" s="87">
        <v>0</v>
      </c>
      <c r="DS97" s="87">
        <v>0</v>
      </c>
      <c r="DT97" s="87">
        <v>0</v>
      </c>
      <c r="DU97" s="87">
        <v>0</v>
      </c>
      <c r="DV97" s="87">
        <v>0</v>
      </c>
      <c r="DW97" s="87">
        <v>0</v>
      </c>
      <c r="DX97" s="87">
        <v>0</v>
      </c>
      <c r="DY97" s="87">
        <v>0</v>
      </c>
      <c r="DZ97" s="87">
        <v>0</v>
      </c>
      <c r="EA97" s="87">
        <v>0</v>
      </c>
      <c r="EB97" s="87">
        <v>0</v>
      </c>
    </row>
    <row r="98" s="87" customFormat="1" spans="1:132">
      <c r="A98" s="93" t="s">
        <v>1001</v>
      </c>
      <c r="B98" s="95">
        <v>0</v>
      </c>
      <c r="C98" s="95">
        <v>0</v>
      </c>
      <c r="D98" s="95">
        <v>0</v>
      </c>
      <c r="E98" s="95">
        <v>0</v>
      </c>
      <c r="F98" s="95">
        <v>0</v>
      </c>
      <c r="G98" s="95">
        <v>0</v>
      </c>
      <c r="H98" s="95">
        <v>0</v>
      </c>
      <c r="I98" s="95">
        <v>0</v>
      </c>
      <c r="J98" s="95">
        <v>0</v>
      </c>
      <c r="K98" s="95">
        <v>0</v>
      </c>
      <c r="L98" s="95">
        <v>0</v>
      </c>
      <c r="M98" s="95">
        <v>0</v>
      </c>
      <c r="N98" s="95">
        <v>0</v>
      </c>
      <c r="O98" s="95">
        <v>0</v>
      </c>
      <c r="P98" s="95">
        <v>0</v>
      </c>
      <c r="Q98" s="95">
        <v>0</v>
      </c>
      <c r="R98" s="95">
        <v>0</v>
      </c>
      <c r="S98" s="95">
        <v>0</v>
      </c>
      <c r="T98" s="95">
        <v>0</v>
      </c>
      <c r="U98" s="95">
        <v>0</v>
      </c>
      <c r="V98" s="95">
        <v>0</v>
      </c>
      <c r="W98" s="95">
        <v>0</v>
      </c>
      <c r="X98" s="95">
        <v>0</v>
      </c>
      <c r="Y98" s="95">
        <v>0</v>
      </c>
      <c r="Z98" s="95">
        <v>0</v>
      </c>
      <c r="AA98" s="95">
        <v>0</v>
      </c>
      <c r="AB98" s="95">
        <v>0</v>
      </c>
      <c r="AC98" s="95">
        <v>0</v>
      </c>
      <c r="AD98" s="95">
        <v>0</v>
      </c>
      <c r="AE98" s="95">
        <v>0</v>
      </c>
      <c r="AF98" s="95">
        <v>0</v>
      </c>
      <c r="AG98" s="95">
        <v>0</v>
      </c>
      <c r="AH98" s="95">
        <v>0</v>
      </c>
      <c r="AI98" s="95">
        <v>0</v>
      </c>
      <c r="AJ98" s="95">
        <v>0</v>
      </c>
      <c r="AK98" s="95">
        <v>0</v>
      </c>
      <c r="AL98" s="95">
        <v>0</v>
      </c>
      <c r="AM98" s="95">
        <v>0</v>
      </c>
      <c r="AN98" s="95">
        <v>0</v>
      </c>
      <c r="AO98" s="95">
        <v>0</v>
      </c>
      <c r="AP98" s="95">
        <v>0</v>
      </c>
      <c r="AQ98" s="95">
        <v>0</v>
      </c>
      <c r="AR98" s="95">
        <v>0</v>
      </c>
      <c r="AS98" s="95">
        <v>0</v>
      </c>
      <c r="AT98" s="95">
        <v>0</v>
      </c>
      <c r="AU98" s="95">
        <v>0</v>
      </c>
      <c r="AV98" s="95">
        <v>0</v>
      </c>
      <c r="AW98" s="95">
        <v>0</v>
      </c>
      <c r="AX98" s="95">
        <v>0</v>
      </c>
      <c r="AY98" s="95">
        <v>0</v>
      </c>
      <c r="AZ98" s="95">
        <v>0</v>
      </c>
      <c r="BA98" s="95">
        <v>0</v>
      </c>
      <c r="BB98" s="95">
        <v>0</v>
      </c>
      <c r="BC98" s="95">
        <v>0</v>
      </c>
      <c r="BD98" s="95">
        <v>0</v>
      </c>
      <c r="BE98" s="95">
        <v>0</v>
      </c>
      <c r="BF98" s="95">
        <v>0</v>
      </c>
      <c r="BG98" s="95">
        <v>0</v>
      </c>
      <c r="BH98" s="95">
        <v>0</v>
      </c>
      <c r="BI98" s="95">
        <v>0</v>
      </c>
      <c r="BJ98" s="95">
        <v>0</v>
      </c>
      <c r="BK98" s="95">
        <v>0</v>
      </c>
      <c r="BL98" s="95">
        <v>0</v>
      </c>
      <c r="BM98" s="95">
        <v>0</v>
      </c>
      <c r="BN98" s="95">
        <v>0</v>
      </c>
      <c r="BO98" s="95">
        <v>0</v>
      </c>
      <c r="BP98" s="95">
        <v>0</v>
      </c>
      <c r="BQ98" s="95">
        <v>0</v>
      </c>
      <c r="BR98" s="95">
        <v>0</v>
      </c>
      <c r="BS98" s="95">
        <v>0</v>
      </c>
      <c r="BT98" s="95">
        <v>0</v>
      </c>
      <c r="BU98" s="95">
        <v>0</v>
      </c>
      <c r="BV98" s="95">
        <v>0</v>
      </c>
      <c r="BW98" s="95">
        <v>0</v>
      </c>
      <c r="BX98" s="95">
        <v>0</v>
      </c>
      <c r="BY98" s="95">
        <v>0</v>
      </c>
      <c r="BZ98" s="95">
        <v>0</v>
      </c>
      <c r="CA98" s="95">
        <v>0</v>
      </c>
      <c r="CB98" s="95">
        <v>0</v>
      </c>
      <c r="CC98" s="95">
        <v>0</v>
      </c>
      <c r="CD98" s="95">
        <v>0</v>
      </c>
      <c r="CE98" s="95">
        <v>0</v>
      </c>
      <c r="CF98" s="95">
        <v>0</v>
      </c>
      <c r="CG98" s="95">
        <v>0</v>
      </c>
      <c r="CH98" s="95">
        <v>0</v>
      </c>
      <c r="CI98" s="95">
        <v>0</v>
      </c>
      <c r="CJ98" s="95">
        <v>0</v>
      </c>
      <c r="CK98" s="95">
        <v>0</v>
      </c>
      <c r="CL98" s="95">
        <v>0</v>
      </c>
      <c r="CM98" s="95">
        <v>0</v>
      </c>
      <c r="CN98" s="95">
        <v>0</v>
      </c>
      <c r="CO98" s="95">
        <v>0</v>
      </c>
      <c r="CP98" s="95">
        <v>0</v>
      </c>
      <c r="CQ98" s="95">
        <v>0</v>
      </c>
      <c r="CR98" s="95">
        <v>0</v>
      </c>
      <c r="CS98" s="95">
        <v>0</v>
      </c>
      <c r="CT98" s="95">
        <v>0</v>
      </c>
      <c r="CU98" s="95">
        <v>0</v>
      </c>
      <c r="CV98" s="95">
        <v>0</v>
      </c>
      <c r="CW98" s="95">
        <v>0</v>
      </c>
      <c r="CX98" s="95">
        <v>0</v>
      </c>
      <c r="CY98" s="95">
        <v>0</v>
      </c>
      <c r="CZ98" s="95">
        <v>0</v>
      </c>
      <c r="DA98" s="95">
        <v>0</v>
      </c>
      <c r="DB98" s="95">
        <v>0</v>
      </c>
      <c r="DC98" s="95">
        <v>0</v>
      </c>
      <c r="DD98" s="95">
        <v>0</v>
      </c>
      <c r="DE98" s="95">
        <v>0</v>
      </c>
      <c r="DF98" s="95">
        <v>0</v>
      </c>
      <c r="DG98" s="95">
        <v>0</v>
      </c>
      <c r="DH98" s="95">
        <v>0</v>
      </c>
      <c r="DI98" s="95">
        <v>0</v>
      </c>
      <c r="DJ98" s="95">
        <v>0</v>
      </c>
      <c r="DK98" s="95">
        <v>0</v>
      </c>
      <c r="DL98" s="95">
        <v>0</v>
      </c>
      <c r="DM98" s="87">
        <v>0</v>
      </c>
      <c r="DN98" s="87">
        <v>0</v>
      </c>
      <c r="DO98" s="87">
        <v>0</v>
      </c>
      <c r="DP98" s="87">
        <v>0</v>
      </c>
      <c r="DQ98" s="87">
        <v>0</v>
      </c>
      <c r="DR98" s="87">
        <v>0</v>
      </c>
      <c r="DS98" s="87">
        <v>0</v>
      </c>
      <c r="DT98" s="87">
        <v>0</v>
      </c>
      <c r="DU98" s="87">
        <v>0</v>
      </c>
      <c r="DV98" s="87">
        <v>0</v>
      </c>
      <c r="DW98" s="87">
        <v>0</v>
      </c>
      <c r="DX98" s="87">
        <v>0</v>
      </c>
      <c r="DY98" s="87">
        <v>0</v>
      </c>
      <c r="DZ98" s="87">
        <v>0</v>
      </c>
      <c r="EA98" s="87">
        <v>0</v>
      </c>
      <c r="EB98" s="87">
        <v>0</v>
      </c>
    </row>
    <row r="99" s="87" customFormat="1" spans="1:132">
      <c r="A99" s="93" t="s">
        <v>1002</v>
      </c>
      <c r="B99" s="95">
        <v>0</v>
      </c>
      <c r="C99" s="95">
        <v>0</v>
      </c>
      <c r="D99" s="95">
        <v>0</v>
      </c>
      <c r="E99" s="95">
        <v>0</v>
      </c>
      <c r="F99" s="95">
        <v>0</v>
      </c>
      <c r="G99" s="95">
        <v>0</v>
      </c>
      <c r="H99" s="95">
        <v>0</v>
      </c>
      <c r="I99" s="95">
        <v>0</v>
      </c>
      <c r="J99" s="95">
        <v>0</v>
      </c>
      <c r="K99" s="95">
        <v>0</v>
      </c>
      <c r="L99" s="95">
        <v>0</v>
      </c>
      <c r="M99" s="95">
        <v>0</v>
      </c>
      <c r="N99" s="95">
        <v>0</v>
      </c>
      <c r="O99" s="95">
        <v>0</v>
      </c>
      <c r="P99" s="95">
        <v>0</v>
      </c>
      <c r="Q99" s="95">
        <v>0</v>
      </c>
      <c r="R99" s="95">
        <v>0</v>
      </c>
      <c r="S99" s="95">
        <v>0</v>
      </c>
      <c r="T99" s="95">
        <v>0</v>
      </c>
      <c r="U99" s="95">
        <v>0</v>
      </c>
      <c r="V99" s="95">
        <v>0</v>
      </c>
      <c r="W99" s="95">
        <v>0</v>
      </c>
      <c r="X99" s="95">
        <v>0</v>
      </c>
      <c r="Y99" s="95">
        <v>0</v>
      </c>
      <c r="Z99" s="95">
        <v>0</v>
      </c>
      <c r="AA99" s="95">
        <v>0</v>
      </c>
      <c r="AB99" s="95">
        <v>0</v>
      </c>
      <c r="AC99" s="95">
        <v>0</v>
      </c>
      <c r="AD99" s="95">
        <v>0</v>
      </c>
      <c r="AE99" s="95">
        <v>0</v>
      </c>
      <c r="AF99" s="95">
        <v>0</v>
      </c>
      <c r="AG99" s="95">
        <v>0</v>
      </c>
      <c r="AH99" s="95">
        <v>0</v>
      </c>
      <c r="AI99" s="95">
        <v>0</v>
      </c>
      <c r="AJ99" s="95">
        <v>0</v>
      </c>
      <c r="AK99" s="95">
        <v>0</v>
      </c>
      <c r="AL99" s="95">
        <v>0</v>
      </c>
      <c r="AM99" s="95">
        <v>0</v>
      </c>
      <c r="AN99" s="95">
        <v>0</v>
      </c>
      <c r="AO99" s="95">
        <v>0</v>
      </c>
      <c r="AP99" s="95">
        <v>0</v>
      </c>
      <c r="AQ99" s="95">
        <v>0</v>
      </c>
      <c r="AR99" s="95">
        <v>0</v>
      </c>
      <c r="AS99" s="95">
        <v>0</v>
      </c>
      <c r="AT99" s="95">
        <v>0</v>
      </c>
      <c r="AU99" s="95">
        <v>0</v>
      </c>
      <c r="AV99" s="95">
        <v>0</v>
      </c>
      <c r="AW99" s="95">
        <v>0</v>
      </c>
      <c r="AX99" s="95">
        <v>0</v>
      </c>
      <c r="AY99" s="95">
        <v>0</v>
      </c>
      <c r="AZ99" s="95">
        <v>0</v>
      </c>
      <c r="BA99" s="95">
        <v>0</v>
      </c>
      <c r="BB99" s="95">
        <v>0</v>
      </c>
      <c r="BC99" s="95">
        <v>0</v>
      </c>
      <c r="BD99" s="95">
        <v>0</v>
      </c>
      <c r="BE99" s="95">
        <v>0</v>
      </c>
      <c r="BF99" s="95">
        <v>0</v>
      </c>
      <c r="BG99" s="95">
        <v>0</v>
      </c>
      <c r="BH99" s="95">
        <v>0</v>
      </c>
      <c r="BI99" s="95">
        <v>0</v>
      </c>
      <c r="BJ99" s="95">
        <v>0</v>
      </c>
      <c r="BK99" s="95">
        <v>0</v>
      </c>
      <c r="BL99" s="95">
        <v>0</v>
      </c>
      <c r="BM99" s="95">
        <v>0</v>
      </c>
      <c r="BN99" s="95">
        <v>0</v>
      </c>
      <c r="BO99" s="95">
        <v>0</v>
      </c>
      <c r="BP99" s="95">
        <v>0</v>
      </c>
      <c r="BQ99" s="95">
        <v>0</v>
      </c>
      <c r="BR99" s="95">
        <v>0</v>
      </c>
      <c r="BS99" s="95">
        <v>0</v>
      </c>
      <c r="BT99" s="95">
        <v>0</v>
      </c>
      <c r="BU99" s="95">
        <v>0</v>
      </c>
      <c r="BV99" s="95">
        <v>0</v>
      </c>
      <c r="BW99" s="95">
        <v>0</v>
      </c>
      <c r="BX99" s="95">
        <v>0</v>
      </c>
      <c r="BY99" s="95">
        <v>0</v>
      </c>
      <c r="BZ99" s="95">
        <v>0</v>
      </c>
      <c r="CA99" s="95">
        <v>0</v>
      </c>
      <c r="CB99" s="95">
        <v>0</v>
      </c>
      <c r="CC99" s="95">
        <v>0</v>
      </c>
      <c r="CD99" s="95">
        <v>0</v>
      </c>
      <c r="CE99" s="95">
        <v>0</v>
      </c>
      <c r="CF99" s="95">
        <v>0</v>
      </c>
      <c r="CG99" s="95">
        <v>0</v>
      </c>
      <c r="CH99" s="95">
        <v>0</v>
      </c>
      <c r="CI99" s="95">
        <v>0</v>
      </c>
      <c r="CJ99" s="95">
        <v>0</v>
      </c>
      <c r="CK99" s="95">
        <v>0</v>
      </c>
      <c r="CL99" s="95">
        <v>0</v>
      </c>
      <c r="CM99" s="95">
        <v>0</v>
      </c>
      <c r="CN99" s="95">
        <v>0</v>
      </c>
      <c r="CO99" s="95">
        <v>0</v>
      </c>
      <c r="CP99" s="95">
        <v>0</v>
      </c>
      <c r="CQ99" s="95">
        <v>0</v>
      </c>
      <c r="CR99" s="95">
        <v>0</v>
      </c>
      <c r="CS99" s="95">
        <v>0</v>
      </c>
      <c r="CT99" s="95">
        <v>0</v>
      </c>
      <c r="CU99" s="95">
        <v>0</v>
      </c>
      <c r="CV99" s="95">
        <v>0</v>
      </c>
      <c r="CW99" s="95">
        <v>0</v>
      </c>
      <c r="CX99" s="95">
        <v>0</v>
      </c>
      <c r="CY99" s="95">
        <v>0</v>
      </c>
      <c r="CZ99" s="95">
        <v>0</v>
      </c>
      <c r="DA99" s="95">
        <v>0</v>
      </c>
      <c r="DB99" s="95">
        <v>0</v>
      </c>
      <c r="DC99" s="95">
        <v>0</v>
      </c>
      <c r="DD99" s="95">
        <v>0</v>
      </c>
      <c r="DE99" s="95">
        <v>0</v>
      </c>
      <c r="DF99" s="95">
        <v>0</v>
      </c>
      <c r="DG99" s="95">
        <v>0</v>
      </c>
      <c r="DH99" s="95">
        <v>0</v>
      </c>
      <c r="DI99" s="95">
        <v>0</v>
      </c>
      <c r="DJ99" s="95">
        <v>0</v>
      </c>
      <c r="DK99" s="95">
        <v>0</v>
      </c>
      <c r="DL99" s="95">
        <v>0</v>
      </c>
      <c r="DM99" s="87">
        <v>0</v>
      </c>
      <c r="DN99" s="87">
        <v>0</v>
      </c>
      <c r="DO99" s="87">
        <v>0</v>
      </c>
      <c r="DP99" s="87">
        <v>0</v>
      </c>
      <c r="DQ99" s="87">
        <v>0</v>
      </c>
      <c r="DR99" s="87">
        <v>0</v>
      </c>
      <c r="DS99" s="87">
        <v>0</v>
      </c>
      <c r="DT99" s="87">
        <v>0</v>
      </c>
      <c r="DU99" s="87">
        <v>0</v>
      </c>
      <c r="DV99" s="87">
        <v>0</v>
      </c>
      <c r="DW99" s="87">
        <v>0</v>
      </c>
      <c r="DX99" s="87">
        <v>0</v>
      </c>
      <c r="DY99" s="87">
        <v>0</v>
      </c>
      <c r="DZ99" s="87">
        <v>0</v>
      </c>
      <c r="EA99" s="87">
        <v>0</v>
      </c>
      <c r="EB99" s="87">
        <v>0</v>
      </c>
    </row>
    <row r="100" s="87" customFormat="1" spans="1:132">
      <c r="A100" s="93" t="s">
        <v>1003</v>
      </c>
      <c r="B100" s="95">
        <v>0</v>
      </c>
      <c r="C100" s="95">
        <v>0</v>
      </c>
      <c r="D100" s="95">
        <v>0</v>
      </c>
      <c r="E100" s="95">
        <v>0</v>
      </c>
      <c r="F100" s="95">
        <v>0</v>
      </c>
      <c r="G100" s="95">
        <v>0</v>
      </c>
      <c r="H100" s="95">
        <v>0</v>
      </c>
      <c r="I100" s="95">
        <v>0</v>
      </c>
      <c r="J100" s="95">
        <v>0</v>
      </c>
      <c r="K100" s="95">
        <v>0</v>
      </c>
      <c r="L100" s="95">
        <v>0</v>
      </c>
      <c r="M100" s="95">
        <v>0</v>
      </c>
      <c r="N100" s="95">
        <v>0</v>
      </c>
      <c r="O100" s="95">
        <v>0</v>
      </c>
      <c r="P100" s="95">
        <v>0</v>
      </c>
      <c r="Q100" s="95">
        <v>0</v>
      </c>
      <c r="R100" s="95">
        <v>0</v>
      </c>
      <c r="S100" s="95">
        <v>0</v>
      </c>
      <c r="T100" s="95">
        <v>0</v>
      </c>
      <c r="U100" s="95">
        <v>0</v>
      </c>
      <c r="V100" s="95">
        <v>0</v>
      </c>
      <c r="W100" s="95">
        <v>0</v>
      </c>
      <c r="X100" s="95">
        <v>0</v>
      </c>
      <c r="Y100" s="95">
        <v>0</v>
      </c>
      <c r="Z100" s="95">
        <v>0</v>
      </c>
      <c r="AA100" s="95">
        <v>0</v>
      </c>
      <c r="AB100" s="95">
        <v>0</v>
      </c>
      <c r="AC100" s="95">
        <v>0</v>
      </c>
      <c r="AD100" s="95">
        <v>0</v>
      </c>
      <c r="AE100" s="95">
        <v>0</v>
      </c>
      <c r="AF100" s="95">
        <v>0</v>
      </c>
      <c r="AG100" s="95">
        <v>0</v>
      </c>
      <c r="AH100" s="95">
        <v>0</v>
      </c>
      <c r="AI100" s="95">
        <v>0</v>
      </c>
      <c r="AJ100" s="95">
        <v>0</v>
      </c>
      <c r="AK100" s="95">
        <v>0</v>
      </c>
      <c r="AL100" s="95">
        <v>0</v>
      </c>
      <c r="AM100" s="95">
        <v>0</v>
      </c>
      <c r="AN100" s="95">
        <v>0</v>
      </c>
      <c r="AO100" s="95">
        <v>0</v>
      </c>
      <c r="AP100" s="95">
        <v>0</v>
      </c>
      <c r="AQ100" s="95">
        <v>0</v>
      </c>
      <c r="AR100" s="95">
        <v>0</v>
      </c>
      <c r="AS100" s="95">
        <v>0</v>
      </c>
      <c r="AT100" s="95">
        <v>0</v>
      </c>
      <c r="AU100" s="95">
        <v>0</v>
      </c>
      <c r="AV100" s="95">
        <v>0</v>
      </c>
      <c r="AW100" s="95">
        <v>0</v>
      </c>
      <c r="AX100" s="95">
        <v>0</v>
      </c>
      <c r="AY100" s="95">
        <v>0</v>
      </c>
      <c r="AZ100" s="95">
        <v>0</v>
      </c>
      <c r="BA100" s="95">
        <v>0</v>
      </c>
      <c r="BB100" s="95">
        <v>0</v>
      </c>
      <c r="BC100" s="95">
        <v>0</v>
      </c>
      <c r="BD100" s="95">
        <v>0</v>
      </c>
      <c r="BE100" s="95">
        <v>0</v>
      </c>
      <c r="BF100" s="95">
        <v>0</v>
      </c>
      <c r="BG100" s="95">
        <v>0</v>
      </c>
      <c r="BH100" s="95">
        <v>0</v>
      </c>
      <c r="BI100" s="95">
        <v>0</v>
      </c>
      <c r="BJ100" s="95">
        <v>0</v>
      </c>
      <c r="BK100" s="95">
        <v>0</v>
      </c>
      <c r="BL100" s="95">
        <v>0</v>
      </c>
      <c r="BM100" s="95">
        <v>0</v>
      </c>
      <c r="BN100" s="95">
        <v>0</v>
      </c>
      <c r="BO100" s="95">
        <v>0</v>
      </c>
      <c r="BP100" s="95">
        <v>0</v>
      </c>
      <c r="BQ100" s="95">
        <v>0</v>
      </c>
      <c r="BR100" s="95">
        <v>0</v>
      </c>
      <c r="BS100" s="95">
        <v>0</v>
      </c>
      <c r="BT100" s="95">
        <v>0</v>
      </c>
      <c r="BU100" s="95">
        <v>0</v>
      </c>
      <c r="BV100" s="95">
        <v>0</v>
      </c>
      <c r="BW100" s="95">
        <v>0</v>
      </c>
      <c r="BX100" s="95">
        <v>0</v>
      </c>
      <c r="BY100" s="95">
        <v>0</v>
      </c>
      <c r="BZ100" s="95">
        <v>0</v>
      </c>
      <c r="CA100" s="95">
        <v>0</v>
      </c>
      <c r="CB100" s="95">
        <v>0</v>
      </c>
      <c r="CC100" s="95">
        <v>0</v>
      </c>
      <c r="CD100" s="95">
        <v>0</v>
      </c>
      <c r="CE100" s="95">
        <v>0</v>
      </c>
      <c r="CF100" s="95">
        <v>0</v>
      </c>
      <c r="CG100" s="95">
        <v>0</v>
      </c>
      <c r="CH100" s="95">
        <v>0</v>
      </c>
      <c r="CI100" s="95">
        <v>0</v>
      </c>
      <c r="CJ100" s="95">
        <v>0</v>
      </c>
      <c r="CK100" s="95">
        <v>0</v>
      </c>
      <c r="CL100" s="95">
        <v>0</v>
      </c>
      <c r="CM100" s="95">
        <v>0</v>
      </c>
      <c r="CN100" s="95">
        <v>0</v>
      </c>
      <c r="CO100" s="95">
        <v>0</v>
      </c>
      <c r="CP100" s="95">
        <v>0</v>
      </c>
      <c r="CQ100" s="95">
        <v>0</v>
      </c>
      <c r="CR100" s="95">
        <v>0</v>
      </c>
      <c r="CS100" s="95">
        <v>0</v>
      </c>
      <c r="CT100" s="95">
        <v>0</v>
      </c>
      <c r="CU100" s="95">
        <v>0</v>
      </c>
      <c r="CV100" s="95">
        <v>0</v>
      </c>
      <c r="CW100" s="95">
        <v>0</v>
      </c>
      <c r="CX100" s="95">
        <v>0</v>
      </c>
      <c r="CY100" s="95">
        <v>0</v>
      </c>
      <c r="CZ100" s="95">
        <v>0</v>
      </c>
      <c r="DA100" s="95">
        <v>0</v>
      </c>
      <c r="DB100" s="95">
        <v>0</v>
      </c>
      <c r="DC100" s="95">
        <v>0</v>
      </c>
      <c r="DD100" s="95">
        <v>0</v>
      </c>
      <c r="DE100" s="95">
        <v>0</v>
      </c>
      <c r="DF100" s="95">
        <v>0</v>
      </c>
      <c r="DG100" s="95">
        <v>0</v>
      </c>
      <c r="DH100" s="95">
        <v>0</v>
      </c>
      <c r="DI100" s="95">
        <v>0</v>
      </c>
      <c r="DJ100" s="95">
        <v>0</v>
      </c>
      <c r="DK100" s="95">
        <v>0</v>
      </c>
      <c r="DL100" s="95">
        <v>0</v>
      </c>
      <c r="DM100" s="87">
        <v>0</v>
      </c>
      <c r="DN100" s="87">
        <v>0</v>
      </c>
      <c r="DO100" s="87">
        <v>0</v>
      </c>
      <c r="DP100" s="87">
        <v>0</v>
      </c>
      <c r="DQ100" s="87">
        <v>0</v>
      </c>
      <c r="DR100" s="87">
        <v>0</v>
      </c>
      <c r="DS100" s="87">
        <v>0</v>
      </c>
      <c r="DT100" s="87">
        <v>0</v>
      </c>
      <c r="DU100" s="87">
        <v>0</v>
      </c>
      <c r="DV100" s="87">
        <v>0</v>
      </c>
      <c r="DW100" s="87">
        <v>0</v>
      </c>
      <c r="DX100" s="87">
        <v>0</v>
      </c>
      <c r="DY100" s="87">
        <v>0</v>
      </c>
      <c r="DZ100" s="87">
        <v>0</v>
      </c>
      <c r="EA100" s="87">
        <v>0</v>
      </c>
      <c r="EB100" s="87">
        <v>0</v>
      </c>
    </row>
    <row r="101" s="87" customFormat="1" spans="1:132">
      <c r="A101" s="93" t="s">
        <v>1004</v>
      </c>
      <c r="B101" s="95">
        <v>0</v>
      </c>
      <c r="C101" s="95">
        <v>0</v>
      </c>
      <c r="D101" s="95">
        <v>0</v>
      </c>
      <c r="E101" s="95">
        <v>0</v>
      </c>
      <c r="F101" s="95">
        <v>0</v>
      </c>
      <c r="G101" s="95">
        <v>0</v>
      </c>
      <c r="H101" s="95">
        <v>0</v>
      </c>
      <c r="I101" s="95">
        <v>0</v>
      </c>
      <c r="J101" s="95">
        <v>0</v>
      </c>
      <c r="K101" s="95">
        <v>0</v>
      </c>
      <c r="L101" s="95">
        <v>0</v>
      </c>
      <c r="M101" s="95">
        <v>0</v>
      </c>
      <c r="N101" s="95">
        <v>0</v>
      </c>
      <c r="O101" s="95">
        <v>0</v>
      </c>
      <c r="P101" s="95">
        <v>0</v>
      </c>
      <c r="Q101" s="95">
        <v>0</v>
      </c>
      <c r="R101" s="95">
        <v>0</v>
      </c>
      <c r="S101" s="95">
        <v>0</v>
      </c>
      <c r="T101" s="95">
        <v>0</v>
      </c>
      <c r="U101" s="95">
        <v>0</v>
      </c>
      <c r="V101" s="95">
        <v>0</v>
      </c>
      <c r="W101" s="95">
        <v>0</v>
      </c>
      <c r="X101" s="95">
        <v>0</v>
      </c>
      <c r="Y101" s="95">
        <v>0</v>
      </c>
      <c r="Z101" s="95">
        <v>0</v>
      </c>
      <c r="AA101" s="95">
        <v>0</v>
      </c>
      <c r="AB101" s="95">
        <v>0</v>
      </c>
      <c r="AC101" s="95">
        <v>0</v>
      </c>
      <c r="AD101" s="95">
        <v>0</v>
      </c>
      <c r="AE101" s="95">
        <v>0</v>
      </c>
      <c r="AF101" s="95">
        <v>0</v>
      </c>
      <c r="AG101" s="95">
        <v>0</v>
      </c>
      <c r="AH101" s="95">
        <v>0</v>
      </c>
      <c r="AI101" s="95">
        <v>0</v>
      </c>
      <c r="AJ101" s="95">
        <v>0</v>
      </c>
      <c r="AK101" s="95">
        <v>0</v>
      </c>
      <c r="AL101" s="95">
        <v>0</v>
      </c>
      <c r="AM101" s="95">
        <v>0</v>
      </c>
      <c r="AN101" s="95">
        <v>0</v>
      </c>
      <c r="AO101" s="95">
        <v>0</v>
      </c>
      <c r="AP101" s="95">
        <v>0</v>
      </c>
      <c r="AQ101" s="95">
        <v>0</v>
      </c>
      <c r="AR101" s="95">
        <v>0</v>
      </c>
      <c r="AS101" s="95">
        <v>0</v>
      </c>
      <c r="AT101" s="95">
        <v>0</v>
      </c>
      <c r="AU101" s="95">
        <v>0</v>
      </c>
      <c r="AV101" s="95">
        <v>0</v>
      </c>
      <c r="AW101" s="95">
        <v>0</v>
      </c>
      <c r="AX101" s="95">
        <v>0</v>
      </c>
      <c r="AY101" s="95">
        <v>0</v>
      </c>
      <c r="AZ101" s="95">
        <v>0</v>
      </c>
      <c r="BA101" s="95">
        <v>0</v>
      </c>
      <c r="BB101" s="95">
        <v>0</v>
      </c>
      <c r="BC101" s="95">
        <v>0</v>
      </c>
      <c r="BD101" s="95">
        <v>0</v>
      </c>
      <c r="BE101" s="95">
        <v>0</v>
      </c>
      <c r="BF101" s="95">
        <v>0</v>
      </c>
      <c r="BG101" s="95">
        <v>0</v>
      </c>
      <c r="BH101" s="95">
        <v>0</v>
      </c>
      <c r="BI101" s="95">
        <v>0</v>
      </c>
      <c r="BJ101" s="95">
        <v>0</v>
      </c>
      <c r="BK101" s="95">
        <v>0</v>
      </c>
      <c r="BL101" s="95">
        <v>0</v>
      </c>
      <c r="BM101" s="95">
        <v>0</v>
      </c>
      <c r="BN101" s="95">
        <v>0</v>
      </c>
      <c r="BO101" s="95">
        <v>0</v>
      </c>
      <c r="BP101" s="95">
        <v>0</v>
      </c>
      <c r="BQ101" s="95">
        <v>0</v>
      </c>
      <c r="BR101" s="95">
        <v>0</v>
      </c>
      <c r="BS101" s="95">
        <v>0</v>
      </c>
      <c r="BT101" s="95">
        <v>0</v>
      </c>
      <c r="BU101" s="95">
        <v>0</v>
      </c>
      <c r="BV101" s="95">
        <v>0</v>
      </c>
      <c r="BW101" s="95">
        <v>0</v>
      </c>
      <c r="BX101" s="95">
        <v>0</v>
      </c>
      <c r="BY101" s="95">
        <v>0</v>
      </c>
      <c r="BZ101" s="95">
        <v>0</v>
      </c>
      <c r="CA101" s="95">
        <v>0</v>
      </c>
      <c r="CB101" s="95">
        <v>0</v>
      </c>
      <c r="CC101" s="95">
        <v>0</v>
      </c>
      <c r="CD101" s="95">
        <v>0</v>
      </c>
      <c r="CE101" s="95">
        <v>0</v>
      </c>
      <c r="CF101" s="95">
        <v>0</v>
      </c>
      <c r="CG101" s="95">
        <v>0</v>
      </c>
      <c r="CH101" s="95">
        <v>0</v>
      </c>
      <c r="CI101" s="95">
        <v>0</v>
      </c>
      <c r="CJ101" s="95">
        <v>0</v>
      </c>
      <c r="CK101" s="95">
        <v>0</v>
      </c>
      <c r="CL101" s="95">
        <v>0</v>
      </c>
      <c r="CM101" s="95">
        <v>0</v>
      </c>
      <c r="CN101" s="95">
        <v>0</v>
      </c>
      <c r="CO101" s="95">
        <v>0</v>
      </c>
      <c r="CP101" s="95">
        <v>0</v>
      </c>
      <c r="CQ101" s="95">
        <v>0</v>
      </c>
      <c r="CR101" s="95">
        <v>0</v>
      </c>
      <c r="CS101" s="95">
        <v>0</v>
      </c>
      <c r="CT101" s="95">
        <v>0</v>
      </c>
      <c r="CU101" s="95">
        <v>0</v>
      </c>
      <c r="CV101" s="95">
        <v>0</v>
      </c>
      <c r="CW101" s="95">
        <v>0</v>
      </c>
      <c r="CX101" s="95">
        <v>0</v>
      </c>
      <c r="CY101" s="95">
        <v>0</v>
      </c>
      <c r="CZ101" s="95">
        <v>0</v>
      </c>
      <c r="DA101" s="95">
        <v>0</v>
      </c>
      <c r="DB101" s="95">
        <v>0</v>
      </c>
      <c r="DC101" s="95">
        <v>0</v>
      </c>
      <c r="DD101" s="95">
        <v>0</v>
      </c>
      <c r="DE101" s="95">
        <v>0</v>
      </c>
      <c r="DF101" s="95">
        <v>0</v>
      </c>
      <c r="DG101" s="95">
        <v>0</v>
      </c>
      <c r="DH101" s="95">
        <v>0</v>
      </c>
      <c r="DI101" s="95">
        <v>0</v>
      </c>
      <c r="DJ101" s="95">
        <v>0</v>
      </c>
      <c r="DK101" s="95">
        <v>0</v>
      </c>
      <c r="DL101" s="95">
        <v>0</v>
      </c>
      <c r="DM101" s="87">
        <v>0</v>
      </c>
      <c r="DN101" s="87">
        <v>0</v>
      </c>
      <c r="DO101" s="87">
        <v>0</v>
      </c>
      <c r="DP101" s="87">
        <v>0</v>
      </c>
      <c r="DQ101" s="87">
        <v>0</v>
      </c>
      <c r="DR101" s="87">
        <v>0</v>
      </c>
      <c r="DS101" s="87">
        <v>0</v>
      </c>
      <c r="DT101" s="87">
        <v>0</v>
      </c>
      <c r="DU101" s="87">
        <v>0</v>
      </c>
      <c r="DV101" s="87">
        <v>0</v>
      </c>
      <c r="DW101" s="87">
        <v>0</v>
      </c>
      <c r="DX101" s="87">
        <v>0</v>
      </c>
      <c r="DY101" s="87">
        <v>0</v>
      </c>
      <c r="DZ101" s="87">
        <v>0</v>
      </c>
      <c r="EA101" s="87">
        <v>0</v>
      </c>
      <c r="EB101" s="87">
        <v>0</v>
      </c>
    </row>
    <row r="102" s="87" customFormat="1" spans="1:132">
      <c r="A102" s="93" t="s">
        <v>54</v>
      </c>
      <c r="B102" s="95">
        <v>-109632197.95</v>
      </c>
      <c r="C102" s="95">
        <v>-67795717.1699998</v>
      </c>
      <c r="D102" s="95">
        <v>-2881051</v>
      </c>
      <c r="E102" s="95">
        <v>-4959439.65</v>
      </c>
      <c r="F102" s="95">
        <v>-161657.27</v>
      </c>
      <c r="G102" s="95">
        <v>69138909.23</v>
      </c>
      <c r="H102" s="95">
        <v>-102973242.09</v>
      </c>
      <c r="I102" s="95">
        <v>-50497479.3799999</v>
      </c>
      <c r="J102" s="95">
        <v>699467.41</v>
      </c>
      <c r="K102" s="95">
        <v>0</v>
      </c>
      <c r="L102" s="95">
        <v>10989893.53</v>
      </c>
      <c r="M102" s="95">
        <v>279215.640000038</v>
      </c>
      <c r="N102" s="95">
        <v>-3706911.81000006</v>
      </c>
      <c r="O102" s="95">
        <v>-465756.299999999</v>
      </c>
      <c r="P102" s="95">
        <v>-1349846.45</v>
      </c>
      <c r="Q102" s="95">
        <v>0</v>
      </c>
      <c r="R102" s="95">
        <v>-23744299.8100002</v>
      </c>
      <c r="S102" s="95">
        <v>1091885.82</v>
      </c>
      <c r="T102" s="95">
        <v>-10719323.17</v>
      </c>
      <c r="U102" s="95">
        <v>4665921.38</v>
      </c>
      <c r="V102" s="95">
        <v>-5190076.17999999</v>
      </c>
      <c r="W102" s="95">
        <v>-1689381.78</v>
      </c>
      <c r="X102" s="95">
        <v>23150215.5</v>
      </c>
      <c r="Y102" s="95">
        <v>-319348.04</v>
      </c>
      <c r="Z102" s="95">
        <v>-420362.989999999</v>
      </c>
      <c r="AA102" s="95">
        <v>-2910334.36000001</v>
      </c>
      <c r="AB102" s="95">
        <v>553563.7</v>
      </c>
      <c r="AC102" s="95">
        <v>2346195.64</v>
      </c>
      <c r="AD102" s="95">
        <v>-239558.830000001</v>
      </c>
      <c r="AE102" s="95">
        <v>1183394.4</v>
      </c>
      <c r="AF102" s="95">
        <v>-233681.92</v>
      </c>
      <c r="AG102" s="95">
        <v>0</v>
      </c>
      <c r="AH102" s="95">
        <v>-756172.09</v>
      </c>
      <c r="AI102" s="95">
        <v>846832.879999998</v>
      </c>
      <c r="AJ102" s="95">
        <v>-7324091.01000011</v>
      </c>
      <c r="AK102" s="95">
        <v>3526518.41</v>
      </c>
      <c r="AL102" s="95">
        <v>-465756.3</v>
      </c>
      <c r="AM102" s="95">
        <v>0</v>
      </c>
      <c r="AN102" s="95">
        <v>-4437550.65999999</v>
      </c>
      <c r="AO102" s="95">
        <v>-29804.6800000002</v>
      </c>
      <c r="AP102" s="95">
        <v>-23146460.04</v>
      </c>
      <c r="AQ102" s="95">
        <v>-630480.28</v>
      </c>
      <c r="AR102" s="95">
        <v>-1095727.15</v>
      </c>
      <c r="AS102" s="95">
        <v>-1512816.89</v>
      </c>
      <c r="AT102" s="95">
        <v>7108539.88999993</v>
      </c>
      <c r="AU102" s="95">
        <v>707428.610000002</v>
      </c>
      <c r="AV102" s="95">
        <v>598789.680000002</v>
      </c>
      <c r="AW102" s="95">
        <v>533116.51</v>
      </c>
      <c r="AX102" s="95">
        <v>166991.59</v>
      </c>
      <c r="AY102" s="95">
        <v>468052.710000001</v>
      </c>
      <c r="AZ102" s="95">
        <v>528393.689999999</v>
      </c>
      <c r="BA102" s="95">
        <v>62760.0400000028</v>
      </c>
      <c r="BB102" s="95">
        <v>128787.209999999</v>
      </c>
      <c r="BC102" s="95">
        <v>306757.750000002</v>
      </c>
      <c r="BD102" s="95">
        <v>107816.529999999</v>
      </c>
      <c r="BE102" s="95">
        <v>703701.77</v>
      </c>
      <c r="BF102" s="95">
        <v>3472331.48</v>
      </c>
      <c r="BG102" s="95">
        <v>-205167.02</v>
      </c>
      <c r="BH102" s="95">
        <v>-1725392.8</v>
      </c>
      <c r="BI102" s="95">
        <v>124273.6</v>
      </c>
      <c r="BJ102" s="95">
        <v>-55437.5799999973</v>
      </c>
      <c r="BK102" s="95">
        <v>68559.6499999994</v>
      </c>
      <c r="BL102" s="95">
        <v>75430.2500000009</v>
      </c>
      <c r="BM102" s="95">
        <v>-26489.6099999999</v>
      </c>
      <c r="BN102" s="95">
        <v>1340.44000000134</v>
      </c>
      <c r="BO102" s="95">
        <v>68075.2699999986</v>
      </c>
      <c r="BP102" s="95">
        <v>30453.5900000005</v>
      </c>
      <c r="BQ102" s="95">
        <v>37147.01</v>
      </c>
      <c r="BR102" s="95">
        <v>-14989.2800000003</v>
      </c>
      <c r="BS102" s="95">
        <v>-48790.5600000003</v>
      </c>
      <c r="BT102" s="95">
        <v>-25017.0600000001</v>
      </c>
      <c r="BU102" s="95">
        <v>-73538.0100000002</v>
      </c>
      <c r="BV102" s="95">
        <v>-63097.8799999994</v>
      </c>
      <c r="BW102" s="95">
        <v>-41850.7800000003</v>
      </c>
      <c r="BX102" s="95">
        <v>-82039.6899999995</v>
      </c>
      <c r="BY102" s="95">
        <v>-45754.5899999997</v>
      </c>
      <c r="BZ102" s="95">
        <v>-71185.3100000001</v>
      </c>
      <c r="CA102" s="95">
        <v>-118976.12</v>
      </c>
      <c r="CB102" s="95">
        <v>-38014.1699999999</v>
      </c>
      <c r="CC102" s="95">
        <v>49015.7100000004</v>
      </c>
      <c r="CD102" s="95">
        <v>-443097.970000001</v>
      </c>
      <c r="CE102" s="95">
        <v>6799659.19000003</v>
      </c>
      <c r="CF102" s="95">
        <v>-43272.0400000003</v>
      </c>
      <c r="CG102" s="95">
        <v>-99254.16</v>
      </c>
      <c r="CH102" s="95">
        <v>-95448.03</v>
      </c>
      <c r="CI102" s="95">
        <v>-116022.38</v>
      </c>
      <c r="CJ102" s="95">
        <v>-486635.31</v>
      </c>
      <c r="CK102" s="95">
        <v>-70899.3500000002</v>
      </c>
      <c r="CL102" s="95">
        <v>-217542.97</v>
      </c>
      <c r="CM102" s="95">
        <v>-126919.7</v>
      </c>
      <c r="CN102" s="95">
        <v>-95722.8000000002</v>
      </c>
      <c r="CO102" s="95">
        <v>-67122.2300000002</v>
      </c>
      <c r="CP102" s="95">
        <v>-44274.1899999999</v>
      </c>
      <c r="CQ102" s="95">
        <v>-56690.5600000004</v>
      </c>
      <c r="CR102" s="95">
        <v>-92581.41</v>
      </c>
      <c r="CS102" s="95">
        <v>-72622.4299999999</v>
      </c>
      <c r="CT102" s="95">
        <v>-68233.4499999997</v>
      </c>
      <c r="CU102" s="95">
        <v>-69083.9799999999</v>
      </c>
      <c r="CV102" s="95">
        <v>-113458.81</v>
      </c>
      <c r="CW102" s="95">
        <v>-95012.04</v>
      </c>
      <c r="CX102" s="95">
        <v>-71698.0700000001</v>
      </c>
      <c r="CY102" s="95">
        <v>-114949.84</v>
      </c>
      <c r="CZ102" s="95">
        <v>-76255.7</v>
      </c>
      <c r="DA102" s="95">
        <v>-77028.3100000001</v>
      </c>
      <c r="DB102" s="95">
        <v>-2760.17999999993</v>
      </c>
      <c r="DC102" s="95">
        <v>-872731.000000001</v>
      </c>
      <c r="DD102" s="95">
        <v>-51759.0299999993</v>
      </c>
      <c r="DE102" s="95">
        <v>-107238.35</v>
      </c>
      <c r="DF102" s="95">
        <v>-46803.1699999999</v>
      </c>
      <c r="DG102" s="95">
        <v>-802457.479999999</v>
      </c>
      <c r="DH102" s="95">
        <v>-71321</v>
      </c>
      <c r="DI102" s="95">
        <v>32551.5800000001</v>
      </c>
      <c r="DJ102" s="95">
        <v>-82590.42</v>
      </c>
      <c r="DK102" s="95">
        <v>-113148.17</v>
      </c>
      <c r="DL102" s="95">
        <v>-154991.66</v>
      </c>
      <c r="DM102" s="87">
        <v>-39526.05</v>
      </c>
      <c r="DN102" s="87">
        <v>-5615</v>
      </c>
      <c r="DO102" s="87">
        <v>-51329.6</v>
      </c>
      <c r="DP102" s="87">
        <v>-52102.1</v>
      </c>
      <c r="DQ102" s="87">
        <v>-45286.81</v>
      </c>
      <c r="DR102" s="87">
        <v>-13667.76</v>
      </c>
      <c r="DS102" s="87">
        <v>-3035832.96999998</v>
      </c>
      <c r="DT102" s="87">
        <v>0</v>
      </c>
      <c r="DU102" s="87">
        <v>0</v>
      </c>
      <c r="DV102" s="87">
        <v>-22041.48</v>
      </c>
      <c r="DW102" s="87">
        <v>-28226.79</v>
      </c>
      <c r="DX102" s="87">
        <v>205050.240000002</v>
      </c>
      <c r="DY102" s="87">
        <v>246020.580000003</v>
      </c>
      <c r="DZ102" s="87">
        <v>0</v>
      </c>
      <c r="EA102" s="87">
        <v>0</v>
      </c>
      <c r="EB102" s="87">
        <v>0</v>
      </c>
    </row>
    <row r="103" s="87" customFormat="1" spans="1:132">
      <c r="A103" s="93" t="s">
        <v>1005</v>
      </c>
      <c r="B103" s="95">
        <v>-109632197.95</v>
      </c>
      <c r="C103" s="95">
        <v>-67795717.1699998</v>
      </c>
      <c r="D103" s="95">
        <v>-2881051</v>
      </c>
      <c r="E103" s="95">
        <v>-4959439.65</v>
      </c>
      <c r="F103" s="95">
        <v>-161657.27</v>
      </c>
      <c r="G103" s="95">
        <v>69138909.23</v>
      </c>
      <c r="H103" s="95">
        <v>-102973242.09</v>
      </c>
      <c r="I103" s="95">
        <v>-50497479.3799999</v>
      </c>
      <c r="J103" s="95">
        <v>699467.41</v>
      </c>
      <c r="K103" s="95">
        <v>0</v>
      </c>
      <c r="L103" s="95">
        <v>10989893.53</v>
      </c>
      <c r="M103" s="95">
        <v>279215.640000038</v>
      </c>
      <c r="N103" s="95">
        <v>-3706911.81000006</v>
      </c>
      <c r="O103" s="95">
        <v>-465756.299999999</v>
      </c>
      <c r="P103" s="95">
        <v>-1349846.45</v>
      </c>
      <c r="Q103" s="95">
        <v>0</v>
      </c>
      <c r="R103" s="95">
        <v>-23744299.8100002</v>
      </c>
      <c r="S103" s="95">
        <v>1091885.82</v>
      </c>
      <c r="T103" s="95">
        <v>-10719323.17</v>
      </c>
      <c r="U103" s="95">
        <v>4665921.38</v>
      </c>
      <c r="V103" s="95">
        <v>-5190076.17999999</v>
      </c>
      <c r="W103" s="95">
        <v>-1689381.78</v>
      </c>
      <c r="X103" s="95">
        <v>23150215.5</v>
      </c>
      <c r="Y103" s="95">
        <v>-319348.04</v>
      </c>
      <c r="Z103" s="95">
        <v>-420362.989999999</v>
      </c>
      <c r="AA103" s="95">
        <v>-2910334.36000001</v>
      </c>
      <c r="AB103" s="95">
        <v>553563.7</v>
      </c>
      <c r="AC103" s="95">
        <v>2346195.64</v>
      </c>
      <c r="AD103" s="95">
        <v>-239558.830000001</v>
      </c>
      <c r="AE103" s="95">
        <v>1183394.4</v>
      </c>
      <c r="AF103" s="95">
        <v>-233681.92</v>
      </c>
      <c r="AG103" s="95">
        <v>0</v>
      </c>
      <c r="AH103" s="95">
        <v>-756172.09</v>
      </c>
      <c r="AI103" s="95">
        <v>846832.879999998</v>
      </c>
      <c r="AJ103" s="95">
        <v>-7324091.01000011</v>
      </c>
      <c r="AK103" s="95">
        <v>3526518.41</v>
      </c>
      <c r="AL103" s="95">
        <v>-465756.3</v>
      </c>
      <c r="AM103" s="95">
        <v>0</v>
      </c>
      <c r="AN103" s="95">
        <v>-4437550.65999999</v>
      </c>
      <c r="AO103" s="95">
        <v>-29804.6800000002</v>
      </c>
      <c r="AP103" s="95">
        <v>-23146460.04</v>
      </c>
      <c r="AQ103" s="95">
        <v>-630480.28</v>
      </c>
      <c r="AR103" s="95">
        <v>-1095727.15</v>
      </c>
      <c r="AS103" s="95">
        <v>-1512816.89</v>
      </c>
      <c r="AT103" s="95">
        <v>7108539.88999993</v>
      </c>
      <c r="AU103" s="95">
        <v>707428.610000002</v>
      </c>
      <c r="AV103" s="95">
        <v>598789.680000002</v>
      </c>
      <c r="AW103" s="95">
        <v>533116.51</v>
      </c>
      <c r="AX103" s="95">
        <v>166991.59</v>
      </c>
      <c r="AY103" s="95">
        <v>468052.710000001</v>
      </c>
      <c r="AZ103" s="95">
        <v>528393.689999999</v>
      </c>
      <c r="BA103" s="95">
        <v>62760.0400000028</v>
      </c>
      <c r="BB103" s="95">
        <v>128787.209999999</v>
      </c>
      <c r="BC103" s="95">
        <v>306757.750000002</v>
      </c>
      <c r="BD103" s="95">
        <v>107816.529999999</v>
      </c>
      <c r="BE103" s="95">
        <v>703701.77</v>
      </c>
      <c r="BF103" s="95">
        <v>3472331.48</v>
      </c>
      <c r="BG103" s="95">
        <v>-205167.02</v>
      </c>
      <c r="BH103" s="95">
        <v>-1725392.8</v>
      </c>
      <c r="BI103" s="95">
        <v>124273.6</v>
      </c>
      <c r="BJ103" s="95">
        <v>-55437.5799999973</v>
      </c>
      <c r="BK103" s="95">
        <v>68559.6499999994</v>
      </c>
      <c r="BL103" s="95">
        <v>75430.2500000009</v>
      </c>
      <c r="BM103" s="95">
        <v>-26489.6099999999</v>
      </c>
      <c r="BN103" s="95">
        <v>1340.44000000134</v>
      </c>
      <c r="BO103" s="95">
        <v>68075.2699999986</v>
      </c>
      <c r="BP103" s="95">
        <v>30453.5900000005</v>
      </c>
      <c r="BQ103" s="95">
        <v>37147.01</v>
      </c>
      <c r="BR103" s="95">
        <v>-14989.2800000003</v>
      </c>
      <c r="BS103" s="95">
        <v>-48790.5600000003</v>
      </c>
      <c r="BT103" s="95">
        <v>-25017.0600000001</v>
      </c>
      <c r="BU103" s="95">
        <v>-73538.0100000002</v>
      </c>
      <c r="BV103" s="95">
        <v>-63097.8799999994</v>
      </c>
      <c r="BW103" s="95">
        <v>-41850.7800000003</v>
      </c>
      <c r="BX103" s="95">
        <v>-82039.6899999995</v>
      </c>
      <c r="BY103" s="95">
        <v>-45754.5899999997</v>
      </c>
      <c r="BZ103" s="95">
        <v>-71185.3100000001</v>
      </c>
      <c r="CA103" s="95">
        <v>-118976.12</v>
      </c>
      <c r="CB103" s="95">
        <v>-38014.1699999999</v>
      </c>
      <c r="CC103" s="95">
        <v>49015.7100000004</v>
      </c>
      <c r="CD103" s="95">
        <v>-443097.970000001</v>
      </c>
      <c r="CE103" s="95">
        <v>6799659.19000003</v>
      </c>
      <c r="CF103" s="95">
        <v>-43272.0400000003</v>
      </c>
      <c r="CG103" s="95">
        <v>-99254.16</v>
      </c>
      <c r="CH103" s="95">
        <v>-95448.03</v>
      </c>
      <c r="CI103" s="95">
        <v>-116022.38</v>
      </c>
      <c r="CJ103" s="95">
        <v>-486635.31</v>
      </c>
      <c r="CK103" s="95">
        <v>-70899.3500000002</v>
      </c>
      <c r="CL103" s="95">
        <v>-217542.97</v>
      </c>
      <c r="CM103" s="95">
        <v>-126919.7</v>
      </c>
      <c r="CN103" s="95">
        <v>-95722.8000000002</v>
      </c>
      <c r="CO103" s="95">
        <v>-67122.2300000002</v>
      </c>
      <c r="CP103" s="95">
        <v>-44274.1899999999</v>
      </c>
      <c r="CQ103" s="95">
        <v>-56690.5600000004</v>
      </c>
      <c r="CR103" s="95">
        <v>-92581.41</v>
      </c>
      <c r="CS103" s="95">
        <v>-72622.4299999999</v>
      </c>
      <c r="CT103" s="95">
        <v>-68233.4499999997</v>
      </c>
      <c r="CU103" s="95">
        <v>-69083.9799999999</v>
      </c>
      <c r="CV103" s="95">
        <v>-113458.81</v>
      </c>
      <c r="CW103" s="95">
        <v>-95012.04</v>
      </c>
      <c r="CX103" s="95">
        <v>-71698.0700000001</v>
      </c>
      <c r="CY103" s="95">
        <v>-114949.84</v>
      </c>
      <c r="CZ103" s="95">
        <v>-76255.7</v>
      </c>
      <c r="DA103" s="95">
        <v>-77028.3100000001</v>
      </c>
      <c r="DB103" s="95">
        <v>-2760.17999999993</v>
      </c>
      <c r="DC103" s="95">
        <v>-872731.000000001</v>
      </c>
      <c r="DD103" s="95">
        <v>-51759.0299999993</v>
      </c>
      <c r="DE103" s="95">
        <v>-107238.35</v>
      </c>
      <c r="DF103" s="95">
        <v>-46803.1699999999</v>
      </c>
      <c r="DG103" s="95">
        <v>-802457.479999999</v>
      </c>
      <c r="DH103" s="95">
        <v>-71321</v>
      </c>
      <c r="DI103" s="95">
        <v>32551.5800000001</v>
      </c>
      <c r="DJ103" s="95">
        <v>-82590.42</v>
      </c>
      <c r="DK103" s="95">
        <v>-113148.17</v>
      </c>
      <c r="DL103" s="95">
        <v>-154991.66</v>
      </c>
      <c r="DM103" s="87">
        <v>-39526.05</v>
      </c>
      <c r="DN103" s="87">
        <v>-5615</v>
      </c>
      <c r="DO103" s="87">
        <v>-51329.6</v>
      </c>
      <c r="DP103" s="87">
        <v>-52102.1</v>
      </c>
      <c r="DQ103" s="87">
        <v>-45286.81</v>
      </c>
      <c r="DR103" s="87">
        <v>-13667.76</v>
      </c>
      <c r="DS103" s="87">
        <v>-3035832.96999998</v>
      </c>
      <c r="DT103" s="87">
        <v>0</v>
      </c>
      <c r="DU103" s="87">
        <v>0</v>
      </c>
      <c r="DV103" s="87">
        <v>-22041.48</v>
      </c>
      <c r="DW103" s="87">
        <v>-28226.79</v>
      </c>
      <c r="DX103" s="87">
        <v>205050.240000002</v>
      </c>
      <c r="DY103" s="87">
        <v>246020.580000003</v>
      </c>
      <c r="DZ103" s="87">
        <v>0</v>
      </c>
      <c r="EA103" s="87">
        <v>0</v>
      </c>
      <c r="EB103" s="87">
        <v>0</v>
      </c>
    </row>
    <row r="104" s="87" customFormat="1" spans="1:132">
      <c r="A104" s="93" t="s">
        <v>1006</v>
      </c>
      <c r="B104" s="95">
        <v>0</v>
      </c>
      <c r="C104" s="95">
        <v>0</v>
      </c>
      <c r="D104" s="95">
        <v>0</v>
      </c>
      <c r="E104" s="95">
        <v>0</v>
      </c>
      <c r="F104" s="95">
        <v>0</v>
      </c>
      <c r="G104" s="95">
        <v>0</v>
      </c>
      <c r="H104" s="95">
        <v>0</v>
      </c>
      <c r="I104" s="95">
        <v>0</v>
      </c>
      <c r="J104" s="95">
        <v>0</v>
      </c>
      <c r="K104" s="95">
        <v>0</v>
      </c>
      <c r="L104" s="95">
        <v>0</v>
      </c>
      <c r="M104" s="95">
        <v>0</v>
      </c>
      <c r="N104" s="95">
        <v>0</v>
      </c>
      <c r="O104" s="95">
        <v>0</v>
      </c>
      <c r="P104" s="95">
        <v>0</v>
      </c>
      <c r="Q104" s="95">
        <v>0</v>
      </c>
      <c r="R104" s="95">
        <v>0</v>
      </c>
      <c r="S104" s="95">
        <v>0</v>
      </c>
      <c r="T104" s="95">
        <v>0</v>
      </c>
      <c r="U104" s="95">
        <v>0</v>
      </c>
      <c r="V104" s="95">
        <v>0</v>
      </c>
      <c r="W104" s="95">
        <v>0</v>
      </c>
      <c r="X104" s="95">
        <v>0</v>
      </c>
      <c r="Y104" s="95">
        <v>0</v>
      </c>
      <c r="Z104" s="95">
        <v>0</v>
      </c>
      <c r="AA104" s="95">
        <v>0</v>
      </c>
      <c r="AB104" s="95">
        <v>0</v>
      </c>
      <c r="AC104" s="95">
        <v>0</v>
      </c>
      <c r="AD104" s="95">
        <v>0</v>
      </c>
      <c r="AE104" s="95">
        <v>0</v>
      </c>
      <c r="AF104" s="95">
        <v>0</v>
      </c>
      <c r="AG104" s="95">
        <v>0</v>
      </c>
      <c r="AH104" s="95">
        <v>0</v>
      </c>
      <c r="AI104" s="95">
        <v>0</v>
      </c>
      <c r="AJ104" s="95">
        <v>0</v>
      </c>
      <c r="AK104" s="95">
        <v>0</v>
      </c>
      <c r="AL104" s="95">
        <v>0</v>
      </c>
      <c r="AM104" s="95">
        <v>0</v>
      </c>
      <c r="AN104" s="95">
        <v>0</v>
      </c>
      <c r="AO104" s="95">
        <v>0</v>
      </c>
      <c r="AP104" s="95">
        <v>0</v>
      </c>
      <c r="AQ104" s="95">
        <v>0</v>
      </c>
      <c r="AR104" s="95">
        <v>0</v>
      </c>
      <c r="AS104" s="95">
        <v>0</v>
      </c>
      <c r="AT104" s="95">
        <v>0</v>
      </c>
      <c r="AU104" s="95">
        <v>0</v>
      </c>
      <c r="AV104" s="95">
        <v>0</v>
      </c>
      <c r="AW104" s="95">
        <v>0</v>
      </c>
      <c r="AX104" s="95">
        <v>0</v>
      </c>
      <c r="AY104" s="95">
        <v>0</v>
      </c>
      <c r="AZ104" s="95">
        <v>0</v>
      </c>
      <c r="BA104" s="95">
        <v>0</v>
      </c>
      <c r="BB104" s="95">
        <v>0</v>
      </c>
      <c r="BC104" s="95">
        <v>0</v>
      </c>
      <c r="BD104" s="95">
        <v>0</v>
      </c>
      <c r="BE104" s="95">
        <v>0</v>
      </c>
      <c r="BF104" s="95">
        <v>0</v>
      </c>
      <c r="BG104" s="95">
        <v>0</v>
      </c>
      <c r="BH104" s="95">
        <v>0</v>
      </c>
      <c r="BI104" s="95">
        <v>0</v>
      </c>
      <c r="BJ104" s="95">
        <v>0</v>
      </c>
      <c r="BK104" s="95">
        <v>0</v>
      </c>
      <c r="BL104" s="95">
        <v>0</v>
      </c>
      <c r="BM104" s="95">
        <v>0</v>
      </c>
      <c r="BN104" s="95">
        <v>0</v>
      </c>
      <c r="BO104" s="95">
        <v>0</v>
      </c>
      <c r="BP104" s="95">
        <v>0</v>
      </c>
      <c r="BQ104" s="95">
        <v>0</v>
      </c>
      <c r="BR104" s="95">
        <v>0</v>
      </c>
      <c r="BS104" s="95">
        <v>0</v>
      </c>
      <c r="BT104" s="95">
        <v>0</v>
      </c>
      <c r="BU104" s="95">
        <v>0</v>
      </c>
      <c r="BV104" s="95">
        <v>0</v>
      </c>
      <c r="BW104" s="95">
        <v>0</v>
      </c>
      <c r="BX104" s="95">
        <v>0</v>
      </c>
      <c r="BY104" s="95">
        <v>0</v>
      </c>
      <c r="BZ104" s="95">
        <v>0</v>
      </c>
      <c r="CA104" s="95">
        <v>0</v>
      </c>
      <c r="CB104" s="95">
        <v>0</v>
      </c>
      <c r="CC104" s="95">
        <v>0</v>
      </c>
      <c r="CD104" s="95">
        <v>0</v>
      </c>
      <c r="CE104" s="95">
        <v>0</v>
      </c>
      <c r="CF104" s="95">
        <v>0</v>
      </c>
      <c r="CG104" s="95">
        <v>0</v>
      </c>
      <c r="CH104" s="95">
        <v>0</v>
      </c>
      <c r="CI104" s="95">
        <v>0</v>
      </c>
      <c r="CJ104" s="95">
        <v>0</v>
      </c>
      <c r="CK104" s="95">
        <v>0</v>
      </c>
      <c r="CL104" s="95">
        <v>0</v>
      </c>
      <c r="CM104" s="95">
        <v>0</v>
      </c>
      <c r="CN104" s="95">
        <v>0</v>
      </c>
      <c r="CO104" s="95">
        <v>0</v>
      </c>
      <c r="CP104" s="95">
        <v>0</v>
      </c>
      <c r="CQ104" s="95">
        <v>0</v>
      </c>
      <c r="CR104" s="95">
        <v>0</v>
      </c>
      <c r="CS104" s="95">
        <v>0</v>
      </c>
      <c r="CT104" s="95">
        <v>0</v>
      </c>
      <c r="CU104" s="95">
        <v>0</v>
      </c>
      <c r="CV104" s="95">
        <v>0</v>
      </c>
      <c r="CW104" s="95">
        <v>0</v>
      </c>
      <c r="CX104" s="95">
        <v>0</v>
      </c>
      <c r="CY104" s="95">
        <v>0</v>
      </c>
      <c r="CZ104" s="95">
        <v>0</v>
      </c>
      <c r="DA104" s="95">
        <v>0</v>
      </c>
      <c r="DB104" s="95">
        <v>0</v>
      </c>
      <c r="DC104" s="95">
        <v>0</v>
      </c>
      <c r="DD104" s="95">
        <v>0</v>
      </c>
      <c r="DE104" s="95">
        <v>0</v>
      </c>
      <c r="DF104" s="95">
        <v>0</v>
      </c>
      <c r="DG104" s="95">
        <v>0</v>
      </c>
      <c r="DH104" s="95">
        <v>0</v>
      </c>
      <c r="DI104" s="95">
        <v>0</v>
      </c>
      <c r="DJ104" s="95">
        <v>0</v>
      </c>
      <c r="DK104" s="95">
        <v>0</v>
      </c>
      <c r="DL104" s="95">
        <v>0</v>
      </c>
      <c r="DM104" s="87">
        <v>0</v>
      </c>
      <c r="DN104" s="87">
        <v>0</v>
      </c>
      <c r="DO104" s="87">
        <v>0</v>
      </c>
      <c r="DP104" s="87">
        <v>0</v>
      </c>
      <c r="DQ104" s="87">
        <v>0</v>
      </c>
      <c r="DR104" s="87">
        <v>0</v>
      </c>
      <c r="DS104" s="87">
        <v>0</v>
      </c>
      <c r="DT104" s="87">
        <v>0</v>
      </c>
      <c r="DU104" s="87">
        <v>0</v>
      </c>
      <c r="DV104" s="87">
        <v>0</v>
      </c>
      <c r="DW104" s="87">
        <v>0</v>
      </c>
      <c r="DX104" s="87">
        <v>0</v>
      </c>
      <c r="DY104" s="87">
        <v>0</v>
      </c>
      <c r="DZ104" s="87">
        <v>0</v>
      </c>
      <c r="EA104" s="87">
        <v>0</v>
      </c>
      <c r="EB104" s="87">
        <v>0</v>
      </c>
    </row>
    <row r="105" s="87" customFormat="1" spans="1:128">
      <c r="A105" s="94" t="s">
        <v>977</v>
      </c>
      <c r="B105" s="95">
        <v>0</v>
      </c>
      <c r="C105" s="95">
        <v>0</v>
      </c>
      <c r="D105" s="95">
        <v>0</v>
      </c>
      <c r="E105" s="95">
        <v>0</v>
      </c>
      <c r="F105" s="95">
        <v>0</v>
      </c>
      <c r="G105" s="95">
        <v>0</v>
      </c>
      <c r="H105" s="95">
        <v>0</v>
      </c>
      <c r="I105" s="95">
        <v>0</v>
      </c>
      <c r="J105" s="95">
        <v>0</v>
      </c>
      <c r="K105" s="95">
        <v>0</v>
      </c>
      <c r="L105" s="95">
        <v>0</v>
      </c>
      <c r="M105" s="95">
        <v>0</v>
      </c>
      <c r="N105" s="95">
        <v>0</v>
      </c>
      <c r="O105" s="95">
        <v>0</v>
      </c>
      <c r="P105" s="95">
        <v>0</v>
      </c>
      <c r="Q105" s="95">
        <v>0</v>
      </c>
      <c r="R105" s="95">
        <v>0</v>
      </c>
      <c r="S105" s="95">
        <v>0</v>
      </c>
      <c r="T105" s="95">
        <v>0</v>
      </c>
      <c r="U105" s="95">
        <v>0</v>
      </c>
      <c r="V105" s="95">
        <v>0</v>
      </c>
      <c r="W105" s="95">
        <v>0</v>
      </c>
      <c r="X105" s="95">
        <v>0</v>
      </c>
      <c r="Y105" s="95">
        <v>0</v>
      </c>
      <c r="Z105" s="95">
        <v>0</v>
      </c>
      <c r="AA105" s="95">
        <v>0</v>
      </c>
      <c r="AB105" s="95">
        <v>0</v>
      </c>
      <c r="AC105" s="95">
        <v>0</v>
      </c>
      <c r="AD105" s="95">
        <v>0</v>
      </c>
      <c r="AE105" s="95">
        <v>0</v>
      </c>
      <c r="AF105" s="95">
        <v>0</v>
      </c>
      <c r="AG105" s="95">
        <v>0</v>
      </c>
      <c r="AH105" s="95">
        <v>0</v>
      </c>
      <c r="AI105" s="95">
        <v>0</v>
      </c>
      <c r="AJ105" s="95">
        <v>0</v>
      </c>
      <c r="AK105" s="95">
        <v>0</v>
      </c>
      <c r="AL105" s="95">
        <v>0</v>
      </c>
      <c r="AM105" s="95">
        <v>0</v>
      </c>
      <c r="AN105" s="95">
        <v>0</v>
      </c>
      <c r="AO105" s="95">
        <v>0</v>
      </c>
      <c r="AP105" s="95">
        <v>0</v>
      </c>
      <c r="AQ105" s="95">
        <v>0</v>
      </c>
      <c r="AR105" s="95">
        <v>0</v>
      </c>
      <c r="AS105" s="95">
        <v>0</v>
      </c>
      <c r="AT105" s="95">
        <v>0</v>
      </c>
      <c r="AU105" s="95">
        <v>0</v>
      </c>
      <c r="AV105" s="95">
        <v>0</v>
      </c>
      <c r="AW105" s="95">
        <v>0</v>
      </c>
      <c r="AX105" s="95">
        <v>0</v>
      </c>
      <c r="AY105" s="95">
        <v>0</v>
      </c>
      <c r="AZ105" s="95">
        <v>0</v>
      </c>
      <c r="BA105" s="95">
        <v>0</v>
      </c>
      <c r="BB105" s="95">
        <v>0</v>
      </c>
      <c r="BC105" s="95">
        <v>0</v>
      </c>
      <c r="BD105" s="95">
        <v>0</v>
      </c>
      <c r="BE105" s="95">
        <v>0</v>
      </c>
      <c r="BF105" s="95">
        <v>0</v>
      </c>
      <c r="BG105" s="95">
        <v>0</v>
      </c>
      <c r="BH105" s="95">
        <v>0</v>
      </c>
      <c r="BI105" s="95">
        <v>0</v>
      </c>
      <c r="BJ105" s="95">
        <v>0</v>
      </c>
      <c r="BK105" s="95">
        <v>0</v>
      </c>
      <c r="BL105" s="95">
        <v>0</v>
      </c>
      <c r="BM105" s="95">
        <v>0</v>
      </c>
      <c r="BN105" s="95">
        <v>0</v>
      </c>
      <c r="BO105" s="95">
        <v>0</v>
      </c>
      <c r="BP105" s="95">
        <v>0</v>
      </c>
      <c r="BQ105" s="95">
        <v>0</v>
      </c>
      <c r="BR105" s="95">
        <v>0</v>
      </c>
      <c r="BS105" s="95">
        <v>0</v>
      </c>
      <c r="BT105" s="95">
        <v>0</v>
      </c>
      <c r="BU105" s="95">
        <v>0</v>
      </c>
      <c r="BV105" s="95">
        <v>0</v>
      </c>
      <c r="BW105" s="95">
        <v>0</v>
      </c>
      <c r="BX105" s="95">
        <v>0</v>
      </c>
      <c r="BY105" s="95">
        <v>0</v>
      </c>
      <c r="BZ105" s="95">
        <v>0</v>
      </c>
      <c r="CA105" s="95">
        <v>0</v>
      </c>
      <c r="CB105" s="95">
        <v>0</v>
      </c>
      <c r="CC105" s="95">
        <v>0</v>
      </c>
      <c r="CD105" s="95">
        <v>0</v>
      </c>
      <c r="CE105" s="95">
        <v>0</v>
      </c>
      <c r="CF105" s="95">
        <v>0</v>
      </c>
      <c r="CG105" s="95">
        <v>0</v>
      </c>
      <c r="CH105" s="95">
        <v>0</v>
      </c>
      <c r="CI105" s="95">
        <v>0</v>
      </c>
      <c r="CJ105" s="95">
        <v>0</v>
      </c>
      <c r="CK105" s="95">
        <v>0</v>
      </c>
      <c r="CL105" s="95">
        <v>0</v>
      </c>
      <c r="CM105" s="95">
        <v>0</v>
      </c>
      <c r="CN105" s="95">
        <v>0</v>
      </c>
      <c r="CO105" s="95">
        <v>0</v>
      </c>
      <c r="CP105" s="95">
        <v>0</v>
      </c>
      <c r="CQ105" s="95">
        <v>0</v>
      </c>
      <c r="CR105" s="95">
        <v>0</v>
      </c>
      <c r="CS105" s="95">
        <v>0</v>
      </c>
      <c r="CT105" s="95">
        <v>0</v>
      </c>
      <c r="CU105" s="95">
        <v>0</v>
      </c>
      <c r="CV105" s="95">
        <v>0</v>
      </c>
      <c r="CW105" s="95">
        <v>0</v>
      </c>
      <c r="CX105" s="95">
        <v>0</v>
      </c>
      <c r="CY105" s="95">
        <v>0</v>
      </c>
      <c r="CZ105" s="95">
        <v>0</v>
      </c>
      <c r="DA105" s="95">
        <v>0</v>
      </c>
      <c r="DB105" s="95">
        <v>0</v>
      </c>
      <c r="DC105" s="95">
        <v>0</v>
      </c>
      <c r="DD105" s="95">
        <v>0</v>
      </c>
      <c r="DE105" s="95">
        <v>0</v>
      </c>
      <c r="DF105" s="95">
        <v>0</v>
      </c>
      <c r="DG105" s="95">
        <v>0</v>
      </c>
      <c r="DH105" s="95">
        <v>0</v>
      </c>
      <c r="DI105" s="95">
        <v>0</v>
      </c>
      <c r="DJ105" s="95">
        <v>0</v>
      </c>
      <c r="DK105" s="95">
        <v>0</v>
      </c>
      <c r="DL105" s="95">
        <v>0</v>
      </c>
      <c r="DM105" s="87">
        <v>0</v>
      </c>
      <c r="DN105" s="87">
        <v>0</v>
      </c>
      <c r="DO105" s="87">
        <v>0</v>
      </c>
      <c r="DP105" s="87">
        <v>0</v>
      </c>
      <c r="DQ105" s="87">
        <v>0</v>
      </c>
      <c r="DR105" s="87">
        <v>0</v>
      </c>
      <c r="DS105" s="87">
        <v>0</v>
      </c>
      <c r="DT105" s="87">
        <v>0</v>
      </c>
      <c r="DU105" s="87">
        <v>0</v>
      </c>
      <c r="DV105" s="87">
        <v>0</v>
      </c>
      <c r="DW105" s="87">
        <v>0</v>
      </c>
      <c r="DX105" s="87">
        <v>0</v>
      </c>
    </row>
    <row r="106" s="87" customFormat="1" spans="1:128">
      <c r="A106" s="93" t="s">
        <v>978</v>
      </c>
      <c r="B106" s="95">
        <v>0</v>
      </c>
      <c r="C106" s="95">
        <v>0</v>
      </c>
      <c r="D106" s="95">
        <v>0</v>
      </c>
      <c r="E106" s="95">
        <v>0</v>
      </c>
      <c r="F106" s="95">
        <v>0</v>
      </c>
      <c r="G106" s="95">
        <v>0</v>
      </c>
      <c r="H106" s="95">
        <v>0</v>
      </c>
      <c r="I106" s="95">
        <v>0</v>
      </c>
      <c r="J106" s="95">
        <v>0</v>
      </c>
      <c r="K106" s="95">
        <v>0</v>
      </c>
      <c r="L106" s="95">
        <v>0</v>
      </c>
      <c r="M106" s="95">
        <v>0</v>
      </c>
      <c r="N106" s="95">
        <v>0</v>
      </c>
      <c r="O106" s="95">
        <v>0</v>
      </c>
      <c r="P106" s="95">
        <v>0</v>
      </c>
      <c r="Q106" s="95">
        <v>0</v>
      </c>
      <c r="R106" s="95">
        <v>0</v>
      </c>
      <c r="S106" s="95">
        <v>0</v>
      </c>
      <c r="T106" s="95">
        <v>0</v>
      </c>
      <c r="U106" s="95">
        <v>0</v>
      </c>
      <c r="V106" s="95">
        <v>0</v>
      </c>
      <c r="W106" s="95">
        <v>0</v>
      </c>
      <c r="X106" s="95">
        <v>0</v>
      </c>
      <c r="Y106" s="95">
        <v>0</v>
      </c>
      <c r="Z106" s="95">
        <v>0</v>
      </c>
      <c r="AA106" s="95">
        <v>0</v>
      </c>
      <c r="AB106" s="95">
        <v>0</v>
      </c>
      <c r="AC106" s="95">
        <v>0</v>
      </c>
      <c r="AD106" s="95">
        <v>0</v>
      </c>
      <c r="AE106" s="95">
        <v>0</v>
      </c>
      <c r="AF106" s="95">
        <v>0</v>
      </c>
      <c r="AG106" s="95">
        <v>0</v>
      </c>
      <c r="AH106" s="95">
        <v>0</v>
      </c>
      <c r="AI106" s="95">
        <v>0</v>
      </c>
      <c r="AJ106" s="95">
        <v>0</v>
      </c>
      <c r="AK106" s="95">
        <v>0</v>
      </c>
      <c r="AL106" s="95">
        <v>0</v>
      </c>
      <c r="AM106" s="95">
        <v>0</v>
      </c>
      <c r="AN106" s="95">
        <v>0</v>
      </c>
      <c r="AO106" s="95">
        <v>0</v>
      </c>
      <c r="AP106" s="95">
        <v>0</v>
      </c>
      <c r="AQ106" s="95">
        <v>0</v>
      </c>
      <c r="AR106" s="95">
        <v>0</v>
      </c>
      <c r="AS106" s="95">
        <v>0</v>
      </c>
      <c r="AT106" s="95">
        <v>0</v>
      </c>
      <c r="AU106" s="95">
        <v>0</v>
      </c>
      <c r="AV106" s="95">
        <v>0</v>
      </c>
      <c r="AW106" s="95">
        <v>0</v>
      </c>
      <c r="AX106" s="95">
        <v>0</v>
      </c>
      <c r="AY106" s="95">
        <v>0</v>
      </c>
      <c r="AZ106" s="95">
        <v>0</v>
      </c>
      <c r="BA106" s="95">
        <v>0</v>
      </c>
      <c r="BB106" s="95">
        <v>0</v>
      </c>
      <c r="BC106" s="95">
        <v>0</v>
      </c>
      <c r="BD106" s="95">
        <v>0</v>
      </c>
      <c r="BE106" s="95">
        <v>0</v>
      </c>
      <c r="BF106" s="95">
        <v>0</v>
      </c>
      <c r="BG106" s="95">
        <v>0</v>
      </c>
      <c r="BH106" s="95">
        <v>0</v>
      </c>
      <c r="BI106" s="95">
        <v>0</v>
      </c>
      <c r="BJ106" s="95">
        <v>0</v>
      </c>
      <c r="BK106" s="95">
        <v>0</v>
      </c>
      <c r="BL106" s="95">
        <v>0</v>
      </c>
      <c r="BM106" s="95">
        <v>0</v>
      </c>
      <c r="BN106" s="95">
        <v>0</v>
      </c>
      <c r="BO106" s="95">
        <v>0</v>
      </c>
      <c r="BP106" s="95">
        <v>0</v>
      </c>
      <c r="BQ106" s="95">
        <v>0</v>
      </c>
      <c r="BR106" s="95">
        <v>0</v>
      </c>
      <c r="BS106" s="95">
        <v>0</v>
      </c>
      <c r="BT106" s="95">
        <v>0</v>
      </c>
      <c r="BU106" s="95">
        <v>0</v>
      </c>
      <c r="BV106" s="95">
        <v>0</v>
      </c>
      <c r="BW106" s="95">
        <v>0</v>
      </c>
      <c r="BX106" s="95">
        <v>0</v>
      </c>
      <c r="BY106" s="95">
        <v>0</v>
      </c>
      <c r="BZ106" s="95">
        <v>0</v>
      </c>
      <c r="CA106" s="95">
        <v>0</v>
      </c>
      <c r="CB106" s="95">
        <v>0</v>
      </c>
      <c r="CC106" s="95">
        <v>0</v>
      </c>
      <c r="CD106" s="95">
        <v>0</v>
      </c>
      <c r="CE106" s="95">
        <v>0</v>
      </c>
      <c r="CF106" s="95">
        <v>0</v>
      </c>
      <c r="CG106" s="95">
        <v>0</v>
      </c>
      <c r="CH106" s="95">
        <v>0</v>
      </c>
      <c r="CI106" s="95">
        <v>0</v>
      </c>
      <c r="CJ106" s="95">
        <v>0</v>
      </c>
      <c r="CK106" s="95">
        <v>0</v>
      </c>
      <c r="CL106" s="95">
        <v>0</v>
      </c>
      <c r="CM106" s="95">
        <v>0</v>
      </c>
      <c r="CN106" s="95">
        <v>0</v>
      </c>
      <c r="CO106" s="95">
        <v>0</v>
      </c>
      <c r="CP106" s="95">
        <v>0</v>
      </c>
      <c r="CQ106" s="95">
        <v>0</v>
      </c>
      <c r="CR106" s="95">
        <v>0</v>
      </c>
      <c r="CS106" s="95">
        <v>0</v>
      </c>
      <c r="CT106" s="95">
        <v>0</v>
      </c>
      <c r="CU106" s="95">
        <v>0</v>
      </c>
      <c r="CV106" s="95">
        <v>0</v>
      </c>
      <c r="CW106" s="95">
        <v>0</v>
      </c>
      <c r="CX106" s="95">
        <v>0</v>
      </c>
      <c r="CY106" s="95">
        <v>0</v>
      </c>
      <c r="CZ106" s="95">
        <v>0</v>
      </c>
      <c r="DA106" s="95">
        <v>0</v>
      </c>
      <c r="DB106" s="95">
        <v>0</v>
      </c>
      <c r="DC106" s="95">
        <v>0</v>
      </c>
      <c r="DD106" s="95">
        <v>0</v>
      </c>
      <c r="DE106" s="95">
        <v>0</v>
      </c>
      <c r="DF106" s="95">
        <v>0</v>
      </c>
      <c r="DG106" s="95">
        <v>0</v>
      </c>
      <c r="DH106" s="95">
        <v>0</v>
      </c>
      <c r="DI106" s="95">
        <v>0</v>
      </c>
      <c r="DJ106" s="95">
        <v>0</v>
      </c>
      <c r="DK106" s="95">
        <v>0</v>
      </c>
      <c r="DL106" s="95">
        <v>0</v>
      </c>
      <c r="DM106" s="87">
        <v>0</v>
      </c>
      <c r="DN106" s="87">
        <v>0</v>
      </c>
      <c r="DO106" s="87">
        <v>0</v>
      </c>
      <c r="DP106" s="87">
        <v>0</v>
      </c>
      <c r="DQ106" s="87">
        <v>0</v>
      </c>
      <c r="DR106" s="87">
        <v>0</v>
      </c>
      <c r="DS106" s="87">
        <v>0</v>
      </c>
      <c r="DT106" s="87">
        <v>0</v>
      </c>
      <c r="DU106" s="87">
        <v>0</v>
      </c>
      <c r="DV106" s="87">
        <v>0</v>
      </c>
      <c r="DW106" s="87">
        <v>0</v>
      </c>
      <c r="DX106" s="87">
        <v>0</v>
      </c>
    </row>
    <row r="107" s="87" customFormat="1" ht="12.75" spans="1:128">
      <c r="A107" s="104" t="s">
        <v>979</v>
      </c>
      <c r="B107" s="95">
        <v>0</v>
      </c>
      <c r="C107" s="95">
        <v>0</v>
      </c>
      <c r="D107" s="95">
        <v>0</v>
      </c>
      <c r="E107" s="95">
        <v>0</v>
      </c>
      <c r="F107" s="95">
        <v>0</v>
      </c>
      <c r="G107" s="95">
        <v>0</v>
      </c>
      <c r="H107" s="95">
        <v>0</v>
      </c>
      <c r="I107" s="95">
        <v>0</v>
      </c>
      <c r="J107" s="95">
        <v>0</v>
      </c>
      <c r="K107" s="95">
        <v>0</v>
      </c>
      <c r="L107" s="95">
        <v>0</v>
      </c>
      <c r="M107" s="95">
        <v>0</v>
      </c>
      <c r="N107" s="95">
        <v>0</v>
      </c>
      <c r="O107" s="95">
        <v>0</v>
      </c>
      <c r="P107" s="95">
        <v>0</v>
      </c>
      <c r="Q107" s="95">
        <v>0</v>
      </c>
      <c r="R107" s="95">
        <v>0</v>
      </c>
      <c r="S107" s="95">
        <v>0</v>
      </c>
      <c r="T107" s="95">
        <v>0</v>
      </c>
      <c r="U107" s="95">
        <v>0</v>
      </c>
      <c r="V107" s="95">
        <v>0</v>
      </c>
      <c r="W107" s="95">
        <v>0</v>
      </c>
      <c r="X107" s="95">
        <v>0</v>
      </c>
      <c r="Y107" s="95">
        <v>0</v>
      </c>
      <c r="Z107" s="95">
        <v>0</v>
      </c>
      <c r="AA107" s="95">
        <v>0</v>
      </c>
      <c r="AB107" s="95">
        <v>0</v>
      </c>
      <c r="AC107" s="95">
        <v>0</v>
      </c>
      <c r="AD107" s="95">
        <v>0</v>
      </c>
      <c r="AE107" s="95">
        <v>0</v>
      </c>
      <c r="AF107" s="95">
        <v>0</v>
      </c>
      <c r="AG107" s="95">
        <v>0</v>
      </c>
      <c r="AH107" s="95">
        <v>0</v>
      </c>
      <c r="AI107" s="95">
        <v>0</v>
      </c>
      <c r="AJ107" s="95">
        <v>0</v>
      </c>
      <c r="AK107" s="95">
        <v>0</v>
      </c>
      <c r="AL107" s="95">
        <v>0</v>
      </c>
      <c r="AM107" s="95">
        <v>0</v>
      </c>
      <c r="AN107" s="95">
        <v>0</v>
      </c>
      <c r="AO107" s="95">
        <v>0</v>
      </c>
      <c r="AP107" s="95">
        <v>0</v>
      </c>
      <c r="AQ107" s="95">
        <v>0</v>
      </c>
      <c r="AR107" s="95">
        <v>0</v>
      </c>
      <c r="AS107" s="95">
        <v>0</v>
      </c>
      <c r="AT107" s="95">
        <v>0</v>
      </c>
      <c r="AU107" s="95">
        <v>0</v>
      </c>
      <c r="AV107" s="95">
        <v>0</v>
      </c>
      <c r="AW107" s="95">
        <v>0</v>
      </c>
      <c r="AX107" s="95">
        <v>0</v>
      </c>
      <c r="AY107" s="95">
        <v>0</v>
      </c>
      <c r="AZ107" s="95">
        <v>0</v>
      </c>
      <c r="BA107" s="95">
        <v>0</v>
      </c>
      <c r="BB107" s="95">
        <v>0</v>
      </c>
      <c r="BC107" s="95">
        <v>0</v>
      </c>
      <c r="BD107" s="95">
        <v>0</v>
      </c>
      <c r="BE107" s="95">
        <v>0</v>
      </c>
      <c r="BF107" s="95">
        <v>0</v>
      </c>
      <c r="BG107" s="95">
        <v>0</v>
      </c>
      <c r="BH107" s="95">
        <v>0</v>
      </c>
      <c r="BI107" s="95">
        <v>0</v>
      </c>
      <c r="BJ107" s="95">
        <v>0</v>
      </c>
      <c r="BK107" s="95">
        <v>0</v>
      </c>
      <c r="BL107" s="95">
        <v>0</v>
      </c>
      <c r="BM107" s="95">
        <v>0</v>
      </c>
      <c r="BN107" s="95">
        <v>0</v>
      </c>
      <c r="BO107" s="95">
        <v>0</v>
      </c>
      <c r="BP107" s="95">
        <v>0</v>
      </c>
      <c r="BQ107" s="95">
        <v>0</v>
      </c>
      <c r="BR107" s="95">
        <v>0</v>
      </c>
      <c r="BS107" s="95">
        <v>0</v>
      </c>
      <c r="BT107" s="95">
        <v>0</v>
      </c>
      <c r="BU107" s="95">
        <v>0</v>
      </c>
      <c r="BV107" s="95">
        <v>0</v>
      </c>
      <c r="BW107" s="95">
        <v>0</v>
      </c>
      <c r="BX107" s="95">
        <v>0</v>
      </c>
      <c r="BY107" s="95">
        <v>0</v>
      </c>
      <c r="BZ107" s="95">
        <v>0</v>
      </c>
      <c r="CA107" s="95">
        <v>0</v>
      </c>
      <c r="CB107" s="95">
        <v>0</v>
      </c>
      <c r="CC107" s="95">
        <v>0</v>
      </c>
      <c r="CD107" s="95">
        <v>0</v>
      </c>
      <c r="CE107" s="95">
        <v>0</v>
      </c>
      <c r="CF107" s="95">
        <v>0</v>
      </c>
      <c r="CG107" s="95">
        <v>0</v>
      </c>
      <c r="CH107" s="95">
        <v>0</v>
      </c>
      <c r="CI107" s="95">
        <v>0</v>
      </c>
      <c r="CJ107" s="95">
        <v>0</v>
      </c>
      <c r="CK107" s="95">
        <v>0</v>
      </c>
      <c r="CL107" s="95">
        <v>0</v>
      </c>
      <c r="CM107" s="95">
        <v>0</v>
      </c>
      <c r="CN107" s="95">
        <v>0</v>
      </c>
      <c r="CO107" s="95">
        <v>0</v>
      </c>
      <c r="CP107" s="95">
        <v>0</v>
      </c>
      <c r="CQ107" s="95">
        <v>0</v>
      </c>
      <c r="CR107" s="95">
        <v>0</v>
      </c>
      <c r="CS107" s="95">
        <v>0</v>
      </c>
      <c r="CT107" s="95">
        <v>0</v>
      </c>
      <c r="CU107" s="95">
        <v>0</v>
      </c>
      <c r="CV107" s="95">
        <v>0</v>
      </c>
      <c r="CW107" s="95">
        <v>0</v>
      </c>
      <c r="CX107" s="95">
        <v>0</v>
      </c>
      <c r="CY107" s="95">
        <v>0</v>
      </c>
      <c r="CZ107" s="95">
        <v>0</v>
      </c>
      <c r="DA107" s="95">
        <v>0</v>
      </c>
      <c r="DB107" s="95">
        <v>0</v>
      </c>
      <c r="DC107" s="95">
        <v>0</v>
      </c>
      <c r="DD107" s="95">
        <v>0</v>
      </c>
      <c r="DE107" s="95">
        <v>0</v>
      </c>
      <c r="DF107" s="95">
        <v>0</v>
      </c>
      <c r="DG107" s="95">
        <v>0</v>
      </c>
      <c r="DH107" s="95">
        <v>0</v>
      </c>
      <c r="DI107" s="95">
        <v>0</v>
      </c>
      <c r="DJ107" s="95">
        <v>0</v>
      </c>
      <c r="DK107" s="95">
        <v>0</v>
      </c>
      <c r="DL107" s="95">
        <v>0</v>
      </c>
      <c r="DM107" s="87">
        <v>0</v>
      </c>
      <c r="DN107" s="87">
        <v>0</v>
      </c>
      <c r="DO107" s="87">
        <v>0</v>
      </c>
      <c r="DP107" s="87">
        <v>0</v>
      </c>
      <c r="DQ107" s="87">
        <v>0</v>
      </c>
      <c r="DR107" s="87">
        <v>0</v>
      </c>
      <c r="DS107" s="87">
        <v>0</v>
      </c>
      <c r="DT107" s="87">
        <v>0</v>
      </c>
      <c r="DU107" s="87">
        <v>0</v>
      </c>
      <c r="DV107" s="87">
        <v>0</v>
      </c>
      <c r="DW107" s="87">
        <v>0</v>
      </c>
      <c r="DX107" s="87">
        <v>0</v>
      </c>
    </row>
  </sheetData>
  <mergeCells count="21">
    <mergeCell ref="I2:T2"/>
    <mergeCell ref="U2:AA2"/>
    <mergeCell ref="AB2:AE2"/>
    <mergeCell ref="AK2:AM2"/>
    <mergeCell ref="AN2:AO2"/>
    <mergeCell ref="AP2:AT2"/>
    <mergeCell ref="AU2:DD2"/>
    <mergeCell ref="I54:T54"/>
    <mergeCell ref="U54:AA54"/>
    <mergeCell ref="AB54:AE54"/>
    <mergeCell ref="AK54:AM54"/>
    <mergeCell ref="AN54:AO54"/>
    <mergeCell ref="AP54:AT54"/>
    <mergeCell ref="AU54:DD54"/>
    <mergeCell ref="I56:T56"/>
    <mergeCell ref="U56:AA56"/>
    <mergeCell ref="AB56:AE56"/>
    <mergeCell ref="AK56:AM56"/>
    <mergeCell ref="AN56:AO56"/>
    <mergeCell ref="AP56:AT56"/>
    <mergeCell ref="AU56:DD56"/>
  </mergeCell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5"/>
  <sheetViews>
    <sheetView showGridLines="0" workbookViewId="0">
      <selection activeCell="J20" sqref="J20"/>
    </sheetView>
  </sheetViews>
  <sheetFormatPr defaultColWidth="14" defaultRowHeight="13.5"/>
  <cols>
    <col min="1" max="1" width="14" style="21"/>
    <col min="2" max="2" width="20.875" style="21" customWidth="1"/>
    <col min="3" max="3" width="11.125" style="21" customWidth="1"/>
    <col min="4" max="4" width="16.125" style="21" customWidth="1"/>
    <col min="5" max="5" width="17.25" style="21" customWidth="1"/>
    <col min="6" max="6" width="15.875" style="21" customWidth="1"/>
    <col min="7" max="7" width="20.5" style="21" customWidth="1"/>
    <col min="8" max="8" width="17.25" style="21" customWidth="1"/>
    <col min="9" max="9" width="12.75" style="21" customWidth="1"/>
    <col min="10" max="10" width="10.5" style="21" customWidth="1"/>
    <col min="11" max="11" width="10.875" style="21" customWidth="1"/>
    <col min="12" max="12" width="8.5" style="21" customWidth="1"/>
    <col min="13" max="13" width="8.625" style="21" customWidth="1"/>
    <col min="14" max="14" width="10.625" style="21" customWidth="1"/>
    <col min="15" max="15" width="13.625" style="21" customWidth="1"/>
    <col min="16" max="16" width="10.75" style="21" customWidth="1"/>
    <col min="17" max="17" width="10.25" style="21" customWidth="1"/>
    <col min="18" max="18" width="10.875" style="21" customWidth="1"/>
    <col min="19" max="19" width="14" style="21"/>
    <col min="20" max="20" width="14" style="21" hidden="1" customWidth="1"/>
    <col min="21" max="21" width="22.625" style="21" customWidth="1"/>
    <col min="22" max="16384" width="14" style="13"/>
  </cols>
  <sheetData>
    <row r="1" spans="5:6">
      <c r="E1" s="21" t="s">
        <v>97</v>
      </c>
      <c r="F1" s="22">
        <v>0.055</v>
      </c>
    </row>
    <row r="2" spans="1:8">
      <c r="A2" s="23" t="s">
        <v>704</v>
      </c>
      <c r="B2" s="23" t="s">
        <v>1007</v>
      </c>
      <c r="C2" s="23" t="s">
        <v>1008</v>
      </c>
      <c r="D2" s="23" t="s">
        <v>1009</v>
      </c>
      <c r="E2" s="23" t="s">
        <v>1010</v>
      </c>
      <c r="F2" s="23" t="s">
        <v>1011</v>
      </c>
      <c r="G2" s="23" t="s">
        <v>1012</v>
      </c>
      <c r="H2" s="23" t="s">
        <v>1013</v>
      </c>
    </row>
    <row r="3" spans="1:8">
      <c r="A3" s="24" t="s">
        <v>12</v>
      </c>
      <c r="B3" s="25">
        <f>G3-H3</f>
        <v>531590150.760967</v>
      </c>
      <c r="C3" s="26"/>
      <c r="D3" s="25">
        <f>B3*B22</f>
        <v>79738.522614145</v>
      </c>
      <c r="E3" s="26"/>
      <c r="F3" s="25">
        <f>D3</f>
        <v>79738.522614145</v>
      </c>
      <c r="G3" s="25">
        <v>909992354.620967</v>
      </c>
      <c r="H3" s="27">
        <v>378402203.86</v>
      </c>
    </row>
    <row r="4" spans="1:7">
      <c r="A4" s="24" t="s">
        <v>13</v>
      </c>
      <c r="B4" s="25">
        <f>G4+H3</f>
        <v>763025361.32219</v>
      </c>
      <c r="C4" s="26"/>
      <c r="D4" s="25">
        <f>B4*B22</f>
        <v>114453.804198328</v>
      </c>
      <c r="E4" s="26"/>
      <c r="F4" s="25">
        <f t="shared" ref="F4" si="0">D4</f>
        <v>114453.804198328</v>
      </c>
      <c r="G4" s="25">
        <v>384623157.46219</v>
      </c>
    </row>
    <row r="5" spans="1:7">
      <c r="A5" s="25" t="s">
        <v>14</v>
      </c>
      <c r="B5" s="25">
        <f>G5</f>
        <v>102030537.761918</v>
      </c>
      <c r="C5" s="26"/>
      <c r="D5" s="26"/>
      <c r="E5" s="26"/>
      <c r="F5" s="25">
        <f>U45</f>
        <v>25.8</v>
      </c>
      <c r="G5" s="25">
        <v>102030537.761918</v>
      </c>
    </row>
    <row r="6" spans="1:7">
      <c r="A6" s="25" t="s">
        <v>15</v>
      </c>
      <c r="B6" s="25">
        <f t="shared" ref="B6:B16" si="1">G6</f>
        <v>85131848.7719447</v>
      </c>
      <c r="C6" s="26"/>
      <c r="D6" s="26"/>
      <c r="E6" s="26"/>
      <c r="F6" s="25">
        <f>U50</f>
        <v>10.755</v>
      </c>
      <c r="G6" s="25">
        <v>85131848.7719447</v>
      </c>
    </row>
    <row r="7" spans="1:7">
      <c r="A7" s="26" t="s">
        <v>1014</v>
      </c>
      <c r="B7" s="26">
        <f>SUM(B3:B6)</f>
        <v>1481777898.61702</v>
      </c>
      <c r="C7" s="26"/>
      <c r="D7" s="26"/>
      <c r="E7" s="26"/>
      <c r="F7" s="26">
        <f>SUM(F3:F6)</f>
        <v>194228.881812473</v>
      </c>
      <c r="G7" s="26">
        <v>1481777898.61702</v>
      </c>
    </row>
    <row r="8" spans="1:7">
      <c r="A8" s="25" t="s">
        <v>10</v>
      </c>
      <c r="B8" s="25">
        <f t="shared" si="1"/>
        <v>1200573026.0222</v>
      </c>
      <c r="C8" s="28"/>
      <c r="D8" s="25">
        <f>B8*B21</f>
        <v>1920916.84163552</v>
      </c>
      <c r="E8" s="25">
        <f>C8*$C$21</f>
        <v>0</v>
      </c>
      <c r="F8" s="25">
        <f>D8+E8</f>
        <v>1920916.84163552</v>
      </c>
      <c r="G8" s="25">
        <v>1200573026.0222</v>
      </c>
    </row>
    <row r="9" spans="1:7">
      <c r="A9" s="25" t="s">
        <v>9</v>
      </c>
      <c r="B9" s="25">
        <f t="shared" si="1"/>
        <v>27055062.9874246</v>
      </c>
      <c r="C9" s="25">
        <f>G60</f>
        <v>64185</v>
      </c>
      <c r="D9" s="26"/>
      <c r="E9" s="26"/>
      <c r="F9" s="25">
        <f>U60</f>
        <v>14.95575</v>
      </c>
      <c r="G9" s="25">
        <v>27055062.9874246</v>
      </c>
    </row>
    <row r="10" spans="1:7">
      <c r="A10" s="25" t="s">
        <v>8</v>
      </c>
      <c r="B10" s="25">
        <f t="shared" si="1"/>
        <v>617212655.11403</v>
      </c>
      <c r="C10" s="25">
        <f>G38</f>
        <v>591579</v>
      </c>
      <c r="D10" s="26"/>
      <c r="E10" s="26"/>
      <c r="F10" s="25">
        <f>U38</f>
        <v>582.3863</v>
      </c>
      <c r="G10" s="25">
        <v>617212655.11403</v>
      </c>
    </row>
    <row r="11" spans="1:9">
      <c r="A11" s="26" t="s">
        <v>1015</v>
      </c>
      <c r="B11" s="26">
        <f t="shared" si="1"/>
        <v>1844840744.12365</v>
      </c>
      <c r="C11" s="26"/>
      <c r="D11" s="26"/>
      <c r="E11" s="26"/>
      <c r="F11" s="26">
        <f>SUM(F8:F10)</f>
        <v>1921514.18368552</v>
      </c>
      <c r="G11" s="26">
        <v>1844840744.12365</v>
      </c>
      <c r="H11"/>
      <c r="I11"/>
    </row>
    <row r="12" spans="1:9">
      <c r="A12" s="25" t="s">
        <v>17</v>
      </c>
      <c r="B12" s="25">
        <f t="shared" si="1"/>
        <v>377224126.280002</v>
      </c>
      <c r="C12" s="28"/>
      <c r="D12" s="25">
        <f>B12*B21</f>
        <v>603558.602048003</v>
      </c>
      <c r="E12" s="25">
        <f>C12*C21</f>
        <v>0</v>
      </c>
      <c r="F12" s="25">
        <f>D12+E12</f>
        <v>603558.602048003</v>
      </c>
      <c r="G12" s="25">
        <v>377224126.280002</v>
      </c>
      <c r="H12"/>
      <c r="I12" s="62"/>
    </row>
    <row r="13" spans="1:9">
      <c r="A13" s="25" t="s">
        <v>18</v>
      </c>
      <c r="B13" s="25">
        <f t="shared" si="1"/>
        <v>248488341.880684</v>
      </c>
      <c r="C13" s="28"/>
      <c r="D13" s="25">
        <f>B13*B21</f>
        <v>397581.347009095</v>
      </c>
      <c r="E13" s="25">
        <f>C13*C21</f>
        <v>0</v>
      </c>
      <c r="F13" s="25">
        <f>D13+E13</f>
        <v>397581.347009095</v>
      </c>
      <c r="G13" s="25">
        <v>248488341.880684</v>
      </c>
      <c r="H13"/>
      <c r="I13"/>
    </row>
    <row r="14" spans="1:7">
      <c r="A14" s="26" t="s">
        <v>1016</v>
      </c>
      <c r="B14" s="26">
        <f t="shared" si="1"/>
        <v>625712468.160686</v>
      </c>
      <c r="C14" s="26"/>
      <c r="D14" s="26"/>
      <c r="E14" s="26"/>
      <c r="F14" s="26">
        <f>SUM(F12:F13)</f>
        <v>1001139.9490571</v>
      </c>
      <c r="G14" s="26">
        <v>625712468.160686</v>
      </c>
    </row>
    <row r="15" spans="1:7">
      <c r="A15" s="29" t="s">
        <v>6</v>
      </c>
      <c r="B15" s="29">
        <f t="shared" si="1"/>
        <v>2681802.86506849</v>
      </c>
      <c r="C15" s="29"/>
      <c r="D15" s="30"/>
      <c r="E15" s="30"/>
      <c r="F15" s="30"/>
      <c r="G15" s="29">
        <v>2681802.86506849</v>
      </c>
    </row>
    <row r="16" spans="1:7">
      <c r="A16" s="29" t="s">
        <v>1017</v>
      </c>
      <c r="B16" s="29">
        <f t="shared" si="1"/>
        <v>5233451950.32726</v>
      </c>
      <c r="C16" s="29"/>
      <c r="D16" s="30"/>
      <c r="E16" s="30"/>
      <c r="F16" s="30"/>
      <c r="G16" s="29">
        <v>5233451950.32726</v>
      </c>
    </row>
    <row r="17" spans="1:8">
      <c r="A17" s="31" t="s">
        <v>2</v>
      </c>
      <c r="B17" s="31">
        <f>B7+B11+B14+B15+B16</f>
        <v>9188464864.09369</v>
      </c>
      <c r="C17" s="31"/>
      <c r="D17" s="31"/>
      <c r="E17" s="31"/>
      <c r="F17" s="31"/>
      <c r="G17" s="31">
        <f>G7+G11+G14+G15+G16</f>
        <v>9188464864.09369</v>
      </c>
      <c r="H17" s="32"/>
    </row>
    <row r="19" spans="1:3">
      <c r="A19" s="33" t="s">
        <v>1018</v>
      </c>
      <c r="B19" s="34" t="s">
        <v>1019</v>
      </c>
      <c r="C19" s="35">
        <v>12</v>
      </c>
    </row>
    <row r="20" spans="1:5">
      <c r="A20" s="36"/>
      <c r="B20" s="36" t="s">
        <v>1020</v>
      </c>
      <c r="C20" s="36" t="s">
        <v>1021</v>
      </c>
      <c r="E20" s="32">
        <f>B7*F1/2</f>
        <v>40748892.211968</v>
      </c>
    </row>
    <row r="21" spans="1:4">
      <c r="A21" s="36" t="s">
        <v>1022</v>
      </c>
      <c r="B21" s="37">
        <v>0.0016</v>
      </c>
      <c r="C21" s="37">
        <v>0.0003</v>
      </c>
      <c r="D21" s="32">
        <f>B16*0.055/10000</f>
        <v>28783.9857267999</v>
      </c>
    </row>
    <row r="22" spans="1:3">
      <c r="A22" s="38" t="s">
        <v>1023</v>
      </c>
      <c r="B22" s="37">
        <v>0.00015</v>
      </c>
      <c r="C22" s="37">
        <v>0</v>
      </c>
    </row>
    <row r="23" spans="1:3">
      <c r="A23" s="38" t="s">
        <v>1024</v>
      </c>
      <c r="B23" s="37">
        <v>0.00016</v>
      </c>
      <c r="C23" s="37">
        <v>0.00015</v>
      </c>
    </row>
    <row r="26" ht="16.5" hidden="1" spans="1:22">
      <c r="A26" s="39" t="s">
        <v>1025</v>
      </c>
      <c r="B26" s="39" t="s">
        <v>1026</v>
      </c>
      <c r="C26" s="40"/>
      <c r="D26" s="41" t="s">
        <v>1020</v>
      </c>
      <c r="E26" s="42"/>
      <c r="F26" s="43"/>
      <c r="G26" s="42" t="s">
        <v>1027</v>
      </c>
      <c r="H26" s="42"/>
      <c r="I26" s="43"/>
      <c r="J26" s="63" t="s">
        <v>2</v>
      </c>
      <c r="K26" s="63" t="s">
        <v>1028</v>
      </c>
      <c r="L26" s="63" t="s">
        <v>1010</v>
      </c>
      <c r="M26" s="63" t="s">
        <v>2</v>
      </c>
      <c r="N26" s="64" t="s">
        <v>1029</v>
      </c>
      <c r="O26" s="65"/>
      <c r="P26" s="65"/>
      <c r="Q26" s="65"/>
      <c r="R26" s="65"/>
      <c r="S26" s="65"/>
      <c r="T26" s="76"/>
      <c r="U26" s="44" t="s">
        <v>1030</v>
      </c>
      <c r="V26" s="44" t="s">
        <v>1031</v>
      </c>
    </row>
    <row r="27" ht="15" hidden="1" spans="1:22">
      <c r="A27" s="39"/>
      <c r="B27" s="39"/>
      <c r="C27" s="39" t="s">
        <v>1032</v>
      </c>
      <c r="D27" s="39" t="s">
        <v>1033</v>
      </c>
      <c r="E27" s="39" t="s">
        <v>1034</v>
      </c>
      <c r="F27" s="39" t="s">
        <v>1028</v>
      </c>
      <c r="G27" s="44" t="s">
        <v>1008</v>
      </c>
      <c r="H27" s="44" t="s">
        <v>1035</v>
      </c>
      <c r="I27" s="39" t="s">
        <v>1010</v>
      </c>
      <c r="J27" s="66"/>
      <c r="K27" s="66"/>
      <c r="L27" s="66"/>
      <c r="M27" s="66"/>
      <c r="N27" s="39" t="s">
        <v>1036</v>
      </c>
      <c r="O27" s="39" t="s">
        <v>1037</v>
      </c>
      <c r="P27" s="39" t="s">
        <v>1038</v>
      </c>
      <c r="Q27" s="39" t="s">
        <v>1039</v>
      </c>
      <c r="R27" s="39" t="s">
        <v>1040</v>
      </c>
      <c r="S27" s="39" t="s">
        <v>1041</v>
      </c>
      <c r="T27" s="39" t="s">
        <v>1042</v>
      </c>
      <c r="U27" s="77"/>
      <c r="V27" s="77"/>
    </row>
    <row r="28" ht="16.5" hidden="1" spans="1:22">
      <c r="A28" s="45" t="s">
        <v>1043</v>
      </c>
      <c r="B28" s="45" t="s">
        <v>1044</v>
      </c>
      <c r="C28" s="46">
        <v>0</v>
      </c>
      <c r="D28" s="47">
        <v>30100</v>
      </c>
      <c r="E28" s="48">
        <v>0.002</v>
      </c>
      <c r="F28" s="49">
        <f>D28*E28</f>
        <v>60.2</v>
      </c>
      <c r="G28" s="50">
        <v>0</v>
      </c>
      <c r="H28" s="51">
        <v>0.0018</v>
      </c>
      <c r="I28" s="67">
        <f>G28*H28</f>
        <v>0</v>
      </c>
      <c r="J28" s="68">
        <f t="shared" ref="J28:J33" si="2">F28+I28</f>
        <v>60.2</v>
      </c>
      <c r="K28" s="68">
        <f>D28*$B$21</f>
        <v>48.16</v>
      </c>
      <c r="L28" s="68">
        <f>G28*$C$21</f>
        <v>0</v>
      </c>
      <c r="M28" s="69">
        <f>K28+L28</f>
        <v>48.16</v>
      </c>
      <c r="N28" s="70"/>
      <c r="O28" s="71"/>
      <c r="P28" s="70"/>
      <c r="Q28" s="70"/>
      <c r="R28" s="78"/>
      <c r="S28" s="79">
        <f>O28/D28</f>
        <v>0</v>
      </c>
      <c r="T28" s="80">
        <f>O28*P28+O28*Q28*R28</f>
        <v>0</v>
      </c>
      <c r="U28" s="81">
        <f>IF(S28*M28-T28&gt;0,(1-S28)*M28+(S28*M28-T28),(1-S28)*M28)</f>
        <v>48.16</v>
      </c>
      <c r="V28" s="81">
        <f>D28*$B$21*$C$19/12</f>
        <v>48.16</v>
      </c>
    </row>
    <row r="29" ht="16.5" hidden="1" spans="1:22">
      <c r="A29" s="45" t="s">
        <v>1045</v>
      </c>
      <c r="B29" s="45" t="s">
        <v>1044</v>
      </c>
      <c r="C29" s="46">
        <v>0</v>
      </c>
      <c r="D29" s="47">
        <v>46700</v>
      </c>
      <c r="E29" s="48">
        <v>0.015</v>
      </c>
      <c r="F29" s="49">
        <f t="shared" ref="F29:F59" si="3">D29*E29</f>
        <v>700.5</v>
      </c>
      <c r="G29" s="50">
        <v>79633</v>
      </c>
      <c r="H29" s="51">
        <v>0.0018</v>
      </c>
      <c r="I29" s="67">
        <f t="shared" ref="I29:I37" si="4">G29*H29</f>
        <v>143.3394</v>
      </c>
      <c r="J29" s="68">
        <f t="shared" si="2"/>
        <v>843.8394</v>
      </c>
      <c r="K29" s="68">
        <f t="shared" ref="K29:K37" si="5">D29*$B$21</f>
        <v>74.72</v>
      </c>
      <c r="L29" s="68">
        <f t="shared" ref="L29:L37" si="6">G29*$C$21</f>
        <v>23.8899</v>
      </c>
      <c r="M29" s="69">
        <f t="shared" ref="M29:M59" si="7">K29+L29</f>
        <v>98.6099</v>
      </c>
      <c r="N29" s="70"/>
      <c r="O29" s="71"/>
      <c r="P29" s="70"/>
      <c r="Q29" s="70"/>
      <c r="R29" s="78"/>
      <c r="S29" s="79">
        <f t="shared" ref="S29:S33" si="8">O29/D29</f>
        <v>0</v>
      </c>
      <c r="T29" s="80">
        <f t="shared" ref="T29:T59" si="9">O29*P29+O29*Q29*R29</f>
        <v>0</v>
      </c>
      <c r="U29" s="81">
        <f>IF(S29*M29-T29&gt;0,(1-S29)*M29+(S29*M29-T29),(1-S29)*M29)</f>
        <v>98.6099</v>
      </c>
      <c r="V29" s="81">
        <f t="shared" ref="V29:V37" si="10">D29*$B$21*$C$19/12</f>
        <v>74.72</v>
      </c>
    </row>
    <row r="30" ht="16.5" hidden="1" spans="1:22">
      <c r="A30" s="45" t="s">
        <v>1046</v>
      </c>
      <c r="B30" s="45" t="s">
        <v>1044</v>
      </c>
      <c r="C30" s="46">
        <v>0</v>
      </c>
      <c r="D30" s="47">
        <v>400</v>
      </c>
      <c r="E30" s="48">
        <v>0.005</v>
      </c>
      <c r="F30" s="49">
        <f t="shared" si="3"/>
        <v>2</v>
      </c>
      <c r="G30" s="50">
        <v>0</v>
      </c>
      <c r="H30" s="51">
        <v>0.0018</v>
      </c>
      <c r="I30" s="67">
        <f t="shared" si="4"/>
        <v>0</v>
      </c>
      <c r="J30" s="68">
        <f t="shared" si="2"/>
        <v>2</v>
      </c>
      <c r="K30" s="68">
        <f t="shared" si="5"/>
        <v>0.64</v>
      </c>
      <c r="L30" s="68">
        <f t="shared" si="6"/>
        <v>0</v>
      </c>
      <c r="M30" s="69">
        <f t="shared" si="7"/>
        <v>0.64</v>
      </c>
      <c r="N30" s="70"/>
      <c r="O30" s="71"/>
      <c r="P30" s="70"/>
      <c r="Q30" s="70"/>
      <c r="R30" s="78"/>
      <c r="S30" s="79">
        <f t="shared" si="8"/>
        <v>0</v>
      </c>
      <c r="T30" s="80">
        <f t="shared" si="9"/>
        <v>0</v>
      </c>
      <c r="U30" s="81">
        <f>IF(S30*M30-T30&gt;0,(1-S30)*M30+(S30*M30-T30),(1-S30)*M30)</f>
        <v>0.64</v>
      </c>
      <c r="V30" s="81">
        <f t="shared" si="10"/>
        <v>0.64</v>
      </c>
    </row>
    <row r="31" ht="16.5" hidden="1" spans="1:22">
      <c r="A31" s="45" t="s">
        <v>1047</v>
      </c>
      <c r="B31" s="45" t="s">
        <v>1044</v>
      </c>
      <c r="C31" s="46">
        <v>0</v>
      </c>
      <c r="D31" s="47">
        <v>23900</v>
      </c>
      <c r="E31" s="48">
        <v>0.005</v>
      </c>
      <c r="F31" s="49">
        <f t="shared" si="3"/>
        <v>119.5</v>
      </c>
      <c r="G31" s="50">
        <v>94838</v>
      </c>
      <c r="H31" s="51">
        <v>0.0018</v>
      </c>
      <c r="I31" s="67">
        <f t="shared" si="4"/>
        <v>170.7084</v>
      </c>
      <c r="J31" s="68">
        <f t="shared" si="2"/>
        <v>290.2084</v>
      </c>
      <c r="K31" s="68">
        <f t="shared" si="5"/>
        <v>38.24</v>
      </c>
      <c r="L31" s="68">
        <f t="shared" si="6"/>
        <v>28.4514</v>
      </c>
      <c r="M31" s="69">
        <f t="shared" si="7"/>
        <v>66.6914</v>
      </c>
      <c r="N31" s="70"/>
      <c r="O31" s="71"/>
      <c r="P31" s="70"/>
      <c r="Q31" s="70"/>
      <c r="R31" s="78"/>
      <c r="S31" s="79">
        <f t="shared" si="8"/>
        <v>0</v>
      </c>
      <c r="T31" s="80">
        <f t="shared" si="9"/>
        <v>0</v>
      </c>
      <c r="U31" s="81">
        <f t="shared" ref="U31:U59" si="11">IF(S31*M31-T31&gt;0,(1-S31)*M31+(S31*M31-T31),(1-S31)*M31)</f>
        <v>66.6914</v>
      </c>
      <c r="V31" s="81">
        <f t="shared" si="10"/>
        <v>38.24</v>
      </c>
    </row>
    <row r="32" ht="16.5" hidden="1" spans="1:22">
      <c r="A32" s="45" t="s">
        <v>1048</v>
      </c>
      <c r="B32" s="45" t="s">
        <v>1044</v>
      </c>
      <c r="C32" s="46">
        <v>9</v>
      </c>
      <c r="D32" s="47">
        <v>1400</v>
      </c>
      <c r="E32" s="48">
        <v>0.005</v>
      </c>
      <c r="F32" s="49">
        <f t="shared" si="3"/>
        <v>7</v>
      </c>
      <c r="G32" s="52">
        <v>434</v>
      </c>
      <c r="H32" s="51">
        <v>0.0018</v>
      </c>
      <c r="I32" s="67">
        <f t="shared" si="4"/>
        <v>0.7812</v>
      </c>
      <c r="J32" s="68">
        <f t="shared" si="2"/>
        <v>7.7812</v>
      </c>
      <c r="K32" s="68">
        <f t="shared" si="5"/>
        <v>2.24</v>
      </c>
      <c r="L32" s="68">
        <f t="shared" si="6"/>
        <v>0.1302</v>
      </c>
      <c r="M32" s="69">
        <f t="shared" si="7"/>
        <v>2.3702</v>
      </c>
      <c r="N32" s="70"/>
      <c r="O32" s="71"/>
      <c r="P32" s="70"/>
      <c r="Q32" s="74"/>
      <c r="R32" s="78"/>
      <c r="S32" s="79">
        <f t="shared" si="8"/>
        <v>0</v>
      </c>
      <c r="T32" s="80">
        <f t="shared" si="9"/>
        <v>0</v>
      </c>
      <c r="U32" s="81">
        <f t="shared" si="11"/>
        <v>2.3702</v>
      </c>
      <c r="V32" s="81">
        <f t="shared" si="10"/>
        <v>2.24</v>
      </c>
    </row>
    <row r="33" ht="16.5" hidden="1" spans="1:22">
      <c r="A33" s="45" t="s">
        <v>1049</v>
      </c>
      <c r="B33" s="45" t="s">
        <v>1044</v>
      </c>
      <c r="C33" s="46">
        <v>0</v>
      </c>
      <c r="D33" s="47">
        <v>150000</v>
      </c>
      <c r="E33" s="48">
        <v>0.015</v>
      </c>
      <c r="F33" s="49">
        <f t="shared" si="3"/>
        <v>2250</v>
      </c>
      <c r="G33" s="53">
        <v>416516</v>
      </c>
      <c r="H33" s="51">
        <v>0.0018</v>
      </c>
      <c r="I33" s="67">
        <f t="shared" si="4"/>
        <v>749.7288</v>
      </c>
      <c r="J33" s="68">
        <f t="shared" si="2"/>
        <v>2999.7288</v>
      </c>
      <c r="K33" s="68">
        <f t="shared" si="5"/>
        <v>240</v>
      </c>
      <c r="L33" s="68">
        <f t="shared" si="6"/>
        <v>124.9548</v>
      </c>
      <c r="M33" s="69">
        <f t="shared" si="7"/>
        <v>364.9548</v>
      </c>
      <c r="N33" s="70"/>
      <c r="O33" s="71"/>
      <c r="P33" s="70"/>
      <c r="Q33" s="70"/>
      <c r="R33" s="78"/>
      <c r="S33" s="79">
        <f t="shared" si="8"/>
        <v>0</v>
      </c>
      <c r="T33" s="80">
        <f t="shared" si="9"/>
        <v>0</v>
      </c>
      <c r="U33" s="81">
        <f t="shared" si="11"/>
        <v>364.9548</v>
      </c>
      <c r="V33" s="81">
        <f t="shared" si="10"/>
        <v>240</v>
      </c>
    </row>
    <row r="34" ht="16.5" hidden="1" spans="1:22">
      <c r="A34" s="45" t="s">
        <v>1050</v>
      </c>
      <c r="B34" s="45" t="s">
        <v>1044</v>
      </c>
      <c r="C34" s="46">
        <v>4</v>
      </c>
      <c r="D34" s="47">
        <v>6900</v>
      </c>
      <c r="E34" s="48"/>
      <c r="F34" s="49"/>
      <c r="G34" s="54">
        <v>125</v>
      </c>
      <c r="H34" s="51">
        <v>0.0008</v>
      </c>
      <c r="I34" s="67">
        <f t="shared" si="4"/>
        <v>0.1</v>
      </c>
      <c r="J34" s="68"/>
      <c r="K34" s="68"/>
      <c r="L34" s="68"/>
      <c r="M34" s="69"/>
      <c r="N34" s="70"/>
      <c r="O34" s="71"/>
      <c r="P34" s="70"/>
      <c r="Q34" s="70"/>
      <c r="R34" s="78"/>
      <c r="S34" s="79"/>
      <c r="T34" s="80"/>
      <c r="U34" s="81"/>
      <c r="V34" s="81">
        <f t="shared" si="10"/>
        <v>11.04</v>
      </c>
    </row>
    <row r="35" ht="16.5" hidden="1" spans="1:22">
      <c r="A35" s="45" t="s">
        <v>1051</v>
      </c>
      <c r="B35" s="45" t="s">
        <v>1044</v>
      </c>
      <c r="C35" s="46">
        <v>5</v>
      </c>
      <c r="D35" s="47">
        <v>1800</v>
      </c>
      <c r="E35" s="48"/>
      <c r="F35" s="49"/>
      <c r="G35" s="54">
        <v>33</v>
      </c>
      <c r="H35" s="51">
        <v>0.0008</v>
      </c>
      <c r="I35" s="67">
        <f t="shared" si="4"/>
        <v>0.0264</v>
      </c>
      <c r="J35" s="68"/>
      <c r="K35" s="68"/>
      <c r="L35" s="68"/>
      <c r="M35" s="69"/>
      <c r="N35" s="70"/>
      <c r="O35" s="71"/>
      <c r="P35" s="70"/>
      <c r="Q35" s="70"/>
      <c r="R35" s="78"/>
      <c r="S35" s="79"/>
      <c r="T35" s="80"/>
      <c r="U35" s="81"/>
      <c r="V35" s="81">
        <f t="shared" si="10"/>
        <v>2.88</v>
      </c>
    </row>
    <row r="36" ht="16.5" hidden="1" spans="1:22">
      <c r="A36" s="45" t="s">
        <v>1052</v>
      </c>
      <c r="B36" s="45" t="s">
        <v>1044</v>
      </c>
      <c r="C36" s="46">
        <v>0</v>
      </c>
      <c r="D36" s="47">
        <v>500</v>
      </c>
      <c r="E36" s="48"/>
      <c r="F36" s="49"/>
      <c r="G36" s="50"/>
      <c r="H36" s="51">
        <v>0.0018</v>
      </c>
      <c r="I36" s="67">
        <f t="shared" si="4"/>
        <v>0</v>
      </c>
      <c r="J36" s="68">
        <f>F36+I36</f>
        <v>0</v>
      </c>
      <c r="K36" s="68">
        <f t="shared" si="5"/>
        <v>0.8</v>
      </c>
      <c r="L36" s="68">
        <f t="shared" si="6"/>
        <v>0</v>
      </c>
      <c r="M36" s="69">
        <f t="shared" si="7"/>
        <v>0.8</v>
      </c>
      <c r="N36" s="70"/>
      <c r="O36" s="71"/>
      <c r="P36" s="70"/>
      <c r="Q36" s="70"/>
      <c r="R36" s="78"/>
      <c r="S36" s="79">
        <f>O36/D36</f>
        <v>0</v>
      </c>
      <c r="T36" s="80">
        <f t="shared" si="9"/>
        <v>0</v>
      </c>
      <c r="U36" s="81">
        <f t="shared" si="11"/>
        <v>0.8</v>
      </c>
      <c r="V36" s="81">
        <f t="shared" si="10"/>
        <v>0.8</v>
      </c>
    </row>
    <row r="37" ht="16.5" hidden="1" spans="1:22">
      <c r="A37" s="45" t="s">
        <v>1053</v>
      </c>
      <c r="B37" s="45" t="s">
        <v>1044</v>
      </c>
      <c r="C37" s="46">
        <v>0</v>
      </c>
      <c r="D37" s="47">
        <v>100</v>
      </c>
      <c r="E37" s="48"/>
      <c r="F37" s="49"/>
      <c r="G37" s="50"/>
      <c r="H37" s="51">
        <v>0.0018</v>
      </c>
      <c r="I37" s="67">
        <f t="shared" si="4"/>
        <v>0</v>
      </c>
      <c r="J37" s="68">
        <f>F37+I37</f>
        <v>0</v>
      </c>
      <c r="K37" s="68">
        <f t="shared" si="5"/>
        <v>0.16</v>
      </c>
      <c r="L37" s="68">
        <f t="shared" si="6"/>
        <v>0</v>
      </c>
      <c r="M37" s="69">
        <f t="shared" si="7"/>
        <v>0.16</v>
      </c>
      <c r="N37" s="70"/>
      <c r="O37" s="71"/>
      <c r="P37" s="70"/>
      <c r="Q37" s="70"/>
      <c r="R37" s="78"/>
      <c r="S37" s="79">
        <f>O37/D37</f>
        <v>0</v>
      </c>
      <c r="T37" s="80">
        <f t="shared" si="9"/>
        <v>0</v>
      </c>
      <c r="U37" s="81">
        <f t="shared" si="11"/>
        <v>0.16</v>
      </c>
      <c r="V37" s="81">
        <f t="shared" si="10"/>
        <v>0.16</v>
      </c>
    </row>
    <row r="38" ht="16.5" hidden="1" spans="1:22">
      <c r="A38" s="55" t="s">
        <v>1054</v>
      </c>
      <c r="B38" s="56"/>
      <c r="C38" s="57"/>
      <c r="D38" s="57">
        <f>SUM(D28:D37)</f>
        <v>261800</v>
      </c>
      <c r="E38" s="57">
        <f t="shared" ref="E38:V38" si="12">SUM(E28:E37)</f>
        <v>0.047</v>
      </c>
      <c r="F38" s="57">
        <f t="shared" si="12"/>
        <v>3139.2</v>
      </c>
      <c r="G38" s="57">
        <f t="shared" si="12"/>
        <v>591579</v>
      </c>
      <c r="H38" s="57">
        <f t="shared" si="12"/>
        <v>0.016</v>
      </c>
      <c r="I38" s="57">
        <f t="shared" si="12"/>
        <v>1064.6842</v>
      </c>
      <c r="J38" s="57">
        <f t="shared" si="12"/>
        <v>4203.7578</v>
      </c>
      <c r="K38" s="57">
        <f t="shared" si="12"/>
        <v>404.96</v>
      </c>
      <c r="L38" s="57">
        <f t="shared" si="12"/>
        <v>177.4263</v>
      </c>
      <c r="M38" s="57">
        <f t="shared" si="12"/>
        <v>582.3863</v>
      </c>
      <c r="N38" s="57">
        <f t="shared" si="12"/>
        <v>0</v>
      </c>
      <c r="O38" s="71">
        <f t="shared" si="12"/>
        <v>0</v>
      </c>
      <c r="P38" s="57">
        <f t="shared" si="12"/>
        <v>0</v>
      </c>
      <c r="Q38" s="57">
        <f t="shared" si="12"/>
        <v>0</v>
      </c>
      <c r="R38" s="82">
        <f t="shared" si="12"/>
        <v>0</v>
      </c>
      <c r="S38" s="57">
        <f t="shared" si="12"/>
        <v>0</v>
      </c>
      <c r="T38" s="57">
        <f t="shared" si="12"/>
        <v>0</v>
      </c>
      <c r="U38" s="57">
        <f t="shared" si="12"/>
        <v>582.3863</v>
      </c>
      <c r="V38" s="57">
        <f t="shared" si="12"/>
        <v>418.88</v>
      </c>
    </row>
    <row r="39" ht="16.5" hidden="1" spans="1:22">
      <c r="A39" s="45" t="s">
        <v>1055</v>
      </c>
      <c r="B39" s="45" t="s">
        <v>1056</v>
      </c>
      <c r="C39" s="46">
        <v>0</v>
      </c>
      <c r="D39" s="47">
        <v>55900</v>
      </c>
      <c r="E39" s="48">
        <v>0.005</v>
      </c>
      <c r="F39" s="49">
        <f t="shared" si="3"/>
        <v>279.5</v>
      </c>
      <c r="G39" s="50">
        <v>0</v>
      </c>
      <c r="H39" s="51">
        <v>0.002</v>
      </c>
      <c r="I39" s="67">
        <f>G39*H39</f>
        <v>0</v>
      </c>
      <c r="J39" s="68">
        <f t="shared" ref="J39:J44" si="13">F39+I39</f>
        <v>279.5</v>
      </c>
      <c r="K39" s="68">
        <f>D39*$B$22</f>
        <v>8.385</v>
      </c>
      <c r="L39" s="68"/>
      <c r="M39" s="69">
        <f>K39+L39</f>
        <v>8.385</v>
      </c>
      <c r="N39" s="71"/>
      <c r="O39" s="71"/>
      <c r="P39" s="72"/>
      <c r="Q39" s="70"/>
      <c r="R39" s="78"/>
      <c r="S39" s="79">
        <f t="shared" ref="S39:S44" si="14">O39/D39</f>
        <v>0</v>
      </c>
      <c r="T39" s="80">
        <f>O39*P39+O39*Q39*R39</f>
        <v>0</v>
      </c>
      <c r="U39" s="81">
        <f>IF(S39*M39-T39&gt;0,(1-S39)*M39+(S39*M39-T39),(1-S39)*M39)</f>
        <v>8.385</v>
      </c>
      <c r="V39" s="81">
        <f>D39*$B$22*$C$19/12</f>
        <v>8.385</v>
      </c>
    </row>
    <row r="40" ht="16.5" hidden="1" spans="1:22">
      <c r="A40" s="45" t="s">
        <v>1057</v>
      </c>
      <c r="B40" s="45" t="s">
        <v>1056</v>
      </c>
      <c r="C40" s="46">
        <v>3</v>
      </c>
      <c r="D40" s="47">
        <v>46100</v>
      </c>
      <c r="E40" s="48">
        <v>0.005</v>
      </c>
      <c r="F40" s="49">
        <f t="shared" si="3"/>
        <v>230.5</v>
      </c>
      <c r="G40" s="50">
        <v>0</v>
      </c>
      <c r="H40" s="51">
        <v>0.001</v>
      </c>
      <c r="I40" s="67">
        <f t="shared" ref="I40:I59" si="15">G40*H40</f>
        <v>0</v>
      </c>
      <c r="J40" s="68">
        <f t="shared" si="13"/>
        <v>230.5</v>
      </c>
      <c r="K40" s="68">
        <f t="shared" ref="K40:K44" si="16">D40*$B$22</f>
        <v>6.915</v>
      </c>
      <c r="L40" s="68"/>
      <c r="M40" s="69">
        <f t="shared" si="7"/>
        <v>6.915</v>
      </c>
      <c r="N40" s="70"/>
      <c r="O40" s="71"/>
      <c r="P40" s="70"/>
      <c r="Q40" s="70"/>
      <c r="R40" s="78"/>
      <c r="S40" s="79">
        <f t="shared" si="14"/>
        <v>0</v>
      </c>
      <c r="T40" s="80">
        <f t="shared" si="9"/>
        <v>0</v>
      </c>
      <c r="U40" s="81">
        <f t="shared" si="11"/>
        <v>6.915</v>
      </c>
      <c r="V40" s="81">
        <f t="shared" ref="V40:V49" si="17">D40*$B$22*$C$19/12</f>
        <v>6.915</v>
      </c>
    </row>
    <row r="41" ht="16.5" hidden="1" spans="1:22">
      <c r="A41" s="45" t="s">
        <v>1058</v>
      </c>
      <c r="B41" s="45" t="s">
        <v>1056</v>
      </c>
      <c r="C41" s="46">
        <v>9</v>
      </c>
      <c r="D41" s="47">
        <v>4400</v>
      </c>
      <c r="E41" s="48">
        <v>0.005</v>
      </c>
      <c r="F41" s="49">
        <f t="shared" si="3"/>
        <v>22</v>
      </c>
      <c r="G41" s="50">
        <v>0</v>
      </c>
      <c r="H41" s="51">
        <v>0.002</v>
      </c>
      <c r="I41" s="67">
        <f t="shared" si="15"/>
        <v>0</v>
      </c>
      <c r="J41" s="73">
        <f t="shared" si="13"/>
        <v>22</v>
      </c>
      <c r="K41" s="68">
        <f t="shared" si="16"/>
        <v>0.66</v>
      </c>
      <c r="L41" s="68"/>
      <c r="M41" s="69">
        <f t="shared" si="7"/>
        <v>0.66</v>
      </c>
      <c r="N41" s="70"/>
      <c r="O41" s="71"/>
      <c r="P41" s="72"/>
      <c r="Q41" s="70"/>
      <c r="R41" s="78"/>
      <c r="S41" s="79">
        <f t="shared" si="14"/>
        <v>0</v>
      </c>
      <c r="T41" s="80">
        <f>O41*P41+I41*0.3</f>
        <v>0</v>
      </c>
      <c r="U41" s="81">
        <f t="shared" si="11"/>
        <v>0.66</v>
      </c>
      <c r="V41" s="81">
        <f t="shared" si="17"/>
        <v>0.66</v>
      </c>
    </row>
    <row r="42" ht="16.5" hidden="1" spans="1:22">
      <c r="A42" s="45" t="s">
        <v>1059</v>
      </c>
      <c r="B42" s="45" t="s">
        <v>1056</v>
      </c>
      <c r="C42" s="46">
        <v>10</v>
      </c>
      <c r="D42" s="47">
        <v>3000</v>
      </c>
      <c r="E42" s="48">
        <v>0.005</v>
      </c>
      <c r="F42" s="49">
        <f t="shared" si="3"/>
        <v>15</v>
      </c>
      <c r="G42" s="50">
        <v>0</v>
      </c>
      <c r="H42" s="51">
        <v>0.002</v>
      </c>
      <c r="I42" s="67">
        <f t="shared" si="15"/>
        <v>0</v>
      </c>
      <c r="J42" s="68">
        <f t="shared" si="13"/>
        <v>15</v>
      </c>
      <c r="K42" s="68">
        <f t="shared" si="16"/>
        <v>0.45</v>
      </c>
      <c r="L42" s="68"/>
      <c r="M42" s="69">
        <f t="shared" si="7"/>
        <v>0.45</v>
      </c>
      <c r="N42" s="70"/>
      <c r="O42" s="71"/>
      <c r="P42" s="72"/>
      <c r="Q42" s="70"/>
      <c r="R42" s="78"/>
      <c r="S42" s="79">
        <f t="shared" si="14"/>
        <v>0</v>
      </c>
      <c r="T42" s="80">
        <f t="shared" si="9"/>
        <v>0</v>
      </c>
      <c r="U42" s="81">
        <f t="shared" si="11"/>
        <v>0.45</v>
      </c>
      <c r="V42" s="81">
        <f t="shared" si="17"/>
        <v>0.45</v>
      </c>
    </row>
    <row r="43" ht="16.5" hidden="1" spans="1:22">
      <c r="A43" s="45" t="s">
        <v>1060</v>
      </c>
      <c r="B43" s="45" t="s">
        <v>1056</v>
      </c>
      <c r="C43" s="46">
        <v>8</v>
      </c>
      <c r="D43" s="47">
        <f>25200/2</f>
        <v>12600</v>
      </c>
      <c r="E43" s="48">
        <v>0.003</v>
      </c>
      <c r="F43" s="49">
        <f t="shared" si="3"/>
        <v>37.8</v>
      </c>
      <c r="G43" s="50">
        <v>0</v>
      </c>
      <c r="H43" s="51">
        <v>0.0002</v>
      </c>
      <c r="I43" s="67">
        <f t="shared" si="15"/>
        <v>0</v>
      </c>
      <c r="J43" s="68">
        <f t="shared" si="13"/>
        <v>37.8</v>
      </c>
      <c r="K43" s="68">
        <f t="shared" si="16"/>
        <v>1.89</v>
      </c>
      <c r="L43" s="68"/>
      <c r="M43" s="69">
        <f t="shared" si="7"/>
        <v>1.89</v>
      </c>
      <c r="N43" s="70"/>
      <c r="O43" s="71"/>
      <c r="P43" s="70"/>
      <c r="Q43" s="70"/>
      <c r="R43" s="78"/>
      <c r="S43" s="79">
        <f t="shared" si="14"/>
        <v>0</v>
      </c>
      <c r="T43" s="80">
        <f t="shared" si="9"/>
        <v>0</v>
      </c>
      <c r="U43" s="81">
        <f t="shared" si="11"/>
        <v>1.89</v>
      </c>
      <c r="V43" s="81">
        <f t="shared" si="17"/>
        <v>1.89</v>
      </c>
    </row>
    <row r="44" ht="16.5" hidden="1" spans="1:22">
      <c r="A44" s="45" t="s">
        <v>1061</v>
      </c>
      <c r="B44" s="45" t="s">
        <v>1056</v>
      </c>
      <c r="C44" s="46">
        <v>0</v>
      </c>
      <c r="D44" s="47">
        <v>50000</v>
      </c>
      <c r="E44" s="48">
        <v>0.002</v>
      </c>
      <c r="F44" s="49">
        <f t="shared" si="3"/>
        <v>100</v>
      </c>
      <c r="G44" s="50">
        <v>0</v>
      </c>
      <c r="H44" s="51">
        <v>0.0002</v>
      </c>
      <c r="I44" s="67">
        <f t="shared" si="15"/>
        <v>0</v>
      </c>
      <c r="J44" s="68">
        <f t="shared" si="13"/>
        <v>100</v>
      </c>
      <c r="K44" s="68">
        <f t="shared" si="16"/>
        <v>7.5</v>
      </c>
      <c r="L44" s="68"/>
      <c r="M44" s="69">
        <f t="shared" si="7"/>
        <v>7.5</v>
      </c>
      <c r="N44" s="71"/>
      <c r="O44" s="71"/>
      <c r="P44" s="74"/>
      <c r="Q44" s="70"/>
      <c r="R44" s="83"/>
      <c r="S44" s="79">
        <f t="shared" si="14"/>
        <v>0</v>
      </c>
      <c r="T44" s="80">
        <f t="shared" si="9"/>
        <v>0</v>
      </c>
      <c r="U44" s="81">
        <f t="shared" si="11"/>
        <v>7.5</v>
      </c>
      <c r="V44" s="81">
        <f t="shared" si="17"/>
        <v>7.5</v>
      </c>
    </row>
    <row r="45" ht="16.5" hidden="1" spans="1:22">
      <c r="A45" s="58" t="s">
        <v>1062</v>
      </c>
      <c r="B45" s="58"/>
      <c r="C45" s="57"/>
      <c r="D45" s="57">
        <f t="shared" ref="D45:N45" si="18">SUM(D39:D44)</f>
        <v>172000</v>
      </c>
      <c r="E45" s="57">
        <f t="shared" si="18"/>
        <v>0.025</v>
      </c>
      <c r="F45" s="57">
        <f t="shared" si="18"/>
        <v>684.8</v>
      </c>
      <c r="G45" s="57">
        <f t="shared" si="18"/>
        <v>0</v>
      </c>
      <c r="H45" s="57">
        <f t="shared" si="18"/>
        <v>0.0074</v>
      </c>
      <c r="I45" s="57">
        <f t="shared" si="18"/>
        <v>0</v>
      </c>
      <c r="J45" s="57">
        <f t="shared" si="18"/>
        <v>684.8</v>
      </c>
      <c r="K45" s="57">
        <f t="shared" si="18"/>
        <v>25.8</v>
      </c>
      <c r="L45" s="57">
        <f t="shared" si="18"/>
        <v>0</v>
      </c>
      <c r="M45" s="75">
        <f t="shared" si="18"/>
        <v>25.8</v>
      </c>
      <c r="N45" s="57">
        <f t="shared" si="18"/>
        <v>0</v>
      </c>
      <c r="O45" s="71">
        <f t="shared" ref="O45" si="19">N45*(12-C45)/12</f>
        <v>0</v>
      </c>
      <c r="P45" s="57">
        <f t="shared" ref="P45:V45" si="20">SUM(P39:P44)</f>
        <v>0</v>
      </c>
      <c r="Q45" s="57">
        <f t="shared" si="20"/>
        <v>0</v>
      </c>
      <c r="R45" s="82">
        <f t="shared" si="20"/>
        <v>0</v>
      </c>
      <c r="S45" s="57">
        <f t="shared" si="20"/>
        <v>0</v>
      </c>
      <c r="T45" s="57">
        <f t="shared" si="20"/>
        <v>0</v>
      </c>
      <c r="U45" s="75">
        <f t="shared" si="20"/>
        <v>25.8</v>
      </c>
      <c r="V45" s="75">
        <f t="shared" si="20"/>
        <v>25.8</v>
      </c>
    </row>
    <row r="46" ht="16.5" hidden="1" spans="1:22">
      <c r="A46" s="45" t="s">
        <v>1060</v>
      </c>
      <c r="B46" s="45" t="s">
        <v>15</v>
      </c>
      <c r="C46" s="46">
        <v>8</v>
      </c>
      <c r="D46" s="47">
        <f>25200/2</f>
        <v>12600</v>
      </c>
      <c r="E46" s="48">
        <v>0.003</v>
      </c>
      <c r="F46" s="49">
        <f t="shared" ref="F46:F49" si="21">D46*E46</f>
        <v>37.8</v>
      </c>
      <c r="G46" s="50">
        <v>0</v>
      </c>
      <c r="H46" s="51">
        <v>0.0002</v>
      </c>
      <c r="I46" s="67">
        <f t="shared" ref="I46:I49" si="22">G46*H46</f>
        <v>0</v>
      </c>
      <c r="J46" s="68">
        <f>F46+I46</f>
        <v>37.8</v>
      </c>
      <c r="K46" s="68">
        <f>D46*$B$22</f>
        <v>1.89</v>
      </c>
      <c r="L46" s="68"/>
      <c r="M46" s="69">
        <f t="shared" ref="M46:M49" si="23">K46+L46</f>
        <v>1.89</v>
      </c>
      <c r="N46" s="70"/>
      <c r="O46" s="71"/>
      <c r="P46" s="70"/>
      <c r="Q46" s="70"/>
      <c r="R46" s="78"/>
      <c r="S46" s="79">
        <f>O46/D46</f>
        <v>0</v>
      </c>
      <c r="T46" s="80">
        <f t="shared" ref="T46:T49" si="24">O46*P46+O46*Q46*R46</f>
        <v>0</v>
      </c>
      <c r="U46" s="81">
        <f t="shared" ref="U46:U49" si="25">IF(S46*M46-T46&gt;0,(1-S46)*M46+(S46*M46-T46),(1-S46)*M46)</f>
        <v>1.89</v>
      </c>
      <c r="V46" s="81">
        <f>D46*$B$22*$C$19/12</f>
        <v>1.89</v>
      </c>
    </row>
    <row r="47" ht="16.5" hidden="1" spans="1:22">
      <c r="A47" s="45" t="s">
        <v>1063</v>
      </c>
      <c r="B47" s="45" t="s">
        <v>15</v>
      </c>
      <c r="C47" s="46">
        <v>0</v>
      </c>
      <c r="D47" s="47">
        <v>42500</v>
      </c>
      <c r="E47" s="48">
        <v>0.002</v>
      </c>
      <c r="F47" s="49">
        <f t="shared" si="21"/>
        <v>85</v>
      </c>
      <c r="G47" s="50">
        <v>0</v>
      </c>
      <c r="H47" s="59">
        <v>2e-5</v>
      </c>
      <c r="I47" s="67">
        <f t="shared" si="22"/>
        <v>0</v>
      </c>
      <c r="J47" s="68">
        <f>F47+I47</f>
        <v>85</v>
      </c>
      <c r="K47" s="68">
        <f t="shared" ref="K47:K49" si="26">D47*$B$22</f>
        <v>6.375</v>
      </c>
      <c r="L47" s="68"/>
      <c r="M47" s="69">
        <f t="shared" si="23"/>
        <v>6.375</v>
      </c>
      <c r="N47" s="70"/>
      <c r="O47" s="71"/>
      <c r="P47" s="70"/>
      <c r="Q47" s="70"/>
      <c r="R47" s="78"/>
      <c r="S47" s="79">
        <f>O47/D47</f>
        <v>0</v>
      </c>
      <c r="T47" s="80">
        <f t="shared" si="24"/>
        <v>0</v>
      </c>
      <c r="U47" s="81">
        <f t="shared" si="25"/>
        <v>6.375</v>
      </c>
      <c r="V47" s="81">
        <f t="shared" si="17"/>
        <v>6.375</v>
      </c>
    </row>
    <row r="48" ht="16.5" hidden="1" spans="1:22">
      <c r="A48" s="45" t="s">
        <v>1064</v>
      </c>
      <c r="B48" s="45" t="s">
        <v>15</v>
      </c>
      <c r="C48" s="46">
        <v>3</v>
      </c>
      <c r="D48" s="47">
        <v>16200</v>
      </c>
      <c r="E48" s="48">
        <v>0.001</v>
      </c>
      <c r="F48" s="49">
        <f t="shared" si="21"/>
        <v>16.2</v>
      </c>
      <c r="G48" s="50">
        <v>0</v>
      </c>
      <c r="H48" s="59">
        <v>2e-5</v>
      </c>
      <c r="I48" s="67">
        <f t="shared" si="22"/>
        <v>0</v>
      </c>
      <c r="J48" s="68">
        <f>F48+I48</f>
        <v>16.2</v>
      </c>
      <c r="K48" s="68">
        <f t="shared" si="26"/>
        <v>2.43</v>
      </c>
      <c r="L48" s="68"/>
      <c r="M48" s="69">
        <f t="shared" si="23"/>
        <v>2.43</v>
      </c>
      <c r="N48" s="70"/>
      <c r="O48" s="71"/>
      <c r="P48" s="70"/>
      <c r="Q48" s="70"/>
      <c r="R48" s="78"/>
      <c r="S48" s="79">
        <f>O48/D48</f>
        <v>0</v>
      </c>
      <c r="T48" s="80">
        <f t="shared" si="24"/>
        <v>0</v>
      </c>
      <c r="U48" s="81">
        <f t="shared" si="25"/>
        <v>2.43</v>
      </c>
      <c r="V48" s="81">
        <f t="shared" si="17"/>
        <v>2.43</v>
      </c>
    </row>
    <row r="49" ht="16.5" hidden="1" spans="1:22">
      <c r="A49" s="45" t="s">
        <v>1065</v>
      </c>
      <c r="B49" s="45" t="s">
        <v>15</v>
      </c>
      <c r="C49" s="46">
        <v>6</v>
      </c>
      <c r="D49" s="47">
        <v>400</v>
      </c>
      <c r="E49" s="48">
        <v>0.001</v>
      </c>
      <c r="F49" s="49">
        <f t="shared" si="21"/>
        <v>0.4</v>
      </c>
      <c r="G49" s="50">
        <v>0</v>
      </c>
      <c r="H49" s="51">
        <v>0.0002</v>
      </c>
      <c r="I49" s="67">
        <f t="shared" si="22"/>
        <v>0</v>
      </c>
      <c r="J49" s="68">
        <f>F49+I49</f>
        <v>0.4</v>
      </c>
      <c r="K49" s="68">
        <f t="shared" si="26"/>
        <v>0.06</v>
      </c>
      <c r="L49" s="68"/>
      <c r="M49" s="69">
        <f t="shared" si="23"/>
        <v>0.06</v>
      </c>
      <c r="N49" s="70"/>
      <c r="O49" s="71"/>
      <c r="P49" s="70"/>
      <c r="Q49" s="70"/>
      <c r="R49" s="78"/>
      <c r="S49" s="79">
        <f>O49/D49</f>
        <v>0</v>
      </c>
      <c r="T49" s="80">
        <f t="shared" si="24"/>
        <v>0</v>
      </c>
      <c r="U49" s="81">
        <f t="shared" si="25"/>
        <v>0.06</v>
      </c>
      <c r="V49" s="81">
        <f t="shared" si="17"/>
        <v>0.06</v>
      </c>
    </row>
    <row r="50" ht="15" hidden="1" spans="1:22">
      <c r="A50" s="58" t="s">
        <v>1066</v>
      </c>
      <c r="B50" s="58"/>
      <c r="C50" s="57"/>
      <c r="D50" s="57">
        <f>SUM(D46:D49)</f>
        <v>71700</v>
      </c>
      <c r="E50" s="57"/>
      <c r="F50" s="57">
        <f>SUM(F46:F49)</f>
        <v>139.4</v>
      </c>
      <c r="G50" s="57"/>
      <c r="H50" s="57"/>
      <c r="I50" s="57"/>
      <c r="J50" s="57">
        <f>SUM(J46:J49)</f>
        <v>139.4</v>
      </c>
      <c r="K50" s="57">
        <f t="shared" ref="K50:V50" si="27">SUM(K46:K49)</f>
        <v>10.755</v>
      </c>
      <c r="L50" s="57">
        <f t="shared" si="27"/>
        <v>0</v>
      </c>
      <c r="M50" s="75">
        <f t="shared" si="27"/>
        <v>10.755</v>
      </c>
      <c r="N50" s="57">
        <f t="shared" si="27"/>
        <v>0</v>
      </c>
      <c r="O50" s="57">
        <f t="shared" si="27"/>
        <v>0</v>
      </c>
      <c r="P50" s="57">
        <f t="shared" si="27"/>
        <v>0</v>
      </c>
      <c r="Q50" s="57">
        <f t="shared" si="27"/>
        <v>0</v>
      </c>
      <c r="R50" s="82">
        <f t="shared" si="27"/>
        <v>0</v>
      </c>
      <c r="S50" s="57">
        <f t="shared" si="27"/>
        <v>0</v>
      </c>
      <c r="T50" s="57">
        <f t="shared" si="27"/>
        <v>0</v>
      </c>
      <c r="U50" s="75">
        <f t="shared" si="27"/>
        <v>10.755</v>
      </c>
      <c r="V50" s="75">
        <f t="shared" si="27"/>
        <v>10.755</v>
      </c>
    </row>
    <row r="51" ht="16.5" hidden="1" spans="1:22">
      <c r="A51" s="45" t="s">
        <v>1067</v>
      </c>
      <c r="B51" s="45" t="s">
        <v>1068</v>
      </c>
      <c r="C51" s="46">
        <v>0</v>
      </c>
      <c r="D51" s="47">
        <v>1300</v>
      </c>
      <c r="E51" s="48">
        <v>0.002</v>
      </c>
      <c r="F51" s="49">
        <f t="shared" si="3"/>
        <v>2.6</v>
      </c>
      <c r="G51" s="50">
        <v>0</v>
      </c>
      <c r="H51" s="51">
        <v>0.0018</v>
      </c>
      <c r="I51" s="67">
        <f t="shared" si="15"/>
        <v>0</v>
      </c>
      <c r="J51" s="68">
        <f t="shared" ref="J51:J59" si="28">F51+I51</f>
        <v>2.6</v>
      </c>
      <c r="K51" s="68">
        <f>D51*$B$23</f>
        <v>0.208</v>
      </c>
      <c r="L51" s="68">
        <f>G51*$C$23</f>
        <v>0</v>
      </c>
      <c r="M51" s="69">
        <f t="shared" si="7"/>
        <v>0.208</v>
      </c>
      <c r="N51" s="70"/>
      <c r="O51" s="71"/>
      <c r="P51" s="70"/>
      <c r="Q51" s="70"/>
      <c r="R51" s="78"/>
      <c r="S51" s="79">
        <f t="shared" ref="S51:S59" si="29">O51/D51</f>
        <v>0</v>
      </c>
      <c r="T51" s="80">
        <f t="shared" si="9"/>
        <v>0</v>
      </c>
      <c r="U51" s="81">
        <f t="shared" si="11"/>
        <v>0.208</v>
      </c>
      <c r="V51" s="81">
        <f>D51*$B$23*$C$19/12</f>
        <v>0.208</v>
      </c>
    </row>
    <row r="52" ht="16.5" hidden="1" spans="1:22">
      <c r="A52" s="45" t="s">
        <v>1069</v>
      </c>
      <c r="B52" s="45" t="s">
        <v>1068</v>
      </c>
      <c r="C52" s="46">
        <v>6</v>
      </c>
      <c r="D52" s="47">
        <v>2000</v>
      </c>
      <c r="E52" s="48">
        <v>0.0245</v>
      </c>
      <c r="F52" s="49">
        <f t="shared" si="3"/>
        <v>49</v>
      </c>
      <c r="G52" s="47">
        <v>0</v>
      </c>
      <c r="H52" s="51">
        <v>0.001</v>
      </c>
      <c r="I52" s="67">
        <f t="shared" si="15"/>
        <v>0</v>
      </c>
      <c r="J52" s="68">
        <f t="shared" si="28"/>
        <v>49</v>
      </c>
      <c r="K52" s="68">
        <f t="shared" ref="K52:K59" si="30">D52*$B$23</f>
        <v>0.32</v>
      </c>
      <c r="L52" s="68">
        <f t="shared" ref="L52:L59" si="31">G52*$C$23</f>
        <v>0</v>
      </c>
      <c r="M52" s="69">
        <f t="shared" si="7"/>
        <v>0.32</v>
      </c>
      <c r="N52" s="70"/>
      <c r="O52" s="71"/>
      <c r="P52" s="70"/>
      <c r="Q52" s="74"/>
      <c r="R52" s="78"/>
      <c r="S52" s="79">
        <f t="shared" si="29"/>
        <v>0</v>
      </c>
      <c r="T52" s="80">
        <f t="shared" si="9"/>
        <v>0</v>
      </c>
      <c r="U52" s="81">
        <f t="shared" si="11"/>
        <v>0.32</v>
      </c>
      <c r="V52" s="81">
        <f t="shared" ref="V52:V59" si="32">D52*$B$23*$C$19/12</f>
        <v>0.32</v>
      </c>
    </row>
    <row r="53" ht="16.5" hidden="1" spans="1:22">
      <c r="A53" s="45" t="s">
        <v>1070</v>
      </c>
      <c r="B53" s="45" t="s">
        <v>1068</v>
      </c>
      <c r="C53" s="46">
        <v>3</v>
      </c>
      <c r="D53" s="47">
        <v>3000</v>
      </c>
      <c r="E53" s="48">
        <v>0.01</v>
      </c>
      <c r="F53" s="49">
        <f t="shared" si="3"/>
        <v>30</v>
      </c>
      <c r="G53" s="50">
        <v>1544</v>
      </c>
      <c r="H53" s="51">
        <v>0.001</v>
      </c>
      <c r="I53" s="67">
        <f t="shared" si="15"/>
        <v>1.544</v>
      </c>
      <c r="J53" s="68">
        <f t="shared" si="28"/>
        <v>31.544</v>
      </c>
      <c r="K53" s="68">
        <f t="shared" si="30"/>
        <v>0.48</v>
      </c>
      <c r="L53" s="68">
        <f t="shared" si="31"/>
        <v>0.2316</v>
      </c>
      <c r="M53" s="69">
        <f t="shared" si="7"/>
        <v>0.7116</v>
      </c>
      <c r="N53" s="70"/>
      <c r="O53" s="71"/>
      <c r="P53" s="70"/>
      <c r="Q53" s="70"/>
      <c r="R53" s="78"/>
      <c r="S53" s="79">
        <f t="shared" si="29"/>
        <v>0</v>
      </c>
      <c r="T53" s="80">
        <f>O53*P53+I53</f>
        <v>1.544</v>
      </c>
      <c r="U53" s="81">
        <f t="shared" si="11"/>
        <v>0.7116</v>
      </c>
      <c r="V53" s="81">
        <f t="shared" si="32"/>
        <v>0.48</v>
      </c>
    </row>
    <row r="54" ht="16.5" hidden="1" spans="1:22">
      <c r="A54" s="45" t="s">
        <v>1071</v>
      </c>
      <c r="B54" s="45" t="s">
        <v>1068</v>
      </c>
      <c r="C54" s="46">
        <v>8</v>
      </c>
      <c r="D54" s="47">
        <v>10400</v>
      </c>
      <c r="E54" s="48">
        <v>0.003</v>
      </c>
      <c r="F54" s="49">
        <f t="shared" si="3"/>
        <v>31.2</v>
      </c>
      <c r="G54" s="50">
        <v>32915</v>
      </c>
      <c r="H54" s="51">
        <v>0.0002</v>
      </c>
      <c r="I54" s="67">
        <f t="shared" si="15"/>
        <v>6.583</v>
      </c>
      <c r="J54" s="68">
        <f t="shared" si="28"/>
        <v>37.783</v>
      </c>
      <c r="K54" s="68">
        <f t="shared" si="30"/>
        <v>1.664</v>
      </c>
      <c r="L54" s="68">
        <f t="shared" si="31"/>
        <v>4.93725</v>
      </c>
      <c r="M54" s="69">
        <f t="shared" si="7"/>
        <v>6.60125</v>
      </c>
      <c r="N54" s="70"/>
      <c r="O54" s="71"/>
      <c r="P54" s="70"/>
      <c r="Q54" s="70"/>
      <c r="R54" s="78"/>
      <c r="S54" s="79">
        <f t="shared" si="29"/>
        <v>0</v>
      </c>
      <c r="T54" s="80">
        <f t="shared" si="9"/>
        <v>0</v>
      </c>
      <c r="U54" s="81">
        <f t="shared" si="11"/>
        <v>6.60125</v>
      </c>
      <c r="V54" s="81">
        <f t="shared" si="32"/>
        <v>1.664</v>
      </c>
    </row>
    <row r="55" ht="16.5" hidden="1" spans="1:22">
      <c r="A55" s="45" t="s">
        <v>1072</v>
      </c>
      <c r="B55" s="45" t="s">
        <v>1068</v>
      </c>
      <c r="C55" s="46">
        <v>8</v>
      </c>
      <c r="D55" s="47">
        <v>10400</v>
      </c>
      <c r="E55" s="48">
        <v>0.001</v>
      </c>
      <c r="F55" s="49">
        <f t="shared" si="3"/>
        <v>10.4</v>
      </c>
      <c r="G55" s="50">
        <v>29726</v>
      </c>
      <c r="H55" s="51">
        <v>0.0002</v>
      </c>
      <c r="I55" s="67">
        <f t="shared" si="15"/>
        <v>5.9452</v>
      </c>
      <c r="J55" s="68">
        <f t="shared" si="28"/>
        <v>16.3452</v>
      </c>
      <c r="K55" s="68">
        <f t="shared" si="30"/>
        <v>1.664</v>
      </c>
      <c r="L55" s="68">
        <f t="shared" si="31"/>
        <v>4.4589</v>
      </c>
      <c r="M55" s="69">
        <f t="shared" si="7"/>
        <v>6.1229</v>
      </c>
      <c r="N55" s="70"/>
      <c r="O55" s="71"/>
      <c r="P55" s="70"/>
      <c r="Q55" s="70"/>
      <c r="R55" s="78"/>
      <c r="S55" s="79">
        <f t="shared" si="29"/>
        <v>0</v>
      </c>
      <c r="T55" s="80">
        <f t="shared" si="9"/>
        <v>0</v>
      </c>
      <c r="U55" s="81">
        <f t="shared" si="11"/>
        <v>6.1229</v>
      </c>
      <c r="V55" s="81">
        <f t="shared" si="32"/>
        <v>1.664</v>
      </c>
    </row>
    <row r="56" ht="16.5" hidden="1" spans="1:22">
      <c r="A56" s="45" t="s">
        <v>1073</v>
      </c>
      <c r="B56" s="45" t="s">
        <v>1068</v>
      </c>
      <c r="C56" s="46">
        <v>8</v>
      </c>
      <c r="D56" s="47">
        <v>1800</v>
      </c>
      <c r="E56" s="48">
        <v>0.0245</v>
      </c>
      <c r="F56" s="49">
        <f t="shared" si="3"/>
        <v>44.1</v>
      </c>
      <c r="G56" s="52">
        <v>0</v>
      </c>
      <c r="H56" s="51">
        <v>0.001</v>
      </c>
      <c r="I56" s="67">
        <f t="shared" si="15"/>
        <v>0</v>
      </c>
      <c r="J56" s="68">
        <f t="shared" si="28"/>
        <v>44.1</v>
      </c>
      <c r="K56" s="68">
        <f t="shared" si="30"/>
        <v>0.288</v>
      </c>
      <c r="L56" s="68">
        <f t="shared" si="31"/>
        <v>0</v>
      </c>
      <c r="M56" s="69">
        <f t="shared" si="7"/>
        <v>0.288</v>
      </c>
      <c r="N56" s="70"/>
      <c r="O56" s="71"/>
      <c r="P56" s="70"/>
      <c r="Q56" s="74"/>
      <c r="R56" s="78"/>
      <c r="S56" s="79">
        <f t="shared" si="29"/>
        <v>0</v>
      </c>
      <c r="T56" s="80">
        <f t="shared" si="9"/>
        <v>0</v>
      </c>
      <c r="U56" s="81">
        <f t="shared" si="11"/>
        <v>0.288</v>
      </c>
      <c r="V56" s="81">
        <f t="shared" si="32"/>
        <v>0.288</v>
      </c>
    </row>
    <row r="57" ht="16.5" hidden="1" spans="1:22">
      <c r="A57" s="45" t="s">
        <v>1074</v>
      </c>
      <c r="B57" s="45" t="s">
        <v>1068</v>
      </c>
      <c r="C57" s="46">
        <v>8</v>
      </c>
      <c r="D57" s="47">
        <v>2300</v>
      </c>
      <c r="E57" s="48">
        <v>0.025</v>
      </c>
      <c r="F57" s="49">
        <f t="shared" si="3"/>
        <v>57.5</v>
      </c>
      <c r="G57" s="50">
        <v>0</v>
      </c>
      <c r="H57" s="51">
        <v>0.0002</v>
      </c>
      <c r="I57" s="67">
        <f t="shared" si="15"/>
        <v>0</v>
      </c>
      <c r="J57" s="68">
        <f t="shared" si="28"/>
        <v>57.5</v>
      </c>
      <c r="K57" s="68">
        <f t="shared" si="30"/>
        <v>0.368</v>
      </c>
      <c r="L57" s="68">
        <f t="shared" si="31"/>
        <v>0</v>
      </c>
      <c r="M57" s="69">
        <f t="shared" si="7"/>
        <v>0.368</v>
      </c>
      <c r="N57" s="70"/>
      <c r="O57" s="71"/>
      <c r="P57" s="70"/>
      <c r="Q57" s="74"/>
      <c r="R57" s="78"/>
      <c r="S57" s="79">
        <f t="shared" si="29"/>
        <v>0</v>
      </c>
      <c r="T57" s="80">
        <f t="shared" si="9"/>
        <v>0</v>
      </c>
      <c r="U57" s="81">
        <f t="shared" si="11"/>
        <v>0.368</v>
      </c>
      <c r="V57" s="81">
        <f t="shared" si="32"/>
        <v>0.368</v>
      </c>
    </row>
    <row r="58" ht="16.5" hidden="1" spans="1:22">
      <c r="A58" s="45" t="s">
        <v>1075</v>
      </c>
      <c r="B58" s="45" t="s">
        <v>1068</v>
      </c>
      <c r="C58" s="46">
        <v>11</v>
      </c>
      <c r="D58" s="47">
        <v>800</v>
      </c>
      <c r="E58" s="48">
        <v>0.008</v>
      </c>
      <c r="F58" s="49">
        <f t="shared" si="3"/>
        <v>6.4</v>
      </c>
      <c r="G58" s="50">
        <v>0</v>
      </c>
      <c r="H58" s="51">
        <v>0.0005</v>
      </c>
      <c r="I58" s="67">
        <f t="shared" si="15"/>
        <v>0</v>
      </c>
      <c r="J58" s="68">
        <f t="shared" si="28"/>
        <v>6.4</v>
      </c>
      <c r="K58" s="68">
        <f t="shared" si="30"/>
        <v>0.128</v>
      </c>
      <c r="L58" s="68">
        <f t="shared" si="31"/>
        <v>0</v>
      </c>
      <c r="M58" s="69">
        <f t="shared" si="7"/>
        <v>0.128</v>
      </c>
      <c r="N58" s="70"/>
      <c r="O58" s="71"/>
      <c r="P58" s="70"/>
      <c r="Q58" s="74"/>
      <c r="R58" s="78"/>
      <c r="S58" s="79">
        <f t="shared" si="29"/>
        <v>0</v>
      </c>
      <c r="T58" s="80">
        <f t="shared" si="9"/>
        <v>0</v>
      </c>
      <c r="U58" s="81">
        <f t="shared" si="11"/>
        <v>0.128</v>
      </c>
      <c r="V58" s="81">
        <f t="shared" si="32"/>
        <v>0.128</v>
      </c>
    </row>
    <row r="59" ht="16.5" hidden="1" spans="1:22">
      <c r="A59" s="45" t="s">
        <v>1076</v>
      </c>
      <c r="B59" s="45" t="s">
        <v>1068</v>
      </c>
      <c r="C59" s="46">
        <v>8</v>
      </c>
      <c r="D59" s="47">
        <v>1300</v>
      </c>
      <c r="E59" s="48">
        <v>0.028</v>
      </c>
      <c r="F59" s="49">
        <f t="shared" si="3"/>
        <v>36.4</v>
      </c>
      <c r="G59" s="52">
        <v>0</v>
      </c>
      <c r="H59" s="51">
        <v>0.0002</v>
      </c>
      <c r="I59" s="67">
        <f t="shared" si="15"/>
        <v>0</v>
      </c>
      <c r="J59" s="68">
        <f t="shared" si="28"/>
        <v>36.4</v>
      </c>
      <c r="K59" s="68">
        <f t="shared" si="30"/>
        <v>0.208</v>
      </c>
      <c r="L59" s="68">
        <f t="shared" si="31"/>
        <v>0</v>
      </c>
      <c r="M59" s="69">
        <f t="shared" si="7"/>
        <v>0.208</v>
      </c>
      <c r="N59" s="70"/>
      <c r="O59" s="71"/>
      <c r="P59" s="70"/>
      <c r="Q59" s="74"/>
      <c r="R59" s="78"/>
      <c r="S59" s="79">
        <f t="shared" si="29"/>
        <v>0</v>
      </c>
      <c r="T59" s="80">
        <f t="shared" si="9"/>
        <v>0</v>
      </c>
      <c r="U59" s="81">
        <f t="shared" si="11"/>
        <v>0.208</v>
      </c>
      <c r="V59" s="81">
        <f t="shared" si="32"/>
        <v>0.208</v>
      </c>
    </row>
    <row r="60" ht="15" hidden="1" spans="1:22">
      <c r="A60" s="55" t="s">
        <v>1077</v>
      </c>
      <c r="B60" s="56"/>
      <c r="C60" s="57"/>
      <c r="D60" s="57">
        <f>SUM(D51:D59)</f>
        <v>33300</v>
      </c>
      <c r="E60" s="57">
        <f t="shared" ref="E60:V60" si="33">SUM(E51:E59)</f>
        <v>0.126</v>
      </c>
      <c r="F60" s="57">
        <f t="shared" si="33"/>
        <v>267.6</v>
      </c>
      <c r="G60" s="57">
        <f t="shared" si="33"/>
        <v>64185</v>
      </c>
      <c r="H60" s="57">
        <f t="shared" si="33"/>
        <v>0.0061</v>
      </c>
      <c r="I60" s="57">
        <f t="shared" si="33"/>
        <v>14.0722</v>
      </c>
      <c r="J60" s="57">
        <f t="shared" si="33"/>
        <v>281.6722</v>
      </c>
      <c r="K60" s="57">
        <f t="shared" si="33"/>
        <v>5.328</v>
      </c>
      <c r="L60" s="57">
        <f t="shared" si="33"/>
        <v>9.62775</v>
      </c>
      <c r="M60" s="57">
        <f t="shared" si="33"/>
        <v>14.95575</v>
      </c>
      <c r="N60" s="57">
        <f t="shared" si="33"/>
        <v>0</v>
      </c>
      <c r="O60" s="57">
        <f t="shared" si="33"/>
        <v>0</v>
      </c>
      <c r="P60" s="57">
        <f t="shared" si="33"/>
        <v>0</v>
      </c>
      <c r="Q60" s="57">
        <f t="shared" si="33"/>
        <v>0</v>
      </c>
      <c r="R60" s="82">
        <f t="shared" si="33"/>
        <v>0</v>
      </c>
      <c r="S60" s="57">
        <f t="shared" si="33"/>
        <v>0</v>
      </c>
      <c r="T60" s="57">
        <f t="shared" si="33"/>
        <v>1.544</v>
      </c>
      <c r="U60" s="57">
        <f t="shared" si="33"/>
        <v>14.95575</v>
      </c>
      <c r="V60" s="75">
        <f t="shared" si="33"/>
        <v>5.328</v>
      </c>
    </row>
    <row r="61" ht="18" hidden="1" spans="1:22">
      <c r="A61" s="60" t="s">
        <v>2</v>
      </c>
      <c r="B61" s="61"/>
      <c r="C61" s="61"/>
      <c r="D61" s="57">
        <f t="shared" ref="D61:T61" si="34">D60+D45+D38</f>
        <v>467100</v>
      </c>
      <c r="E61" s="57">
        <f t="shared" si="34"/>
        <v>0.198</v>
      </c>
      <c r="F61" s="57">
        <f t="shared" si="34"/>
        <v>4091.6</v>
      </c>
      <c r="G61" s="57">
        <f t="shared" si="34"/>
        <v>655764</v>
      </c>
      <c r="H61" s="57">
        <f t="shared" si="34"/>
        <v>0.0295</v>
      </c>
      <c r="I61" s="57">
        <f t="shared" si="34"/>
        <v>1078.7564</v>
      </c>
      <c r="J61" s="57">
        <f t="shared" si="34"/>
        <v>5170.23</v>
      </c>
      <c r="K61" s="57">
        <f t="shared" si="34"/>
        <v>436.088</v>
      </c>
      <c r="L61" s="57">
        <f t="shared" si="34"/>
        <v>187.05405</v>
      </c>
      <c r="M61" s="57">
        <f>M60+M45+M38+M50</f>
        <v>633.89705</v>
      </c>
      <c r="N61" s="57">
        <f t="shared" si="34"/>
        <v>0</v>
      </c>
      <c r="O61" s="57">
        <f t="shared" si="34"/>
        <v>0</v>
      </c>
      <c r="P61" s="57">
        <f t="shared" si="34"/>
        <v>0</v>
      </c>
      <c r="Q61" s="57">
        <f t="shared" si="34"/>
        <v>0</v>
      </c>
      <c r="R61" s="82">
        <f t="shared" si="34"/>
        <v>0</v>
      </c>
      <c r="S61" s="57">
        <f t="shared" si="34"/>
        <v>0</v>
      </c>
      <c r="T61" s="57">
        <f t="shared" si="34"/>
        <v>1.544</v>
      </c>
      <c r="U61" s="57">
        <f>U60+U50+U45+U38</f>
        <v>633.89705</v>
      </c>
      <c r="V61" s="75">
        <f>V60+V50+V45+V38</f>
        <v>460.763</v>
      </c>
    </row>
    <row r="62" spans="22:22">
      <c r="V62" s="84"/>
    </row>
    <row r="65" spans="13:13">
      <c r="M65" s="85"/>
    </row>
  </sheetData>
  <mergeCells count="13">
    <mergeCell ref="D26:F26"/>
    <mergeCell ref="G26:I26"/>
    <mergeCell ref="N26:T26"/>
    <mergeCell ref="A38:B38"/>
    <mergeCell ref="A60:B60"/>
    <mergeCell ref="A26:A27"/>
    <mergeCell ref="B26:B27"/>
    <mergeCell ref="J26:J27"/>
    <mergeCell ref="K26:K27"/>
    <mergeCell ref="L26:L27"/>
    <mergeCell ref="M26:M27"/>
    <mergeCell ref="U26:U27"/>
    <mergeCell ref="V26:V27"/>
  </mergeCells>
  <dataValidations count="2">
    <dataValidation type="list" allowBlank="1" showInputMessage="1" showErrorMessage="1" sqref="B46:B49">
      <formula1>"权益产品,固收产品,量化产品,投顾业务部"</formula1>
    </dataValidation>
    <dataValidation type="list" allowBlank="1" showInputMessage="1" showErrorMessage="1" sqref="B61:C61 B28:B37 B39:B45 B50:B59">
      <formula1>"权益产品,固收产品,量化产品"</formula1>
    </dataValidation>
  </dataValidations>
  <pageMargins left="0.699305555555556" right="0.699305555555556"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T81"/>
  <sheetViews>
    <sheetView showGridLines="0" topLeftCell="A5" workbookViewId="0">
      <selection activeCell="E5" sqref="E5:E38"/>
    </sheetView>
  </sheetViews>
  <sheetFormatPr defaultColWidth="14" defaultRowHeight="13.5"/>
  <cols>
    <col min="1" max="1" width="12.75" style="13" customWidth="1"/>
    <col min="2" max="7" width="15.625" style="13" customWidth="1"/>
    <col min="8" max="8" width="7.375" style="13" customWidth="1"/>
    <col min="9" max="20" width="12.75" style="13" customWidth="1"/>
    <col min="21" max="16384" width="14" style="13"/>
  </cols>
  <sheetData>
    <row r="1" ht="37.5" customHeight="1" spans="1:20">
      <c r="A1" s="14" t="s">
        <v>1078</v>
      </c>
      <c r="B1" s="14" t="s">
        <v>1078</v>
      </c>
      <c r="C1" s="14" t="s">
        <v>1078</v>
      </c>
      <c r="D1" s="14" t="s">
        <v>1078</v>
      </c>
      <c r="E1" s="14" t="s">
        <v>1078</v>
      </c>
      <c r="F1" s="14" t="s">
        <v>1078</v>
      </c>
      <c r="G1" s="14" t="s">
        <v>1078</v>
      </c>
      <c r="H1" s="15"/>
      <c r="I1" s="15"/>
      <c r="J1" s="15"/>
      <c r="K1" s="15"/>
      <c r="L1" s="15"/>
      <c r="M1" s="15"/>
      <c r="N1" s="15"/>
      <c r="O1" s="15"/>
      <c r="P1" s="15"/>
      <c r="Q1" s="15"/>
      <c r="R1" s="15"/>
      <c r="S1" s="15"/>
      <c r="T1" s="15"/>
    </row>
    <row r="2" ht="16.35" customHeight="1" spans="1:20">
      <c r="A2" s="15"/>
      <c r="B2" s="15"/>
      <c r="C2" s="15"/>
      <c r="D2" s="15" t="s">
        <v>1079</v>
      </c>
      <c r="E2" s="15"/>
      <c r="F2" s="15"/>
      <c r="G2" s="15"/>
      <c r="H2" s="15"/>
      <c r="I2" s="15"/>
      <c r="J2" s="15"/>
      <c r="K2" s="15"/>
      <c r="L2" s="15"/>
      <c r="M2" s="15"/>
      <c r="N2" s="15"/>
      <c r="O2" s="15"/>
      <c r="P2" s="15"/>
      <c r="Q2" s="15"/>
      <c r="R2" s="15"/>
      <c r="S2" s="15"/>
      <c r="T2" s="15"/>
    </row>
    <row r="3" ht="16.35" customHeight="1" spans="1:20">
      <c r="A3" s="15"/>
      <c r="B3" s="15"/>
      <c r="C3" s="15"/>
      <c r="D3" s="15" t="s">
        <v>1080</v>
      </c>
      <c r="E3" s="15" t="s">
        <v>1080</v>
      </c>
      <c r="F3" s="15"/>
      <c r="G3" s="16" t="s">
        <v>107</v>
      </c>
      <c r="H3" s="15"/>
      <c r="I3" s="15"/>
      <c r="J3" s="15"/>
      <c r="K3" s="15"/>
      <c r="L3" s="15"/>
      <c r="M3" s="15"/>
      <c r="N3" s="15"/>
      <c r="O3" s="15"/>
      <c r="P3" s="15"/>
      <c r="Q3" s="15"/>
      <c r="R3" s="15"/>
      <c r="S3" s="15"/>
      <c r="T3" s="15"/>
    </row>
    <row r="4" ht="16.35" customHeight="1" spans="1:20">
      <c r="A4" s="17" t="s">
        <v>704</v>
      </c>
      <c r="B4" s="17" t="s">
        <v>65</v>
      </c>
      <c r="C4" s="17" t="s">
        <v>1081</v>
      </c>
      <c r="D4" s="17" t="s">
        <v>1082</v>
      </c>
      <c r="E4" s="17" t="s">
        <v>97</v>
      </c>
      <c r="F4" s="17" t="s">
        <v>1083</v>
      </c>
      <c r="G4" s="17" t="s">
        <v>1083</v>
      </c>
      <c r="H4" s="15" t="s">
        <v>56</v>
      </c>
      <c r="I4" s="20">
        <f>SUM(E5:E38)-资金及牌照费!B17*资金及牌照费!F1*资金及牌照费!C19/12</f>
        <v>0</v>
      </c>
      <c r="J4" s="15"/>
      <c r="K4" s="15"/>
      <c r="L4" s="15"/>
      <c r="M4" s="15"/>
      <c r="N4" s="15"/>
      <c r="O4" s="15"/>
      <c r="P4" s="15"/>
      <c r="Q4" s="15"/>
      <c r="R4" s="15"/>
      <c r="S4" s="15"/>
      <c r="T4" s="15"/>
    </row>
    <row r="5" ht="16.35" customHeight="1" spans="1:20">
      <c r="A5" s="18" t="s">
        <v>4</v>
      </c>
      <c r="B5" s="19"/>
      <c r="C5" s="19"/>
      <c r="D5" s="19"/>
      <c r="E5" s="19">
        <f>IFERROR(VLOOKUP(A5,资金及牌照费!$A$2:$B$17,2,0),0)*资金及牌照费!$F$1*资金及牌照费!$C$19/12</f>
        <v>0</v>
      </c>
      <c r="F5" s="19"/>
      <c r="G5" s="19"/>
      <c r="H5" s="15"/>
      <c r="I5" s="15" t="s">
        <v>1084</v>
      </c>
      <c r="J5" s="15"/>
      <c r="K5" s="15"/>
      <c r="L5" s="15"/>
      <c r="M5" s="15"/>
      <c r="N5" s="15"/>
      <c r="O5" s="15"/>
      <c r="P5" s="15"/>
      <c r="Q5" s="15"/>
      <c r="R5" s="15"/>
      <c r="S5" s="15"/>
      <c r="T5" s="15"/>
    </row>
    <row r="6" ht="16.35" customHeight="1" spans="1:20">
      <c r="A6" s="18" t="s">
        <v>163</v>
      </c>
      <c r="B6" s="19"/>
      <c r="C6" s="19"/>
      <c r="D6" s="19"/>
      <c r="E6" s="19">
        <f>IFERROR(VLOOKUP(A6,资金及牌照费!$A$2:$B$17,2,0),0)*资金及牌照费!$F$1*资金及牌照费!$C$19/12</f>
        <v>0</v>
      </c>
      <c r="F6" s="19"/>
      <c r="G6" s="19"/>
      <c r="H6" s="15"/>
      <c r="I6" s="15" t="s">
        <v>1085</v>
      </c>
      <c r="J6" s="15"/>
      <c r="K6" s="15"/>
      <c r="L6" s="15"/>
      <c r="M6" s="15"/>
      <c r="N6" s="15"/>
      <c r="O6" s="15"/>
      <c r="P6" s="15"/>
      <c r="Q6" s="15"/>
      <c r="R6" s="15"/>
      <c r="S6" s="15"/>
      <c r="T6" s="15"/>
    </row>
    <row r="7" ht="16.35" customHeight="1" spans="1:20">
      <c r="A7" s="18" t="s">
        <v>164</v>
      </c>
      <c r="B7" s="19"/>
      <c r="C7" s="19"/>
      <c r="D7" s="19"/>
      <c r="E7" s="19">
        <f>IFERROR(VLOOKUP(A7,资金及牌照费!$A$2:$B$17,2,0),0)*资金及牌照费!$F$1*资金及牌照费!$C$19/12</f>
        <v>0</v>
      </c>
      <c r="F7" s="19"/>
      <c r="G7" s="19"/>
      <c r="H7" s="15"/>
      <c r="I7" s="15" t="s">
        <v>1086</v>
      </c>
      <c r="J7" s="15"/>
      <c r="K7" s="15"/>
      <c r="L7" s="15"/>
      <c r="M7" s="15"/>
      <c r="N7" s="15"/>
      <c r="O7" s="15"/>
      <c r="P7" s="15"/>
      <c r="Q7" s="15"/>
      <c r="R7" s="15"/>
      <c r="S7" s="15"/>
      <c r="T7" s="15"/>
    </row>
    <row r="8" ht="16.35" customHeight="1" spans="1:20">
      <c r="A8" s="18" t="s">
        <v>19</v>
      </c>
      <c r="B8" s="19"/>
      <c r="C8" s="19"/>
      <c r="D8" s="19"/>
      <c r="E8" s="19">
        <f>IFERROR(VLOOKUP(A8,资金及牌照费!$A$2:$B$17,2,0),0)*资金及牌照费!$F$1*资金及牌照费!$C$19/12</f>
        <v>0</v>
      </c>
      <c r="F8" s="19"/>
      <c r="G8" s="19"/>
      <c r="H8" s="15"/>
      <c r="I8" s="15" t="s">
        <v>1087</v>
      </c>
      <c r="J8" s="15"/>
      <c r="K8" s="15"/>
      <c r="L8" s="15"/>
      <c r="M8" s="15"/>
      <c r="N8" s="15"/>
      <c r="O8" s="15"/>
      <c r="P8" s="15"/>
      <c r="Q8" s="15"/>
      <c r="R8" s="15"/>
      <c r="S8" s="15"/>
      <c r="T8" s="15"/>
    </row>
    <row r="9" ht="16.35" customHeight="1" spans="1:20">
      <c r="A9" s="18" t="s">
        <v>12</v>
      </c>
      <c r="B9" s="19"/>
      <c r="C9" s="19"/>
      <c r="D9" s="19"/>
      <c r="E9" s="19">
        <f>IFERROR(VLOOKUP(A9,资金及牌照费!$A$2:$B$17,2,0),0)*资金及牌照费!$F$1*资金及牌照费!$C$19/12</f>
        <v>29237458.2918532</v>
      </c>
      <c r="F9" s="19"/>
      <c r="G9" s="19"/>
      <c r="H9" s="15"/>
      <c r="I9" s="15" t="s">
        <v>1088</v>
      </c>
      <c r="J9" s="15"/>
      <c r="K9" s="15"/>
      <c r="L9" s="15"/>
      <c r="M9" s="15"/>
      <c r="N9" s="15"/>
      <c r="O9" s="15"/>
      <c r="P9" s="15"/>
      <c r="Q9" s="15"/>
      <c r="R9" s="15"/>
      <c r="S9" s="15"/>
      <c r="T9" s="15"/>
    </row>
    <row r="10" ht="16.35" customHeight="1" spans="1:20">
      <c r="A10" s="18" t="s">
        <v>10</v>
      </c>
      <c r="B10" s="19"/>
      <c r="C10" s="19"/>
      <c r="D10" s="19"/>
      <c r="E10" s="19">
        <f>IFERROR(VLOOKUP(A10,资金及牌照费!$A$2:$B$17,2,0),0)*资金及牌照费!$F$1*资金及牌照费!$C$19/12</f>
        <v>66031516.4312209</v>
      </c>
      <c r="F10" s="19"/>
      <c r="G10" s="19"/>
      <c r="H10" s="15"/>
      <c r="I10" s="15" t="s">
        <v>1089</v>
      </c>
      <c r="J10" s="15"/>
      <c r="K10" s="15"/>
      <c r="L10" s="15"/>
      <c r="M10" s="15"/>
      <c r="N10" s="15"/>
      <c r="O10" s="15"/>
      <c r="P10" s="15"/>
      <c r="Q10" s="15"/>
      <c r="R10" s="15"/>
      <c r="S10" s="15"/>
      <c r="T10" s="15"/>
    </row>
    <row r="11" ht="16.35" customHeight="1" spans="1:20">
      <c r="A11" s="18" t="s">
        <v>9</v>
      </c>
      <c r="B11" s="19"/>
      <c r="C11" s="19"/>
      <c r="D11" s="19"/>
      <c r="E11" s="19">
        <f>IFERROR(VLOOKUP(A11,资金及牌照费!$A$2:$B$17,2,0),0)*资金及牌照费!$F$1*资金及牌照费!$C$19/12</f>
        <v>1488028.46430835</v>
      </c>
      <c r="F11" s="19"/>
      <c r="G11" s="19"/>
      <c r="H11" s="15"/>
      <c r="I11" s="15" t="s">
        <v>1090</v>
      </c>
      <c r="J11" s="15"/>
      <c r="K11" s="15"/>
      <c r="L11" s="15"/>
      <c r="M11" s="15"/>
      <c r="N11" s="15"/>
      <c r="O11" s="15"/>
      <c r="P11" s="15"/>
      <c r="Q11" s="15"/>
      <c r="R11" s="15"/>
      <c r="S11" s="15"/>
      <c r="T11" s="15"/>
    </row>
    <row r="12" ht="16.35" customHeight="1" spans="1:20">
      <c r="A12" s="18" t="s">
        <v>18</v>
      </c>
      <c r="B12" s="19"/>
      <c r="C12" s="19"/>
      <c r="D12" s="19"/>
      <c r="E12" s="19">
        <f>IFERROR(VLOOKUP(A12,资金及牌照费!$A$2:$B$17,2,0),0)*资金及牌照费!$F$1*资金及牌照费!$C$19/12</f>
        <v>13666858.8034376</v>
      </c>
      <c r="F12" s="19"/>
      <c r="G12" s="19"/>
      <c r="H12" s="15"/>
      <c r="I12" s="15" t="s">
        <v>1091</v>
      </c>
      <c r="J12" s="15"/>
      <c r="K12" s="15"/>
      <c r="L12" s="15"/>
      <c r="M12" s="15"/>
      <c r="N12" s="15"/>
      <c r="O12" s="15"/>
      <c r="P12" s="15"/>
      <c r="Q12" s="15"/>
      <c r="R12" s="15"/>
      <c r="S12" s="15"/>
      <c r="T12" s="15"/>
    </row>
    <row r="13" ht="16.35" customHeight="1" spans="1:20">
      <c r="A13" s="18" t="s">
        <v>17</v>
      </c>
      <c r="B13" s="19"/>
      <c r="C13" s="19"/>
      <c r="D13" s="19"/>
      <c r="E13" s="19">
        <f>IFERROR(VLOOKUP(A13,资金及牌照费!$A$2:$B$17,2,0),0)*资金及牌照费!$F$1*资金及牌照费!$C$19/12</f>
        <v>20747326.9454001</v>
      </c>
      <c r="F13" s="19"/>
      <c r="G13" s="19"/>
      <c r="H13" s="15"/>
      <c r="I13" s="15" t="s">
        <v>1092</v>
      </c>
      <c r="J13" s="15"/>
      <c r="K13" s="15"/>
      <c r="L13" s="15"/>
      <c r="M13" s="15"/>
      <c r="N13" s="15"/>
      <c r="O13" s="15"/>
      <c r="P13" s="15"/>
      <c r="Q13" s="15"/>
      <c r="R13" s="15"/>
      <c r="S13" s="15"/>
      <c r="T13" s="15"/>
    </row>
    <row r="14" ht="16.35" customHeight="1" spans="1:20">
      <c r="A14" s="18" t="s">
        <v>15</v>
      </c>
      <c r="B14" s="19"/>
      <c r="C14" s="19"/>
      <c r="D14" s="19"/>
      <c r="E14" s="19">
        <f>IFERROR(VLOOKUP(A14,资金及牌照费!$A$2:$B$17,2,0),0)*资金及牌照费!$F$1*资金及牌照费!$C$19/12</f>
        <v>4682251.68245696</v>
      </c>
      <c r="F14" s="19"/>
      <c r="G14" s="19"/>
      <c r="H14" s="15"/>
      <c r="I14" s="15" t="s">
        <v>1093</v>
      </c>
      <c r="J14" s="15"/>
      <c r="K14" s="15"/>
      <c r="L14" s="15"/>
      <c r="M14" s="15"/>
      <c r="N14" s="15"/>
      <c r="O14" s="15"/>
      <c r="P14" s="15"/>
      <c r="Q14" s="15"/>
      <c r="R14" s="15"/>
      <c r="S14" s="15"/>
      <c r="T14" s="15"/>
    </row>
    <row r="15" ht="16.35" customHeight="1" spans="1:20">
      <c r="A15" s="18" t="s">
        <v>165</v>
      </c>
      <c r="B15" s="19"/>
      <c r="C15" s="19"/>
      <c r="D15" s="19"/>
      <c r="E15" s="19">
        <f>IFERROR(VLOOKUP(A15,资金及牌照费!$A$2:$B$17,2,0),0)*资金及牌照费!$F$1*资金及牌照费!$C$19/12</f>
        <v>0</v>
      </c>
      <c r="F15" s="19"/>
      <c r="G15" s="19"/>
      <c r="H15" s="15"/>
      <c r="I15" s="15" t="s">
        <v>1094</v>
      </c>
      <c r="J15" s="15"/>
      <c r="K15" s="15"/>
      <c r="L15" s="15"/>
      <c r="M15" s="15"/>
      <c r="N15" s="15"/>
      <c r="O15" s="15"/>
      <c r="P15" s="15"/>
      <c r="Q15" s="15"/>
      <c r="R15" s="15"/>
      <c r="S15" s="15"/>
      <c r="T15" s="15"/>
    </row>
    <row r="16" ht="16.35" customHeight="1" spans="1:20">
      <c r="A16" s="18" t="s">
        <v>27</v>
      </c>
      <c r="B16" s="19"/>
      <c r="C16" s="19"/>
      <c r="D16" s="19"/>
      <c r="E16" s="19">
        <f>IFERROR(VLOOKUP(A16,资金及牌照费!$A$2:$B$17,2,0),0)*资金及牌照费!$F$1*资金及牌照费!$C$19/12</f>
        <v>0</v>
      </c>
      <c r="F16" s="19"/>
      <c r="G16" s="19"/>
      <c r="H16" s="15"/>
      <c r="I16" s="15" t="s">
        <v>1095</v>
      </c>
      <c r="J16" s="15"/>
      <c r="K16" s="15"/>
      <c r="L16" s="15"/>
      <c r="M16" s="15"/>
      <c r="N16" s="15"/>
      <c r="O16" s="15"/>
      <c r="P16" s="15"/>
      <c r="Q16" s="15"/>
      <c r="R16" s="15"/>
      <c r="S16" s="15"/>
      <c r="T16" s="15"/>
    </row>
    <row r="17" ht="16.35" customHeight="1" spans="1:20">
      <c r="A17" s="18" t="s">
        <v>21</v>
      </c>
      <c r="B17" s="19"/>
      <c r="C17" s="19"/>
      <c r="D17" s="19"/>
      <c r="E17" s="19">
        <f>IFERROR(VLOOKUP(A17,资金及牌照费!$A$2:$B$17,2,0),0)*资金及牌照费!$F$1*资金及牌照费!$C$19/12</f>
        <v>0</v>
      </c>
      <c r="F17" s="19"/>
      <c r="G17" s="19"/>
      <c r="H17" s="15"/>
      <c r="I17" s="15" t="s">
        <v>1096</v>
      </c>
      <c r="J17" s="15"/>
      <c r="K17" s="15"/>
      <c r="L17" s="15"/>
      <c r="M17" s="15"/>
      <c r="N17" s="15"/>
      <c r="O17" s="15"/>
      <c r="P17" s="15"/>
      <c r="Q17" s="15"/>
      <c r="R17" s="15"/>
      <c r="S17" s="15"/>
      <c r="T17" s="15"/>
    </row>
    <row r="18" ht="16.35" customHeight="1" spans="1:20">
      <c r="A18" s="18" t="s">
        <v>22</v>
      </c>
      <c r="B18" s="19"/>
      <c r="C18" s="19"/>
      <c r="D18" s="19"/>
      <c r="E18" s="19">
        <f>IFERROR(VLOOKUP(A18,资金及牌照费!$A$2:$B$17,2,0),0)*资金及牌照费!$F$1*资金及牌照费!$C$19/12</f>
        <v>0</v>
      </c>
      <c r="F18" s="19"/>
      <c r="G18" s="19"/>
      <c r="H18" s="15"/>
      <c r="I18" s="15" t="s">
        <v>1097</v>
      </c>
      <c r="J18" s="15"/>
      <c r="K18" s="15"/>
      <c r="L18" s="15"/>
      <c r="M18" s="15"/>
      <c r="N18" s="15"/>
      <c r="O18" s="15"/>
      <c r="P18" s="15"/>
      <c r="Q18" s="15"/>
      <c r="R18" s="15"/>
      <c r="S18" s="15"/>
      <c r="T18" s="15"/>
    </row>
    <row r="19" ht="16.35" customHeight="1" spans="1:20">
      <c r="A19" s="18" t="s">
        <v>166</v>
      </c>
      <c r="B19" s="19"/>
      <c r="C19" s="19"/>
      <c r="D19" s="19"/>
      <c r="E19" s="19">
        <f>IFERROR(VLOOKUP(A19,资金及牌照费!$A$2:$B$17,2,0),0)*资金及牌照费!$F$1*资金及牌照费!$C$19/12</f>
        <v>0</v>
      </c>
      <c r="F19" s="19"/>
      <c r="G19" s="19"/>
      <c r="H19" s="15"/>
      <c r="I19" s="15" t="s">
        <v>1098</v>
      </c>
      <c r="J19" s="15"/>
      <c r="K19" s="15"/>
      <c r="L19" s="15"/>
      <c r="M19" s="15"/>
      <c r="N19" s="15"/>
      <c r="O19" s="15"/>
      <c r="P19" s="15"/>
      <c r="Q19" s="15"/>
      <c r="R19" s="15"/>
      <c r="S19" s="15"/>
      <c r="T19" s="15"/>
    </row>
    <row r="20" ht="16.35" customHeight="1" spans="1:20">
      <c r="A20" s="18" t="s">
        <v>24</v>
      </c>
      <c r="B20" s="19"/>
      <c r="C20" s="19"/>
      <c r="D20" s="19"/>
      <c r="E20" s="19">
        <f>IFERROR(VLOOKUP(A20,资金及牌照费!$A$2:$B$17,2,0),0)*资金及牌照费!$F$1*资金及牌照费!$C$19/12</f>
        <v>0</v>
      </c>
      <c r="F20" s="19"/>
      <c r="G20" s="19"/>
      <c r="H20" s="15"/>
      <c r="I20" s="15" t="s">
        <v>1099</v>
      </c>
      <c r="J20" s="15"/>
      <c r="K20" s="15"/>
      <c r="L20" s="15"/>
      <c r="M20" s="15"/>
      <c r="N20" s="15"/>
      <c r="O20" s="15"/>
      <c r="P20" s="15"/>
      <c r="Q20" s="15"/>
      <c r="R20" s="15"/>
      <c r="S20" s="15"/>
      <c r="T20" s="15"/>
    </row>
    <row r="21" ht="16.35" customHeight="1" spans="1:20">
      <c r="A21" s="18" t="s">
        <v>25</v>
      </c>
      <c r="B21" s="19"/>
      <c r="C21" s="19"/>
      <c r="D21" s="19"/>
      <c r="E21" s="19">
        <f>IFERROR(VLOOKUP(A21,资金及牌照费!$A$2:$B$17,2,0),0)*资金及牌照费!$F$1*资金及牌照费!$C$19/12</f>
        <v>0</v>
      </c>
      <c r="F21" s="19"/>
      <c r="G21" s="19"/>
      <c r="H21" s="15"/>
      <c r="I21" s="15" t="s">
        <v>1100</v>
      </c>
      <c r="J21" s="15"/>
      <c r="K21" s="15"/>
      <c r="L21" s="15"/>
      <c r="M21" s="15"/>
      <c r="N21" s="15"/>
      <c r="O21" s="15"/>
      <c r="P21" s="15"/>
      <c r="Q21" s="15"/>
      <c r="R21" s="15"/>
      <c r="S21" s="15"/>
      <c r="T21" s="15"/>
    </row>
    <row r="22" ht="16.35" customHeight="1" spans="1:20">
      <c r="A22" s="18" t="s">
        <v>26</v>
      </c>
      <c r="B22" s="19"/>
      <c r="C22" s="19"/>
      <c r="D22" s="19"/>
      <c r="E22" s="19">
        <f>IFERROR(VLOOKUP(A22,资金及牌照费!$A$2:$B$17,2,0),0)*资金及牌照费!$F$1*资金及牌照费!$C$19/12</f>
        <v>0</v>
      </c>
      <c r="F22" s="19"/>
      <c r="G22" s="19"/>
      <c r="H22" s="15"/>
      <c r="I22" s="15" t="s">
        <v>1101</v>
      </c>
      <c r="J22" s="15"/>
      <c r="K22" s="15"/>
      <c r="L22" s="15"/>
      <c r="M22" s="15"/>
      <c r="N22" s="15"/>
      <c r="O22" s="15"/>
      <c r="P22" s="15"/>
      <c r="Q22" s="15"/>
      <c r="R22" s="15"/>
      <c r="S22" s="15"/>
      <c r="T22" s="15"/>
    </row>
    <row r="23" ht="16.35" customHeight="1" spans="1:20">
      <c r="A23" s="18" t="s">
        <v>170</v>
      </c>
      <c r="B23" s="19"/>
      <c r="C23" s="19"/>
      <c r="D23" s="19"/>
      <c r="E23" s="19">
        <f>IFERROR(VLOOKUP(A23,资金及牌照费!$A$2:$B$17,2,0),0)*资金及牌照费!$F$1*资金及牌照费!$C$19/12</f>
        <v>0</v>
      </c>
      <c r="F23" s="19"/>
      <c r="G23" s="19"/>
      <c r="H23" s="15"/>
      <c r="I23" s="15" t="s">
        <v>1102</v>
      </c>
      <c r="J23" s="15"/>
      <c r="K23" s="15"/>
      <c r="L23" s="15"/>
      <c r="M23" s="15"/>
      <c r="N23" s="15"/>
      <c r="O23" s="15"/>
      <c r="P23" s="15"/>
      <c r="Q23" s="15"/>
      <c r="R23" s="15"/>
      <c r="S23" s="15"/>
      <c r="T23" s="15"/>
    </row>
    <row r="24" ht="16.35" customHeight="1" spans="1:20">
      <c r="A24" s="18" t="s">
        <v>23</v>
      </c>
      <c r="B24" s="19"/>
      <c r="C24" s="19"/>
      <c r="D24" s="19"/>
      <c r="E24" s="19">
        <f>IFERROR(VLOOKUP(A24,资金及牌照费!$A$2:$B$17,2,0),0)*资金及牌照费!$F$1*资金及牌照费!$C$19/12</f>
        <v>0</v>
      </c>
      <c r="F24" s="19"/>
      <c r="G24" s="19"/>
      <c r="H24" s="15"/>
      <c r="I24" s="15" t="s">
        <v>1103</v>
      </c>
      <c r="J24" s="15"/>
      <c r="K24" s="15"/>
      <c r="L24" s="15"/>
      <c r="M24" s="15"/>
      <c r="N24" s="15"/>
      <c r="O24" s="15"/>
      <c r="P24" s="15"/>
      <c r="Q24" s="15"/>
      <c r="R24" s="15"/>
      <c r="S24" s="15"/>
      <c r="T24" s="15"/>
    </row>
    <row r="25" ht="16.35" customHeight="1" spans="1:20">
      <c r="A25" s="18" t="s">
        <v>6</v>
      </c>
      <c r="B25" s="19"/>
      <c r="C25" s="19"/>
      <c r="D25" s="19"/>
      <c r="E25" s="19">
        <f>IFERROR(VLOOKUP(A25,资金及牌照费!$A$2:$B$17,2,0),0)*资金及牌照费!$F$1*资金及牌照费!$C$19/12</f>
        <v>147499.157578767</v>
      </c>
      <c r="F25" s="19"/>
      <c r="G25" s="19"/>
      <c r="H25" s="15"/>
      <c r="I25" s="15" t="s">
        <v>1104</v>
      </c>
      <c r="J25" s="15"/>
      <c r="K25" s="15"/>
      <c r="L25" s="15"/>
      <c r="M25" s="15"/>
      <c r="N25" s="15"/>
      <c r="O25" s="15"/>
      <c r="P25" s="15"/>
      <c r="Q25" s="15"/>
      <c r="R25" s="15"/>
      <c r="S25" s="15"/>
      <c r="T25" s="15"/>
    </row>
    <row r="26" ht="16.35" customHeight="1" spans="1:20">
      <c r="A26" s="18" t="s">
        <v>1105</v>
      </c>
      <c r="B26" s="19"/>
      <c r="C26" s="19"/>
      <c r="D26" s="19"/>
      <c r="E26" s="19">
        <f>IFERROR(VLOOKUP(A26,资金及牌照费!$A$2:$B$17,2,0),0)*资金及牌照费!$F$1*资金及牌照费!$C$19/12</f>
        <v>0</v>
      </c>
      <c r="F26" s="19"/>
      <c r="G26" s="19"/>
      <c r="H26" s="15"/>
      <c r="I26" s="15" t="s">
        <v>1106</v>
      </c>
      <c r="J26" s="15"/>
      <c r="K26" s="15"/>
      <c r="L26" s="15"/>
      <c r="M26" s="15"/>
      <c r="N26" s="15"/>
      <c r="O26" s="15"/>
      <c r="P26" s="15"/>
      <c r="Q26" s="15"/>
      <c r="R26" s="15"/>
      <c r="S26" s="15"/>
      <c r="T26" s="15"/>
    </row>
    <row r="27" ht="16.35" customHeight="1" spans="1:20">
      <c r="A27" s="18" t="s">
        <v>167</v>
      </c>
      <c r="B27" s="19"/>
      <c r="C27" s="19"/>
      <c r="D27" s="19"/>
      <c r="E27" s="19">
        <f>IFERROR(VLOOKUP(A27,资金及牌照费!$A$2:$B$17,2,0),0)*资金及牌照费!$F$1*资金及牌照费!$C$19/12</f>
        <v>0</v>
      </c>
      <c r="F27" s="19"/>
      <c r="G27" s="19"/>
      <c r="H27" s="15"/>
      <c r="I27" s="15" t="s">
        <v>1107</v>
      </c>
      <c r="J27" s="15"/>
      <c r="K27" s="15"/>
      <c r="L27" s="15"/>
      <c r="M27" s="15"/>
      <c r="N27" s="15"/>
      <c r="O27" s="15"/>
      <c r="P27" s="15"/>
      <c r="Q27" s="15"/>
      <c r="R27" s="15"/>
      <c r="S27" s="15"/>
      <c r="T27" s="15"/>
    </row>
    <row r="28" ht="16.35" customHeight="1" spans="1:20">
      <c r="A28" s="18" t="s">
        <v>846</v>
      </c>
      <c r="B28" s="19"/>
      <c r="C28" s="19"/>
      <c r="D28" s="19"/>
      <c r="E28" s="19">
        <f>IFERROR(VLOOKUP(A28,资金及牌照费!$A$2:$B$17,2,0),0)*资金及牌照费!$F$1*资金及牌照费!$C$19/12</f>
        <v>0</v>
      </c>
      <c r="F28" s="19"/>
      <c r="G28" s="19"/>
      <c r="H28" s="15"/>
      <c r="I28" s="15" t="s">
        <v>1108</v>
      </c>
      <c r="J28" s="15"/>
      <c r="K28" s="15"/>
      <c r="L28" s="15"/>
      <c r="M28" s="15"/>
      <c r="N28" s="15"/>
      <c r="O28" s="15"/>
      <c r="P28" s="15"/>
      <c r="Q28" s="15"/>
      <c r="R28" s="15"/>
      <c r="S28" s="15"/>
      <c r="T28" s="15"/>
    </row>
    <row r="29" ht="16.35" customHeight="1" spans="1:20">
      <c r="A29" s="18" t="s">
        <v>847</v>
      </c>
      <c r="B29" s="19"/>
      <c r="C29" s="19"/>
      <c r="D29" s="19"/>
      <c r="E29" s="19">
        <f>IFERROR(VLOOKUP(A29,资金及牌照费!$A$2:$B$17,2,0),0)*资金及牌照费!$F$1*资金及牌照费!$C$19/12</f>
        <v>0</v>
      </c>
      <c r="F29" s="19"/>
      <c r="G29" s="19"/>
      <c r="H29" s="15"/>
      <c r="I29" s="15" t="s">
        <v>1109</v>
      </c>
      <c r="J29" s="15"/>
      <c r="K29" s="15"/>
      <c r="L29" s="15"/>
      <c r="M29" s="15"/>
      <c r="N29" s="15"/>
      <c r="O29" s="15"/>
      <c r="P29" s="15"/>
      <c r="Q29" s="15"/>
      <c r="R29" s="15"/>
      <c r="S29" s="15"/>
      <c r="T29" s="15"/>
    </row>
    <row r="30" ht="16.35" customHeight="1" spans="1:20">
      <c r="A30" s="18" t="s">
        <v>168</v>
      </c>
      <c r="B30" s="19"/>
      <c r="C30" s="19"/>
      <c r="D30" s="19"/>
      <c r="E30" s="19">
        <f>IFERROR(VLOOKUP(A30,资金及牌照费!$A$2:$B$17,2,0),0)*资金及牌照费!$F$1*资金及牌照费!$C$19/12</f>
        <v>0</v>
      </c>
      <c r="F30" s="19"/>
      <c r="G30" s="19"/>
      <c r="H30" s="15"/>
      <c r="I30" s="15" t="s">
        <v>1110</v>
      </c>
      <c r="J30" s="15"/>
      <c r="K30" s="15"/>
      <c r="L30" s="15"/>
      <c r="M30" s="15"/>
      <c r="N30" s="15"/>
      <c r="O30" s="15"/>
      <c r="P30" s="15"/>
      <c r="Q30" s="15"/>
      <c r="R30" s="15"/>
      <c r="S30" s="15"/>
      <c r="T30" s="15"/>
    </row>
    <row r="31" ht="16.35" customHeight="1" spans="1:20">
      <c r="A31" s="18" t="s">
        <v>8</v>
      </c>
      <c r="B31" s="19"/>
      <c r="C31" s="19"/>
      <c r="D31" s="19"/>
      <c r="E31" s="19">
        <f>IFERROR(VLOOKUP(A31,资金及牌照费!$A$2:$B$17,2,0),0)*资金及牌照费!$F$1*资金及牌照费!$C$19/12</f>
        <v>33946696.0312716</v>
      </c>
      <c r="F31" s="19"/>
      <c r="G31" s="19"/>
      <c r="H31" s="15"/>
      <c r="I31" s="15" t="s">
        <v>1111</v>
      </c>
      <c r="J31" s="15"/>
      <c r="K31" s="15"/>
      <c r="L31" s="15"/>
      <c r="M31" s="15"/>
      <c r="N31" s="15"/>
      <c r="O31" s="15"/>
      <c r="P31" s="15"/>
      <c r="Q31" s="15"/>
      <c r="R31" s="15"/>
      <c r="S31" s="15"/>
      <c r="T31" s="15"/>
    </row>
    <row r="32" ht="16.35" customHeight="1" spans="1:20">
      <c r="A32" s="18" t="s">
        <v>14</v>
      </c>
      <c r="B32" s="19"/>
      <c r="C32" s="19"/>
      <c r="D32" s="19"/>
      <c r="E32" s="19">
        <f>IFERROR(VLOOKUP(A32,资金及牌照费!$A$2:$B$17,2,0),0)*资金及牌照费!$F$1*资金及牌照费!$C$19/12</f>
        <v>5611679.57690549</v>
      </c>
      <c r="F32" s="19"/>
      <c r="G32" s="19"/>
      <c r="H32" s="15"/>
      <c r="I32" s="15" t="s">
        <v>1112</v>
      </c>
      <c r="J32" s="15"/>
      <c r="K32" s="15"/>
      <c r="L32" s="15"/>
      <c r="M32" s="15"/>
      <c r="N32" s="15"/>
      <c r="O32" s="15"/>
      <c r="P32" s="15"/>
      <c r="Q32" s="15"/>
      <c r="R32" s="15"/>
      <c r="S32" s="15"/>
      <c r="T32" s="15"/>
    </row>
    <row r="33" ht="16.35" customHeight="1" spans="1:20">
      <c r="A33" s="18" t="s">
        <v>13</v>
      </c>
      <c r="B33" s="19"/>
      <c r="C33" s="19"/>
      <c r="D33" s="19"/>
      <c r="E33" s="19">
        <f>IFERROR(VLOOKUP(A33,资金及牌照费!$A$2:$B$17,2,0),0)*资金及牌照费!$F$1*资金及牌照费!$C$19/12</f>
        <v>41966394.8727204</v>
      </c>
      <c r="F33" s="19"/>
      <c r="G33" s="19"/>
      <c r="H33" s="15"/>
      <c r="I33" s="15" t="s">
        <v>1113</v>
      </c>
      <c r="J33" s="15"/>
      <c r="K33" s="15"/>
      <c r="L33" s="15"/>
      <c r="M33" s="15"/>
      <c r="N33" s="15"/>
      <c r="O33" s="15"/>
      <c r="P33" s="15"/>
      <c r="Q33" s="15"/>
      <c r="R33" s="15"/>
      <c r="S33" s="15"/>
      <c r="T33" s="15"/>
    </row>
    <row r="34" ht="16.35" customHeight="1" spans="1:20">
      <c r="A34" s="18" t="s">
        <v>5</v>
      </c>
      <c r="B34" s="19"/>
      <c r="C34" s="19"/>
      <c r="D34" s="19"/>
      <c r="E34" s="19">
        <v>0</v>
      </c>
      <c r="F34" s="19"/>
      <c r="G34" s="19"/>
      <c r="H34" s="15"/>
      <c r="I34" s="15" t="s">
        <v>1114</v>
      </c>
      <c r="J34" s="15"/>
      <c r="K34" s="15"/>
      <c r="L34" s="15"/>
      <c r="M34" s="15"/>
      <c r="N34" s="15"/>
      <c r="O34" s="15"/>
      <c r="P34" s="15"/>
      <c r="Q34" s="15"/>
      <c r="R34" s="15"/>
      <c r="S34" s="15"/>
      <c r="T34" s="15"/>
    </row>
    <row r="35" ht="16.35" customHeight="1" spans="1:20">
      <c r="A35" s="18" t="s">
        <v>737</v>
      </c>
      <c r="B35" s="19"/>
      <c r="C35" s="19"/>
      <c r="D35" s="19"/>
      <c r="E35" s="19">
        <f>IFERROR(VLOOKUP(A38,资金及牌照费!$A$2:$B$17,2,0),0)*资金及牌照费!$F$1*资金及牌照费!$C$19/12</f>
        <v>287839857.267999</v>
      </c>
      <c r="F35" s="19"/>
      <c r="G35" s="19"/>
      <c r="H35" s="15"/>
      <c r="I35" s="15" t="s">
        <v>1115</v>
      </c>
      <c r="J35" s="15"/>
      <c r="K35" s="15"/>
      <c r="L35" s="15"/>
      <c r="M35" s="15"/>
      <c r="N35" s="15"/>
      <c r="O35" s="15"/>
      <c r="P35" s="15"/>
      <c r="Q35" s="15"/>
      <c r="R35" s="15"/>
      <c r="S35" s="15"/>
      <c r="T35" s="15"/>
    </row>
    <row r="36" ht="16.35" customHeight="1" spans="1:20">
      <c r="A36" s="18" t="s">
        <v>848</v>
      </c>
      <c r="B36" s="19"/>
      <c r="C36" s="19"/>
      <c r="D36" s="19"/>
      <c r="E36" s="19">
        <f>IFERROR(VLOOKUP(A36,资金及牌照费!$A$2:$B$17,2,0),0)*资金及牌照费!$F$1*资金及牌照费!$C$19/12</f>
        <v>0</v>
      </c>
      <c r="F36" s="19"/>
      <c r="G36" s="19"/>
      <c r="H36" s="15"/>
      <c r="I36" s="15"/>
      <c r="J36" s="15"/>
      <c r="K36" s="15"/>
      <c r="L36" s="15"/>
      <c r="M36" s="15"/>
      <c r="N36" s="15"/>
      <c r="O36" s="15"/>
      <c r="P36" s="15"/>
      <c r="Q36" s="15"/>
      <c r="R36" s="15"/>
      <c r="S36" s="15"/>
      <c r="T36" s="15"/>
    </row>
    <row r="37" ht="16.35" customHeight="1" spans="1:20">
      <c r="A37" s="18" t="s">
        <v>28</v>
      </c>
      <c r="B37" s="19"/>
      <c r="C37" s="19"/>
      <c r="D37" s="19"/>
      <c r="E37" s="19">
        <f>IFERROR(VLOOKUP(A37,资金及牌照费!$A$2:$B$17,2,0),0)*资金及牌照费!$F$1*资金及牌照费!$C$19/12</f>
        <v>0</v>
      </c>
      <c r="F37" s="19"/>
      <c r="G37" s="19"/>
      <c r="H37" s="15"/>
      <c r="I37" s="15"/>
      <c r="J37" s="15"/>
      <c r="K37" s="15"/>
      <c r="L37" s="15"/>
      <c r="M37" s="15"/>
      <c r="N37" s="15"/>
      <c r="O37" s="15"/>
      <c r="P37" s="15"/>
      <c r="Q37" s="15"/>
      <c r="R37" s="15"/>
      <c r="S37" s="15"/>
      <c r="T37" s="15"/>
    </row>
    <row r="38" ht="16.35" customHeight="1" spans="1:20">
      <c r="A38" s="18" t="s">
        <v>1017</v>
      </c>
      <c r="B38" s="19"/>
      <c r="C38" s="19"/>
      <c r="D38" s="19"/>
      <c r="E38" s="19"/>
      <c r="F38" s="19"/>
      <c r="G38" s="19"/>
      <c r="H38" s="15"/>
      <c r="I38" s="15"/>
      <c r="J38" s="15"/>
      <c r="K38" s="15"/>
      <c r="L38" s="15"/>
      <c r="M38" s="15"/>
      <c r="N38" s="15"/>
      <c r="O38" s="15"/>
      <c r="P38" s="15"/>
      <c r="Q38" s="15"/>
      <c r="R38" s="15"/>
      <c r="S38" s="15"/>
      <c r="T38" s="15"/>
    </row>
    <row r="39" ht="16.35" customHeight="1" spans="1:20">
      <c r="A39" s="15"/>
      <c r="B39" s="15"/>
      <c r="C39" s="15"/>
      <c r="D39" s="15"/>
      <c r="E39" s="15"/>
      <c r="F39" s="15"/>
      <c r="G39" s="15"/>
      <c r="H39" s="15"/>
      <c r="I39" s="15"/>
      <c r="J39" s="15"/>
      <c r="K39" s="15"/>
      <c r="L39" s="15"/>
      <c r="M39" s="15"/>
      <c r="N39" s="15"/>
      <c r="O39" s="15"/>
      <c r="P39" s="15"/>
      <c r="Q39" s="15"/>
      <c r="R39" s="15"/>
      <c r="S39" s="15"/>
      <c r="T39" s="15"/>
    </row>
    <row r="40" ht="16.35" customHeight="1" spans="1:20">
      <c r="A40" s="15"/>
      <c r="B40" s="15"/>
      <c r="C40" s="15"/>
      <c r="D40" s="15"/>
      <c r="E40" s="15"/>
      <c r="F40" s="15"/>
      <c r="G40" s="15"/>
      <c r="H40" s="15"/>
      <c r="I40" s="15"/>
      <c r="J40" s="15"/>
      <c r="K40" s="15"/>
      <c r="L40" s="15"/>
      <c r="M40" s="15"/>
      <c r="N40" s="15"/>
      <c r="O40" s="15"/>
      <c r="P40" s="15"/>
      <c r="Q40" s="15"/>
      <c r="R40" s="15"/>
      <c r="S40" s="15"/>
      <c r="T40" s="15"/>
    </row>
    <row r="41" ht="16.35" customHeight="1" spans="1:20">
      <c r="A41" s="15"/>
      <c r="B41" s="15"/>
      <c r="C41" s="15"/>
      <c r="D41" s="15"/>
      <c r="E41" s="15"/>
      <c r="F41" s="15"/>
      <c r="G41" s="15"/>
      <c r="H41" s="15"/>
      <c r="I41" s="15"/>
      <c r="J41" s="15"/>
      <c r="K41" s="15"/>
      <c r="L41" s="15"/>
      <c r="M41" s="15"/>
      <c r="N41" s="15"/>
      <c r="O41" s="15"/>
      <c r="P41" s="15"/>
      <c r="Q41" s="15"/>
      <c r="R41" s="15"/>
      <c r="S41" s="15"/>
      <c r="T41" s="15"/>
    </row>
    <row r="42" ht="16.35" customHeight="1" spans="1:20">
      <c r="A42" s="15"/>
      <c r="B42" s="15"/>
      <c r="C42" s="15"/>
      <c r="D42" s="15"/>
      <c r="E42" s="15"/>
      <c r="F42" s="15"/>
      <c r="G42" s="15"/>
      <c r="H42" s="15"/>
      <c r="I42" s="15"/>
      <c r="J42" s="15"/>
      <c r="K42" s="15"/>
      <c r="L42" s="15"/>
      <c r="M42" s="15"/>
      <c r="N42" s="15"/>
      <c r="O42" s="15"/>
      <c r="P42" s="15"/>
      <c r="Q42" s="15"/>
      <c r="R42" s="15"/>
      <c r="S42" s="15"/>
      <c r="T42" s="15"/>
    </row>
    <row r="43" ht="16.35" customHeight="1" spans="1:20">
      <c r="A43" s="15"/>
      <c r="B43" s="15"/>
      <c r="C43" s="15"/>
      <c r="D43" s="15"/>
      <c r="E43" s="15"/>
      <c r="F43" s="15"/>
      <c r="G43" s="15"/>
      <c r="H43" s="15"/>
      <c r="I43" s="15"/>
      <c r="J43" s="15"/>
      <c r="K43" s="15"/>
      <c r="L43" s="15"/>
      <c r="M43" s="15"/>
      <c r="N43" s="15"/>
      <c r="O43" s="15"/>
      <c r="P43" s="15"/>
      <c r="Q43" s="15"/>
      <c r="R43" s="15"/>
      <c r="S43" s="15"/>
      <c r="T43" s="15"/>
    </row>
    <row r="44" ht="16.35" customHeight="1" spans="1:20">
      <c r="A44" s="15"/>
      <c r="B44" s="15"/>
      <c r="C44" s="15"/>
      <c r="D44" s="15"/>
      <c r="E44" s="15"/>
      <c r="F44" s="15"/>
      <c r="G44" s="15"/>
      <c r="H44" s="15"/>
      <c r="I44" s="15"/>
      <c r="J44" s="15"/>
      <c r="K44" s="15"/>
      <c r="L44" s="15"/>
      <c r="M44" s="15"/>
      <c r="N44" s="15"/>
      <c r="O44" s="15"/>
      <c r="P44" s="15"/>
      <c r="Q44" s="15"/>
      <c r="R44" s="15"/>
      <c r="S44" s="15"/>
      <c r="T44" s="15"/>
    </row>
    <row r="45" ht="16.35" customHeight="1" spans="1:20">
      <c r="A45" s="15"/>
      <c r="B45" s="15"/>
      <c r="C45" s="15"/>
      <c r="D45" s="15"/>
      <c r="E45" s="15"/>
      <c r="F45" s="15"/>
      <c r="G45" s="15"/>
      <c r="H45" s="15"/>
      <c r="I45" s="15"/>
      <c r="J45" s="15"/>
      <c r="K45" s="15"/>
      <c r="L45" s="15"/>
      <c r="M45" s="15"/>
      <c r="N45" s="15"/>
      <c r="O45" s="15"/>
      <c r="P45" s="15"/>
      <c r="Q45" s="15"/>
      <c r="R45" s="15"/>
      <c r="S45" s="15"/>
      <c r="T45" s="15"/>
    </row>
    <row r="46" ht="16.35" customHeight="1" spans="1:20">
      <c r="A46" s="15"/>
      <c r="B46" s="15"/>
      <c r="C46" s="15"/>
      <c r="D46" s="15"/>
      <c r="E46" s="15"/>
      <c r="F46" s="15"/>
      <c r="G46" s="15"/>
      <c r="H46" s="15"/>
      <c r="I46" s="15"/>
      <c r="J46" s="15"/>
      <c r="K46" s="15"/>
      <c r="L46" s="15"/>
      <c r="M46" s="15"/>
      <c r="N46" s="15"/>
      <c r="O46" s="15"/>
      <c r="P46" s="15"/>
      <c r="Q46" s="15"/>
      <c r="R46" s="15"/>
      <c r="S46" s="15"/>
      <c r="T46" s="15"/>
    </row>
    <row r="47" ht="16.35" customHeight="1" spans="1:20">
      <c r="A47" s="15"/>
      <c r="B47" s="15"/>
      <c r="C47" s="15"/>
      <c r="D47" s="15"/>
      <c r="E47" s="15"/>
      <c r="F47" s="15"/>
      <c r="G47" s="15"/>
      <c r="H47" s="15"/>
      <c r="I47" s="15"/>
      <c r="J47" s="15"/>
      <c r="K47" s="15"/>
      <c r="L47" s="15"/>
      <c r="M47" s="15"/>
      <c r="N47" s="15"/>
      <c r="O47" s="15"/>
      <c r="P47" s="15"/>
      <c r="Q47" s="15"/>
      <c r="R47" s="15"/>
      <c r="S47" s="15"/>
      <c r="T47" s="15"/>
    </row>
    <row r="48" ht="16.35" customHeight="1" spans="1:20">
      <c r="A48" s="15"/>
      <c r="B48" s="15"/>
      <c r="C48" s="15"/>
      <c r="D48" s="15"/>
      <c r="E48" s="15"/>
      <c r="F48" s="15"/>
      <c r="G48" s="15"/>
      <c r="H48" s="15"/>
      <c r="I48" s="15"/>
      <c r="J48" s="15"/>
      <c r="K48" s="15"/>
      <c r="L48" s="15"/>
      <c r="M48" s="15"/>
      <c r="N48" s="15"/>
      <c r="O48" s="15"/>
      <c r="P48" s="15"/>
      <c r="Q48" s="15"/>
      <c r="R48" s="15"/>
      <c r="S48" s="15"/>
      <c r="T48" s="15"/>
    </row>
    <row r="49" ht="16.35" customHeight="1" spans="1:20">
      <c r="A49" s="15"/>
      <c r="B49" s="15"/>
      <c r="C49" s="15"/>
      <c r="D49" s="15"/>
      <c r="E49" s="15"/>
      <c r="F49" s="15"/>
      <c r="G49" s="15"/>
      <c r="H49" s="15"/>
      <c r="I49" s="15"/>
      <c r="J49" s="15"/>
      <c r="K49" s="15"/>
      <c r="L49" s="15"/>
      <c r="M49" s="15"/>
      <c r="N49" s="15"/>
      <c r="O49" s="15"/>
      <c r="P49" s="15"/>
      <c r="Q49" s="15"/>
      <c r="R49" s="15"/>
      <c r="S49" s="15"/>
      <c r="T49" s="15"/>
    </row>
    <row r="50" ht="16.35" customHeight="1" spans="1:20">
      <c r="A50" s="15"/>
      <c r="B50" s="15"/>
      <c r="C50" s="15"/>
      <c r="D50" s="15"/>
      <c r="E50" s="15"/>
      <c r="F50" s="15"/>
      <c r="G50" s="15"/>
      <c r="H50" s="15"/>
      <c r="I50" s="15"/>
      <c r="J50" s="15"/>
      <c r="K50" s="15"/>
      <c r="L50" s="15"/>
      <c r="M50" s="15"/>
      <c r="N50" s="15"/>
      <c r="O50" s="15"/>
      <c r="P50" s="15"/>
      <c r="Q50" s="15"/>
      <c r="R50" s="15"/>
      <c r="S50" s="15"/>
      <c r="T50" s="15"/>
    </row>
    <row r="51" ht="16.35" customHeight="1" spans="1:20">
      <c r="A51" s="15"/>
      <c r="B51" s="15"/>
      <c r="C51" s="15"/>
      <c r="D51" s="15"/>
      <c r="E51" s="15"/>
      <c r="F51" s="15"/>
      <c r="G51" s="15"/>
      <c r="H51" s="15"/>
      <c r="I51" s="15"/>
      <c r="J51" s="15"/>
      <c r="K51" s="15"/>
      <c r="L51" s="15"/>
      <c r="M51" s="15"/>
      <c r="N51" s="15"/>
      <c r="O51" s="15"/>
      <c r="P51" s="15"/>
      <c r="Q51" s="15"/>
      <c r="R51" s="15"/>
      <c r="S51" s="15"/>
      <c r="T51" s="15"/>
    </row>
    <row r="52" ht="16.35" customHeight="1" spans="1:20">
      <c r="A52" s="15"/>
      <c r="B52" s="15"/>
      <c r="C52" s="15"/>
      <c r="D52" s="15"/>
      <c r="E52" s="15"/>
      <c r="F52" s="15"/>
      <c r="G52" s="15"/>
      <c r="H52" s="15"/>
      <c r="I52" s="15"/>
      <c r="J52" s="15"/>
      <c r="K52" s="15"/>
      <c r="L52" s="15"/>
      <c r="M52" s="15"/>
      <c r="N52" s="15"/>
      <c r="O52" s="15"/>
      <c r="P52" s="15"/>
      <c r="Q52" s="15"/>
      <c r="R52" s="15"/>
      <c r="S52" s="15"/>
      <c r="T52" s="15"/>
    </row>
    <row r="53" ht="16.35" customHeight="1" spans="1:20">
      <c r="A53" s="15"/>
      <c r="B53" s="15"/>
      <c r="C53" s="15"/>
      <c r="D53" s="15"/>
      <c r="E53" s="15"/>
      <c r="F53" s="15"/>
      <c r="G53" s="15"/>
      <c r="H53" s="15"/>
      <c r="I53" s="15"/>
      <c r="J53" s="15"/>
      <c r="K53" s="15"/>
      <c r="L53" s="15"/>
      <c r="M53" s="15"/>
      <c r="N53" s="15"/>
      <c r="O53" s="15"/>
      <c r="P53" s="15"/>
      <c r="Q53" s="15"/>
      <c r="R53" s="15"/>
      <c r="S53" s="15"/>
      <c r="T53" s="15"/>
    </row>
    <row r="54" ht="16.35" customHeight="1" spans="1:20">
      <c r="A54" s="15"/>
      <c r="B54" s="15"/>
      <c r="C54" s="15"/>
      <c r="D54" s="15"/>
      <c r="E54" s="15"/>
      <c r="F54" s="15"/>
      <c r="G54" s="15"/>
      <c r="H54" s="15"/>
      <c r="I54" s="15"/>
      <c r="J54" s="15"/>
      <c r="K54" s="15"/>
      <c r="L54" s="15"/>
      <c r="M54" s="15"/>
      <c r="N54" s="15"/>
      <c r="O54" s="15"/>
      <c r="P54" s="15"/>
      <c r="Q54" s="15"/>
      <c r="R54" s="15"/>
      <c r="S54" s="15"/>
      <c r="T54" s="15"/>
    </row>
    <row r="55" ht="16.35" customHeight="1" spans="1:20">
      <c r="A55" s="15"/>
      <c r="B55" s="15"/>
      <c r="C55" s="15"/>
      <c r="D55" s="15"/>
      <c r="E55" s="15"/>
      <c r="F55" s="15"/>
      <c r="G55" s="15"/>
      <c r="H55" s="15"/>
      <c r="I55" s="15"/>
      <c r="J55" s="15"/>
      <c r="K55" s="15"/>
      <c r="L55" s="15"/>
      <c r="M55" s="15"/>
      <c r="N55" s="15"/>
      <c r="O55" s="15"/>
      <c r="P55" s="15"/>
      <c r="Q55" s="15"/>
      <c r="R55" s="15"/>
      <c r="S55" s="15"/>
      <c r="T55" s="15"/>
    </row>
    <row r="56" ht="16.35" customHeight="1" spans="1:20">
      <c r="A56" s="15"/>
      <c r="B56" s="15"/>
      <c r="C56" s="15"/>
      <c r="D56" s="15"/>
      <c r="E56" s="15"/>
      <c r="F56" s="15"/>
      <c r="G56" s="15"/>
      <c r="H56" s="15"/>
      <c r="I56" s="15"/>
      <c r="J56" s="15"/>
      <c r="K56" s="15"/>
      <c r="L56" s="15"/>
      <c r="M56" s="15"/>
      <c r="N56" s="15"/>
      <c r="O56" s="15"/>
      <c r="P56" s="15"/>
      <c r="Q56" s="15"/>
      <c r="R56" s="15"/>
      <c r="S56" s="15"/>
      <c r="T56" s="15"/>
    </row>
    <row r="57" ht="16.35" customHeight="1" spans="1:20">
      <c r="A57" s="15"/>
      <c r="B57" s="15"/>
      <c r="C57" s="15"/>
      <c r="D57" s="15"/>
      <c r="E57" s="15"/>
      <c r="F57" s="15"/>
      <c r="G57" s="15"/>
      <c r="H57" s="15"/>
      <c r="I57" s="15"/>
      <c r="J57" s="15"/>
      <c r="K57" s="15"/>
      <c r="L57" s="15"/>
      <c r="M57" s="15"/>
      <c r="N57" s="15"/>
      <c r="O57" s="15"/>
      <c r="P57" s="15"/>
      <c r="Q57" s="15"/>
      <c r="R57" s="15"/>
      <c r="S57" s="15"/>
      <c r="T57" s="15"/>
    </row>
    <row r="58" ht="16.35" customHeight="1" spans="1:20">
      <c r="A58" s="15"/>
      <c r="B58" s="15"/>
      <c r="C58" s="15"/>
      <c r="D58" s="15"/>
      <c r="E58" s="15"/>
      <c r="F58" s="15"/>
      <c r="G58" s="15"/>
      <c r="H58" s="15"/>
      <c r="I58" s="15"/>
      <c r="J58" s="15"/>
      <c r="K58" s="15"/>
      <c r="L58" s="15"/>
      <c r="M58" s="15"/>
      <c r="N58" s="15"/>
      <c r="O58" s="15"/>
      <c r="P58" s="15"/>
      <c r="Q58" s="15"/>
      <c r="R58" s="15"/>
      <c r="S58" s="15"/>
      <c r="T58" s="15"/>
    </row>
    <row r="59" ht="16.35" customHeight="1" spans="1:20">
      <c r="A59" s="15"/>
      <c r="B59" s="15"/>
      <c r="C59" s="15"/>
      <c r="D59" s="15"/>
      <c r="E59" s="15"/>
      <c r="F59" s="15"/>
      <c r="G59" s="15"/>
      <c r="H59" s="15"/>
      <c r="I59" s="15"/>
      <c r="J59" s="15"/>
      <c r="K59" s="15"/>
      <c r="L59" s="15"/>
      <c r="M59" s="15"/>
      <c r="N59" s="15"/>
      <c r="O59" s="15"/>
      <c r="P59" s="15"/>
      <c r="Q59" s="15"/>
      <c r="R59" s="15"/>
      <c r="S59" s="15"/>
      <c r="T59" s="15"/>
    </row>
    <row r="60" ht="16.35" customHeight="1" spans="1:20">
      <c r="A60" s="15"/>
      <c r="B60" s="15"/>
      <c r="C60" s="15"/>
      <c r="D60" s="15"/>
      <c r="E60" s="15"/>
      <c r="F60" s="15"/>
      <c r="G60" s="15"/>
      <c r="H60" s="15"/>
      <c r="I60" s="15"/>
      <c r="J60" s="15"/>
      <c r="K60" s="15"/>
      <c r="L60" s="15"/>
      <c r="M60" s="15"/>
      <c r="N60" s="15"/>
      <c r="O60" s="15"/>
      <c r="P60" s="15"/>
      <c r="Q60" s="15"/>
      <c r="R60" s="15"/>
      <c r="S60" s="15"/>
      <c r="T60" s="15"/>
    </row>
    <row r="61" ht="16.35" customHeight="1" spans="1:20">
      <c r="A61" s="15"/>
      <c r="B61" s="15"/>
      <c r="C61" s="15"/>
      <c r="D61" s="15"/>
      <c r="E61" s="15"/>
      <c r="F61" s="15"/>
      <c r="G61" s="15"/>
      <c r="H61" s="15"/>
      <c r="I61" s="15"/>
      <c r="J61" s="15"/>
      <c r="K61" s="15"/>
      <c r="L61" s="15"/>
      <c r="M61" s="15"/>
      <c r="N61" s="15"/>
      <c r="O61" s="15"/>
      <c r="P61" s="15"/>
      <c r="Q61" s="15"/>
      <c r="R61" s="15"/>
      <c r="S61" s="15"/>
      <c r="T61" s="15"/>
    </row>
    <row r="62" ht="16.35" customHeight="1" spans="1:20">
      <c r="A62" s="15"/>
      <c r="B62" s="15"/>
      <c r="C62" s="15"/>
      <c r="D62" s="15"/>
      <c r="E62" s="15"/>
      <c r="F62" s="15"/>
      <c r="G62" s="15"/>
      <c r="H62" s="15"/>
      <c r="I62" s="15"/>
      <c r="J62" s="15"/>
      <c r="K62" s="15"/>
      <c r="L62" s="15"/>
      <c r="M62" s="15"/>
      <c r="N62" s="15"/>
      <c r="O62" s="15"/>
      <c r="P62" s="15"/>
      <c r="Q62" s="15"/>
      <c r="R62" s="15"/>
      <c r="S62" s="15"/>
      <c r="T62" s="15"/>
    </row>
    <row r="63" ht="16.35" customHeight="1" spans="1:20">
      <c r="A63" s="15"/>
      <c r="B63" s="15"/>
      <c r="C63" s="15"/>
      <c r="D63" s="15"/>
      <c r="E63" s="15"/>
      <c r="F63" s="15"/>
      <c r="G63" s="15"/>
      <c r="H63" s="15"/>
      <c r="I63" s="15"/>
      <c r="J63" s="15"/>
      <c r="K63" s="15"/>
      <c r="L63" s="15"/>
      <c r="M63" s="15"/>
      <c r="N63" s="15"/>
      <c r="O63" s="15"/>
      <c r="P63" s="15"/>
      <c r="Q63" s="15"/>
      <c r="R63" s="15"/>
      <c r="S63" s="15"/>
      <c r="T63" s="15"/>
    </row>
    <row r="64" ht="16.35" customHeight="1" spans="1:20">
      <c r="A64" s="15"/>
      <c r="B64" s="15"/>
      <c r="C64" s="15"/>
      <c r="D64" s="15"/>
      <c r="E64" s="15"/>
      <c r="F64" s="15"/>
      <c r="G64" s="15"/>
      <c r="H64" s="15"/>
      <c r="I64" s="15"/>
      <c r="J64" s="15"/>
      <c r="K64" s="15"/>
      <c r="L64" s="15"/>
      <c r="M64" s="15"/>
      <c r="N64" s="15"/>
      <c r="O64" s="15"/>
      <c r="P64" s="15"/>
      <c r="Q64" s="15"/>
      <c r="R64" s="15"/>
      <c r="S64" s="15"/>
      <c r="T64" s="15"/>
    </row>
    <row r="65" ht="16.35" customHeight="1" spans="1:20">
      <c r="A65" s="15"/>
      <c r="B65" s="15"/>
      <c r="C65" s="15"/>
      <c r="D65" s="15"/>
      <c r="E65" s="15"/>
      <c r="F65" s="15"/>
      <c r="G65" s="15"/>
      <c r="H65" s="15"/>
      <c r="I65" s="15"/>
      <c r="J65" s="15"/>
      <c r="K65" s="15"/>
      <c r="L65" s="15"/>
      <c r="M65" s="15"/>
      <c r="N65" s="15"/>
      <c r="O65" s="15"/>
      <c r="P65" s="15"/>
      <c r="Q65" s="15"/>
      <c r="R65" s="15"/>
      <c r="S65" s="15"/>
      <c r="T65" s="15"/>
    </row>
    <row r="66" ht="16.35" customHeight="1" spans="1:20">
      <c r="A66" s="15"/>
      <c r="B66" s="15"/>
      <c r="C66" s="15"/>
      <c r="D66" s="15"/>
      <c r="E66" s="15"/>
      <c r="F66" s="15"/>
      <c r="G66" s="15"/>
      <c r="H66" s="15"/>
      <c r="I66" s="15"/>
      <c r="J66" s="15"/>
      <c r="K66" s="15"/>
      <c r="L66" s="15"/>
      <c r="M66" s="15"/>
      <c r="N66" s="15"/>
      <c r="O66" s="15"/>
      <c r="P66" s="15"/>
      <c r="Q66" s="15"/>
      <c r="R66" s="15"/>
      <c r="S66" s="15"/>
      <c r="T66" s="15"/>
    </row>
    <row r="67" ht="16.35" customHeight="1" spans="1:20">
      <c r="A67" s="15"/>
      <c r="B67" s="15"/>
      <c r="C67" s="15"/>
      <c r="D67" s="15"/>
      <c r="E67" s="15"/>
      <c r="F67" s="15"/>
      <c r="G67" s="15"/>
      <c r="H67" s="15"/>
      <c r="I67" s="15"/>
      <c r="J67" s="15"/>
      <c r="K67" s="15"/>
      <c r="L67" s="15"/>
      <c r="M67" s="15"/>
      <c r="N67" s="15"/>
      <c r="O67" s="15"/>
      <c r="P67" s="15"/>
      <c r="Q67" s="15"/>
      <c r="R67" s="15"/>
      <c r="S67" s="15"/>
      <c r="T67" s="15"/>
    </row>
    <row r="68" ht="16.35" customHeight="1" spans="1:20">
      <c r="A68" s="15"/>
      <c r="B68" s="15"/>
      <c r="C68" s="15"/>
      <c r="D68" s="15"/>
      <c r="E68" s="15"/>
      <c r="F68" s="15"/>
      <c r="G68" s="15"/>
      <c r="H68" s="15"/>
      <c r="I68" s="15"/>
      <c r="J68" s="15"/>
      <c r="K68" s="15"/>
      <c r="L68" s="15"/>
      <c r="M68" s="15"/>
      <c r="N68" s="15"/>
      <c r="O68" s="15"/>
      <c r="P68" s="15"/>
      <c r="Q68" s="15"/>
      <c r="R68" s="15"/>
      <c r="S68" s="15"/>
      <c r="T68" s="15"/>
    </row>
    <row r="69" ht="16.35" customHeight="1" spans="1:20">
      <c r="A69" s="15"/>
      <c r="B69" s="15"/>
      <c r="C69" s="15"/>
      <c r="D69" s="15"/>
      <c r="E69" s="15"/>
      <c r="F69" s="15"/>
      <c r="G69" s="15"/>
      <c r="H69" s="15"/>
      <c r="I69" s="15"/>
      <c r="J69" s="15"/>
      <c r="K69" s="15"/>
      <c r="L69" s="15"/>
      <c r="M69" s="15"/>
      <c r="N69" s="15"/>
      <c r="O69" s="15"/>
      <c r="P69" s="15"/>
      <c r="Q69" s="15"/>
      <c r="R69" s="15"/>
      <c r="S69" s="15"/>
      <c r="T69" s="15"/>
    </row>
    <row r="70" ht="16.35" customHeight="1" spans="1:20">
      <c r="A70" s="15"/>
      <c r="B70" s="15"/>
      <c r="C70" s="15"/>
      <c r="D70" s="15"/>
      <c r="E70" s="15"/>
      <c r="F70" s="15"/>
      <c r="G70" s="15"/>
      <c r="H70" s="15"/>
      <c r="I70" s="15"/>
      <c r="J70" s="15"/>
      <c r="K70" s="15"/>
      <c r="L70" s="15"/>
      <c r="M70" s="15"/>
      <c r="N70" s="15"/>
      <c r="O70" s="15"/>
      <c r="P70" s="15"/>
      <c r="Q70" s="15"/>
      <c r="R70" s="15"/>
      <c r="S70" s="15"/>
      <c r="T70" s="15"/>
    </row>
    <row r="71" ht="16.35" customHeight="1" spans="1:20">
      <c r="A71" s="15"/>
      <c r="B71" s="15"/>
      <c r="C71" s="15"/>
      <c r="D71" s="15"/>
      <c r="E71" s="15"/>
      <c r="F71" s="15"/>
      <c r="G71" s="15"/>
      <c r="H71" s="15"/>
      <c r="I71" s="15"/>
      <c r="J71" s="15"/>
      <c r="K71" s="15"/>
      <c r="L71" s="15"/>
      <c r="M71" s="15"/>
      <c r="N71" s="15"/>
      <c r="O71" s="15"/>
      <c r="P71" s="15"/>
      <c r="Q71" s="15"/>
      <c r="R71" s="15"/>
      <c r="S71" s="15"/>
      <c r="T71" s="15"/>
    </row>
    <row r="72" ht="16.35" customHeight="1" spans="1:20">
      <c r="A72" s="15"/>
      <c r="B72" s="15"/>
      <c r="C72" s="15"/>
      <c r="D72" s="15"/>
      <c r="E72" s="15"/>
      <c r="F72" s="15"/>
      <c r="G72" s="15"/>
      <c r="H72" s="15"/>
      <c r="I72" s="15"/>
      <c r="J72" s="15"/>
      <c r="K72" s="15"/>
      <c r="L72" s="15"/>
      <c r="M72" s="15"/>
      <c r="N72" s="15"/>
      <c r="O72" s="15"/>
      <c r="P72" s="15"/>
      <c r="Q72" s="15"/>
      <c r="R72" s="15"/>
      <c r="S72" s="15"/>
      <c r="T72" s="15"/>
    </row>
    <row r="73" ht="16.35" customHeight="1" spans="1:20">
      <c r="A73" s="15"/>
      <c r="B73" s="15"/>
      <c r="C73" s="15"/>
      <c r="D73" s="15"/>
      <c r="E73" s="15"/>
      <c r="F73" s="15"/>
      <c r="G73" s="15"/>
      <c r="H73" s="15"/>
      <c r="I73" s="15"/>
      <c r="J73" s="15"/>
      <c r="K73" s="15"/>
      <c r="L73" s="15"/>
      <c r="M73" s="15"/>
      <c r="N73" s="15"/>
      <c r="O73" s="15"/>
      <c r="P73" s="15"/>
      <c r="Q73" s="15"/>
      <c r="R73" s="15"/>
      <c r="S73" s="15"/>
      <c r="T73" s="15"/>
    </row>
    <row r="74" ht="16.35" customHeight="1" spans="1:20">
      <c r="A74" s="15"/>
      <c r="B74" s="15"/>
      <c r="C74" s="15"/>
      <c r="D74" s="15"/>
      <c r="E74" s="15"/>
      <c r="F74" s="15"/>
      <c r="G74" s="15"/>
      <c r="H74" s="15"/>
      <c r="I74" s="15"/>
      <c r="J74" s="15"/>
      <c r="K74" s="15"/>
      <c r="L74" s="15"/>
      <c r="M74" s="15"/>
      <c r="N74" s="15"/>
      <c r="O74" s="15"/>
      <c r="P74" s="15"/>
      <c r="Q74" s="15"/>
      <c r="R74" s="15"/>
      <c r="S74" s="15"/>
      <c r="T74" s="15"/>
    </row>
    <row r="75" ht="16.35" customHeight="1" spans="1:20">
      <c r="A75" s="15"/>
      <c r="B75" s="15"/>
      <c r="C75" s="15"/>
      <c r="D75" s="15"/>
      <c r="E75" s="15"/>
      <c r="F75" s="15"/>
      <c r="G75" s="15"/>
      <c r="H75" s="15"/>
      <c r="I75" s="15"/>
      <c r="J75" s="15"/>
      <c r="K75" s="15"/>
      <c r="L75" s="15"/>
      <c r="M75" s="15"/>
      <c r="N75" s="15"/>
      <c r="O75" s="15"/>
      <c r="P75" s="15"/>
      <c r="Q75" s="15"/>
      <c r="R75" s="15"/>
      <c r="S75" s="15"/>
      <c r="T75" s="15"/>
    </row>
    <row r="76" ht="16.35" customHeight="1" spans="1:20">
      <c r="A76" s="15"/>
      <c r="B76" s="15"/>
      <c r="C76" s="15"/>
      <c r="D76" s="15"/>
      <c r="E76" s="15"/>
      <c r="F76" s="15"/>
      <c r="G76" s="15"/>
      <c r="H76" s="15"/>
      <c r="I76" s="15"/>
      <c r="J76" s="15"/>
      <c r="K76" s="15"/>
      <c r="L76" s="15"/>
      <c r="M76" s="15"/>
      <c r="N76" s="15"/>
      <c r="O76" s="15"/>
      <c r="P76" s="15"/>
      <c r="Q76" s="15"/>
      <c r="R76" s="15"/>
      <c r="S76" s="15"/>
      <c r="T76" s="15"/>
    </row>
    <row r="77" ht="16.35" customHeight="1" spans="1:20">
      <c r="A77" s="15"/>
      <c r="B77" s="15"/>
      <c r="C77" s="15"/>
      <c r="D77" s="15"/>
      <c r="E77" s="15"/>
      <c r="F77" s="15"/>
      <c r="G77" s="15"/>
      <c r="H77" s="15"/>
      <c r="I77" s="15"/>
      <c r="J77" s="15"/>
      <c r="K77" s="15"/>
      <c r="L77" s="15"/>
      <c r="M77" s="15"/>
      <c r="N77" s="15"/>
      <c r="O77" s="15"/>
      <c r="P77" s="15"/>
      <c r="Q77" s="15"/>
      <c r="R77" s="15"/>
      <c r="S77" s="15"/>
      <c r="T77" s="15"/>
    </row>
    <row r="78" ht="16.35" customHeight="1" spans="1:20">
      <c r="A78" s="15"/>
      <c r="B78" s="15"/>
      <c r="C78" s="15"/>
      <c r="D78" s="15"/>
      <c r="E78" s="15"/>
      <c r="F78" s="15"/>
      <c r="G78" s="15"/>
      <c r="H78" s="15"/>
      <c r="I78" s="15"/>
      <c r="J78" s="15"/>
      <c r="K78" s="15"/>
      <c r="L78" s="15"/>
      <c r="M78" s="15"/>
      <c r="N78" s="15"/>
      <c r="O78" s="15"/>
      <c r="P78" s="15"/>
      <c r="Q78" s="15"/>
      <c r="R78" s="15"/>
      <c r="S78" s="15"/>
      <c r="T78" s="15"/>
    </row>
    <row r="79" ht="16.35" customHeight="1" spans="1:20">
      <c r="A79" s="15"/>
      <c r="B79" s="15"/>
      <c r="C79" s="15"/>
      <c r="D79" s="15"/>
      <c r="E79" s="15"/>
      <c r="F79" s="15"/>
      <c r="G79" s="15"/>
      <c r="H79" s="15"/>
      <c r="I79" s="15"/>
      <c r="J79" s="15"/>
      <c r="K79" s="15"/>
      <c r="L79" s="15"/>
      <c r="M79" s="15"/>
      <c r="N79" s="15"/>
      <c r="O79" s="15"/>
      <c r="P79" s="15"/>
      <c r="Q79" s="15"/>
      <c r="R79" s="15"/>
      <c r="S79" s="15"/>
      <c r="T79" s="15"/>
    </row>
    <row r="80" ht="16.35" customHeight="1" spans="1:20">
      <c r="A80" s="15"/>
      <c r="B80" s="15"/>
      <c r="C80" s="15"/>
      <c r="D80" s="15"/>
      <c r="E80" s="15"/>
      <c r="F80" s="15"/>
      <c r="G80" s="15"/>
      <c r="H80" s="15"/>
      <c r="I80" s="15"/>
      <c r="J80" s="15"/>
      <c r="K80" s="15"/>
      <c r="L80" s="15"/>
      <c r="M80" s="15"/>
      <c r="N80" s="15"/>
      <c r="O80" s="15"/>
      <c r="P80" s="15"/>
      <c r="Q80" s="15"/>
      <c r="R80" s="15"/>
      <c r="S80" s="15"/>
      <c r="T80" s="15"/>
    </row>
    <row r="81" ht="16.35" customHeight="1" spans="1:20">
      <c r="A81" s="15"/>
      <c r="B81" s="15"/>
      <c r="C81" s="15"/>
      <c r="D81" s="15"/>
      <c r="E81" s="15"/>
      <c r="F81" s="15"/>
      <c r="G81" s="15"/>
      <c r="H81" s="15"/>
      <c r="I81" s="15"/>
      <c r="J81" s="15"/>
      <c r="K81" s="15"/>
      <c r="L81" s="15"/>
      <c r="M81" s="15"/>
      <c r="N81" s="15"/>
      <c r="O81" s="15"/>
      <c r="P81" s="15"/>
      <c r="Q81" s="15"/>
      <c r="R81" s="15"/>
      <c r="S81" s="15"/>
      <c r="T81" s="15"/>
    </row>
  </sheetData>
  <mergeCells count="3">
    <mergeCell ref="A1:G1"/>
    <mergeCell ref="A3:B3"/>
    <mergeCell ref="D3:E3"/>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利润考核表结果表</vt:lpstr>
      <vt:lpstr>费用考核表结果表</vt:lpstr>
      <vt:lpstr>用友贴出原始数据-利润表</vt:lpstr>
      <vt:lpstr>用友贴出原始数据-费用表</vt:lpstr>
      <vt:lpstr>人数【人力发】</vt:lpstr>
      <vt:lpstr>费用表【邓姐发】</vt:lpstr>
      <vt:lpstr>利润表【邓姐发】</vt:lpstr>
      <vt:lpstr>资金及牌照费</vt:lpstr>
      <vt:lpstr>自动导入资金模版</vt:lpstr>
      <vt:lpstr>导出调整事项备查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2006-09-16T00:00:00Z</dcterms:created>
  <dcterms:modified xsi:type="dcterms:W3CDTF">2019-11-14T10:30:53Z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2052-11.8.2.8555</vt:lpwstr>
  </property>
</Properties>
</file>