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4010" windowHeight="12195" tabRatio="710"/>
  </bookViews>
  <sheets>
    <sheet name="考核利润表" sheetId="2" r:id="rId1"/>
    <sheet name="考核费用表" sheetId="5" r:id="rId2"/>
    <sheet name="分部表-利润" sheetId="3" r:id="rId3"/>
    <sheet name="分部表-费用" sheetId="4" r:id="rId4"/>
    <sheet name="用友-利润" sheetId="8" r:id="rId5"/>
    <sheet name="用友-费用" sheetId="11" r:id="rId6"/>
    <sheet name="调整项备查" sheetId="9" r:id="rId7"/>
    <sheet name="资金" sheetId="10" r:id="rId8"/>
    <sheet name="人数" sheetId="6" r:id="rId9"/>
  </sheets>
  <externalReferences>
    <externalReference r:id="rId10"/>
    <externalReference r:id="rId11"/>
    <externalReference r:id="rId12"/>
    <externalReference r:id="rId13"/>
    <externalReference r:id="rId14"/>
    <externalReference r:id="rId15"/>
    <externalReference r:id="rId16"/>
  </externalReferences>
  <definedNames>
    <definedName name="_xlnm._FilterDatabase" localSheetId="6" hidden="1">调整项备查!$A$5:$L$243</definedName>
  </definedNames>
  <calcPr calcId="144525"/>
</workbook>
</file>

<file path=xl/sharedStrings.xml><?xml version="1.0" encoding="utf-8"?>
<sst xmlns="http://schemas.openxmlformats.org/spreadsheetml/2006/main" count="4320" uniqueCount="942">
  <si>
    <t>报表数据</t>
  </si>
  <si>
    <t>项目</t>
  </si>
  <si>
    <t>合计</t>
  </si>
  <si>
    <t>其他</t>
  </si>
  <si>
    <t>财富证券总部</t>
  </si>
  <si>
    <t>基金服务部</t>
  </si>
  <si>
    <t>经纪业务</t>
  </si>
  <si>
    <t>资管条线</t>
  </si>
  <si>
    <t>权益配置部</t>
  </si>
  <si>
    <t>固收配置部</t>
  </si>
  <si>
    <t>资产管理部</t>
  </si>
  <si>
    <t>固收条线</t>
  </si>
  <si>
    <t>固定收益部</t>
  </si>
  <si>
    <t>投资顾问业务部</t>
  </si>
  <si>
    <t>权益自营条线</t>
  </si>
  <si>
    <t>证券投资部</t>
  </si>
  <si>
    <t>做市业务部</t>
  </si>
  <si>
    <t>深圳管理总部</t>
  </si>
  <si>
    <t>投行条线</t>
  </si>
  <si>
    <t>债券融资部</t>
  </si>
  <si>
    <t>股权融资部</t>
  </si>
  <si>
    <t>财务顾问部</t>
  </si>
  <si>
    <t>北京投行部</t>
  </si>
  <si>
    <t>资本市场部</t>
  </si>
  <si>
    <t>投资银行管理部</t>
  </si>
  <si>
    <t>一、营业总收入</t>
  </si>
  <si>
    <t xml:space="preserve">      利息净收入</t>
  </si>
  <si>
    <t xml:space="preserve">   其中：利息收入</t>
  </si>
  <si>
    <t xml:space="preserve">         利息支出</t>
  </si>
  <si>
    <t xml:space="preserve">   手续费及佣金净收入</t>
  </si>
  <si>
    <t xml:space="preserve">   其中：经纪业务手续费净收入</t>
  </si>
  <si>
    <t xml:space="preserve">        投资银行业务手续费净收入</t>
  </si>
  <si>
    <t xml:space="preserve">        资产管理业务手续费净收入</t>
  </si>
  <si>
    <t xml:space="preserve">      投资收益（损失以“-”号填列）</t>
  </si>
  <si>
    <t xml:space="preserve">   其中：对联营企业和合营企业的投资收益</t>
  </si>
  <si>
    <t>以摊余成本计量的金融资产终止确认产生的收益（损失以“-”号填列）</t>
  </si>
  <si>
    <t xml:space="preserve">        净敞口套期收益（损失以“-”号填列）</t>
  </si>
  <si>
    <t xml:space="preserve">      其他收益</t>
  </si>
  <si>
    <t xml:space="preserve">        公允价值变动收益（损失以“-”号填列）</t>
  </si>
  <si>
    <t xml:space="preserve">        汇兑收益（损失以“-”号填列）</t>
  </si>
  <si>
    <t xml:space="preserve">    其他业务收入</t>
  </si>
  <si>
    <t xml:space="preserve">        资产处置收益（损失以“-”号填列）</t>
  </si>
  <si>
    <t>二、营业总支出</t>
  </si>
  <si>
    <t xml:space="preserve">    税金及附加</t>
  </si>
  <si>
    <t xml:space="preserve">    业务及管理费</t>
  </si>
  <si>
    <t xml:space="preserve">    信用减值损失</t>
  </si>
  <si>
    <t xml:space="preserve">    其他资产减值损失</t>
  </si>
  <si>
    <t xml:space="preserve">    其他业务成本</t>
  </si>
  <si>
    <t>三、营业利润（亏损以“-”号填列）</t>
  </si>
  <si>
    <t xml:space="preserve">    加：营业外收入</t>
  </si>
  <si>
    <t xml:space="preserve">    减：营业外支出</t>
  </si>
  <si>
    <t>四、利润总额（亏损总额以“-”号填列）</t>
  </si>
  <si>
    <t xml:space="preserve">    减：所得税费用</t>
  </si>
  <si>
    <t>五、净利润（净亏损以“-”号填列）</t>
  </si>
  <si>
    <t>六、其他综合收益的税后净额</t>
  </si>
  <si>
    <t>七、综合收益总额</t>
  </si>
  <si>
    <t>验证</t>
  </si>
  <si>
    <t>考核调整</t>
  </si>
  <si>
    <t>投顾业务部</t>
  </si>
  <si>
    <t>营业收入</t>
  </si>
  <si>
    <t>利息净收入</t>
  </si>
  <si>
    <t>其中：利息收入</t>
  </si>
  <si>
    <t>利息支出</t>
  </si>
  <si>
    <t>手续费及佣金收入</t>
  </si>
  <si>
    <t>其中：证券经纪业务净收入</t>
  </si>
  <si>
    <t>投资银行业务净收入</t>
  </si>
  <si>
    <t>资产管理业务净收入</t>
  </si>
  <si>
    <t>投资收益</t>
  </si>
  <si>
    <t>外部投资收益</t>
  </si>
  <si>
    <t>净敞口套期收益（损失以“-”号填列）</t>
  </si>
  <si>
    <t>其他收益</t>
  </si>
  <si>
    <t>公允价值变动</t>
  </si>
  <si>
    <t>汇兑损益</t>
  </si>
  <si>
    <t>其他业务收入</t>
  </si>
  <si>
    <t>资产处置收益</t>
  </si>
  <si>
    <t>营业支出</t>
  </si>
  <si>
    <t>税金及附加</t>
  </si>
  <si>
    <t>业务及管理费</t>
  </si>
  <si>
    <t>信用减值损失</t>
  </si>
  <si>
    <t>其他资产减值损失</t>
  </si>
  <si>
    <t>其它业务成本</t>
  </si>
  <si>
    <t>营业利润</t>
  </si>
  <si>
    <t>加：营业外收入</t>
  </si>
  <si>
    <t>减：营业外支出</t>
  </si>
  <si>
    <t>利润总额</t>
  </si>
  <si>
    <t>减：所得税费用</t>
  </si>
  <si>
    <t>净利润</t>
  </si>
  <si>
    <t>综合收益</t>
  </si>
  <si>
    <t>综合收益总额</t>
  </si>
  <si>
    <t>考核调整后</t>
  </si>
  <si>
    <r>
      <rPr>
        <sz val="9"/>
        <color theme="1"/>
        <rFont val="微软雅黑"/>
        <charset val="134"/>
      </rPr>
      <t>资金成本</t>
    </r>
  </si>
  <si>
    <r>
      <rPr>
        <sz val="9"/>
        <color theme="1"/>
        <rFont val="微软雅黑"/>
        <charset val="134"/>
      </rPr>
      <t>部门考核利润</t>
    </r>
  </si>
  <si>
    <t>注意事项：</t>
  </si>
  <si>
    <t>1.综合收益和公允价值变动损益的反算及各部门不同收入类型在其他项调整</t>
  </si>
  <si>
    <t>考核调整后（万元）</t>
  </si>
  <si>
    <t>人数</t>
  </si>
  <si>
    <t>人均收入</t>
  </si>
  <si>
    <t>人均利润</t>
  </si>
  <si>
    <t>一、报表数据</t>
  </si>
  <si>
    <t>分类</t>
  </si>
  <si>
    <t>科目名称</t>
  </si>
  <si>
    <t>业务费用</t>
  </si>
  <si>
    <t>业务提成</t>
  </si>
  <si>
    <t>业务推广费</t>
  </si>
  <si>
    <t>业务咨询费</t>
  </si>
  <si>
    <t>营销活动费</t>
  </si>
  <si>
    <t>业务宣传费</t>
  </si>
  <si>
    <t>投资者保护基金</t>
  </si>
  <si>
    <t>交易所会员年费</t>
  </si>
  <si>
    <t>销售招商佣金</t>
  </si>
  <si>
    <t>物业管理费（业务）</t>
  </si>
  <si>
    <t>返租门面租金</t>
  </si>
  <si>
    <t>营运加盟费</t>
  </si>
  <si>
    <t>业务费用-办公费</t>
  </si>
  <si>
    <t>业务费用-水电费</t>
  </si>
  <si>
    <t>商品费用</t>
  </si>
  <si>
    <t>销售折让</t>
  </si>
  <si>
    <t>产品维修费</t>
  </si>
  <si>
    <t>产品设计费</t>
  </si>
  <si>
    <t>托管费</t>
  </si>
  <si>
    <t>委托管理费</t>
  </si>
  <si>
    <t>其他业务费用</t>
  </si>
  <si>
    <t>小计</t>
  </si>
  <si>
    <t>人工费用</t>
  </si>
  <si>
    <t>固定工资</t>
  </si>
  <si>
    <t>绩效奖金</t>
  </si>
  <si>
    <t>津补贴</t>
  </si>
  <si>
    <t>福利费</t>
  </si>
  <si>
    <t>编外人员薪酬</t>
  </si>
  <si>
    <t>职工教育经费</t>
  </si>
  <si>
    <t>社会保险费</t>
  </si>
  <si>
    <t>住房公积金</t>
  </si>
  <si>
    <t>企业年金</t>
  </si>
  <si>
    <t>商业保险</t>
  </si>
  <si>
    <t>工会经费</t>
  </si>
  <si>
    <t>辞退福利</t>
  </si>
  <si>
    <t>其他人工费用</t>
  </si>
  <si>
    <t>经营费用</t>
  </si>
  <si>
    <t>差旅费</t>
  </si>
  <si>
    <t>公务交通费</t>
  </si>
  <si>
    <t>业务招待费</t>
  </si>
  <si>
    <t>办公费用</t>
  </si>
  <si>
    <t>上交管理费</t>
  </si>
  <si>
    <t>会费</t>
  </si>
  <si>
    <t>车辆使用费</t>
  </si>
  <si>
    <t>人事招聘费</t>
  </si>
  <si>
    <t>印刷费</t>
  </si>
  <si>
    <t>广告宣传费</t>
  </si>
  <si>
    <t>会议费</t>
  </si>
  <si>
    <t>邮电通讯费</t>
  </si>
  <si>
    <t>咨询费</t>
  </si>
  <si>
    <t>法律顾问费</t>
  </si>
  <si>
    <t>诉讼费</t>
  </si>
  <si>
    <t>董事会经费</t>
  </si>
  <si>
    <t>报刊书籍费</t>
  </si>
  <si>
    <t>教育培训费</t>
  </si>
  <si>
    <t>劳动保护费</t>
  </si>
  <si>
    <t>洗涤费</t>
  </si>
  <si>
    <t>信息披露费</t>
  </si>
  <si>
    <t>其他经营费用</t>
  </si>
  <si>
    <t>固定费用</t>
  </si>
  <si>
    <t>审计评估费</t>
  </si>
  <si>
    <t>能源燃料费</t>
  </si>
  <si>
    <t>租赁费</t>
  </si>
  <si>
    <t>物业管理费（固定）</t>
  </si>
  <si>
    <t>安全保卫费</t>
  </si>
  <si>
    <t>修理费</t>
  </si>
  <si>
    <t>软件使用费</t>
  </si>
  <si>
    <t>网络信息费</t>
  </si>
  <si>
    <t>电子设备运转费</t>
  </si>
  <si>
    <t>财产保险费</t>
  </si>
  <si>
    <t>折旧费</t>
  </si>
  <si>
    <t>无形资产摊销</t>
  </si>
  <si>
    <t>长期待摊费用摊销</t>
  </si>
  <si>
    <t>其他固定费用</t>
  </si>
  <si>
    <t>专项费用</t>
  </si>
  <si>
    <t>外事费</t>
  </si>
  <si>
    <t>不可预见费用</t>
  </si>
  <si>
    <t>党组织工作经费</t>
  </si>
  <si>
    <t>开办费</t>
  </si>
  <si>
    <t>二、考核调整</t>
  </si>
  <si>
    <t>物业管理费</t>
  </si>
  <si>
    <t>三、考核调整后数据</t>
  </si>
  <si>
    <t>财富合并</t>
  </si>
  <si>
    <t>母公司合并</t>
  </si>
  <si>
    <t>德盛</t>
  </si>
  <si>
    <t>惠和投资</t>
  </si>
  <si>
    <t>惠和基金</t>
  </si>
  <si>
    <t>产品</t>
  </si>
  <si>
    <t>合并抵消</t>
  </si>
  <si>
    <t>结算管理部</t>
  </si>
  <si>
    <t>总部交易</t>
  </si>
  <si>
    <t>母公司抵消</t>
  </si>
  <si>
    <t>资产托管部</t>
  </si>
  <si>
    <t>自营业务</t>
  </si>
  <si>
    <t>投行业务</t>
  </si>
  <si>
    <t>资管业务</t>
  </si>
  <si>
    <t>经纪业务管理部</t>
  </si>
  <si>
    <t>财富管理部</t>
  </si>
  <si>
    <t>运营管理部</t>
  </si>
  <si>
    <t>呼叫中心</t>
  </si>
  <si>
    <t>网络金融部</t>
  </si>
  <si>
    <t>广东分公司</t>
  </si>
  <si>
    <t>浙江分公司</t>
  </si>
  <si>
    <t>天津分公司</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</si>
  <si>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</si>
  <si>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</si>
  <si>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</si>
  <si>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</si>
  <si>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</si>
  <si>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</si>
  <si>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</si>
  <si>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</si>
  <si>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</si>
  <si>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</si>
  <si>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</si>
  <si>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</si>
  <si>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</si>
  <si>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</si>
  <si>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</si>
  <si>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</si>
  <si>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</si>
  <si>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</si>
  <si>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</si>
  <si>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</si>
  <si>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</si>
  <si>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</si>
  <si>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</si>
  <si>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</si>
  <si>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</si>
  <si>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</si>
  <si>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</si>
  <si>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</si>
  <si>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</si>
  <si>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</si>
  <si>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</si>
  <si>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</si>
  <si>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</si>
  <si>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</si>
  <si>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</si>
  <si>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</si>
  <si>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</si>
  <si>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</si>
  <si>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</si>
  <si>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</si>
  <si>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</si>
  <si>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</si>
  <si>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</si>
  <si>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</si>
  <si>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</si>
  <si>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</si>
  <si>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</si>
  <si>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</si>
  <si>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</si>
  <si>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</si>
  <si>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</si>
  <si>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</si>
  <si>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</si>
  <si>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</si>
  <si>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</si>
  <si>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</si>
  <si>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</si>
  <si>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</si>
  <si>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</si>
  <si>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</si>
  <si>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深圳香林路营业部</t>
  </si>
  <si>
    <t>嘉兴营业部</t>
  </si>
  <si>
    <t>东莞营业部</t>
  </si>
  <si>
    <t>台州三门营业部</t>
  </si>
  <si>
    <t>杭州西湖国贸中心营业部</t>
  </si>
  <si>
    <t>浙江长兴营业部</t>
  </si>
  <si>
    <t>温州苍南营业部</t>
  </si>
  <si>
    <t>天津武清营业部</t>
  </si>
  <si>
    <t>深圳嘉宾路营业部</t>
  </si>
  <si>
    <t>福建莆田营业部</t>
  </si>
  <si>
    <t>广东揭阳黄岐山大道营业部</t>
  </si>
  <si>
    <t>北京朝阳区营业部</t>
  </si>
  <si>
    <t>深圳南山海德三道营业部</t>
  </si>
  <si>
    <t>深圳福田泰然九路营业部</t>
  </si>
  <si>
    <t>大连黄河路营业部</t>
  </si>
  <si>
    <t>邵阳新宁解放路营业部</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</si>
  <si>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</si>
  <si>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</si>
  <si>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</si>
  <si>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</si>
  <si>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</si>
  <si>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</si>
  <si>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</si>
  <si>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（一）不能重分类进损益的其他综合收益</t>
  </si>
  <si>
    <t xml:space="preserve">            1．重新计量设定受益计划变动额</t>
  </si>
  <si>
    <t xml:space="preserve">            2．权益法下不能转损益的其他综合收益</t>
  </si>
  <si>
    <t xml:space="preserve">            3．其他权益工具投资公允价值变动</t>
  </si>
  <si>
    <t xml:space="preserve">            4．企业自身信用风险公允价值变动</t>
  </si>
  <si>
    <t xml:space="preserve">   （二）将重分类进损益的其他综合收益</t>
  </si>
  <si>
    <t xml:space="preserve">            1．权益法下可转损益的其他综合收益</t>
  </si>
  <si>
    <t xml:space="preserve">            2．其他债权投资公允价值变动</t>
  </si>
  <si>
    <t xml:space="preserve">            3．金融资产重分类计入其他综合收益的金额</t>
  </si>
  <si>
    <t xml:space="preserve">            4．其他债权投资信用损失准备</t>
  </si>
  <si>
    <t xml:space="preserve">            5．现金流量套期储备</t>
  </si>
  <si>
    <t xml:space="preserve">            6．外币财务报表折算差额</t>
  </si>
  <si>
    <t xml:space="preserve">   归属于少数股东的其他综合收益的税后净额</t>
  </si>
  <si>
    <t xml:space="preserve">    归属于母公司所有者的综合收益总额</t>
  </si>
  <si>
    <t xml:space="preserve">    归属于少数股东的综合收益总额</t>
  </si>
  <si>
    <t>深圳福华营业部</t>
  </si>
  <si>
    <r>
      <rPr>
        <sz val="10"/>
        <rFont val="Noto Sans Mono CJK JP Regular"/>
        <charset val="134"/>
      </rPr>
      <t xml:space="preserve">      </t>
    </r>
    <r>
      <rPr>
        <sz val="10"/>
        <rFont val="宋体"/>
        <charset val="134"/>
      </rPr>
      <t>利息净收入</t>
    </r>
  </si>
  <si>
    <r>
      <rPr>
        <sz val="10"/>
        <rFont val="宋体"/>
        <charset val="134"/>
      </rPr>
      <t xml:space="preserve">        资产管理业务手续费净收入</t>
    </r>
  </si>
  <si>
    <r>
      <rPr>
        <sz val="10"/>
        <rFont val="Times New Roman"/>
        <charset val="134"/>
      </rPr>
      <t xml:space="preserve">      </t>
    </r>
    <r>
      <rPr>
        <sz val="10"/>
        <rFont val="宋体"/>
        <charset val="134"/>
      </rPr>
      <t>投资收益（损失以</t>
    </r>
    <r>
      <rPr>
        <sz val="10"/>
        <rFont val="Times New Roman"/>
        <charset val="134"/>
      </rPr>
      <t>“-”</t>
    </r>
    <r>
      <rPr>
        <sz val="10"/>
        <rFont val="宋体"/>
        <charset val="134"/>
      </rPr>
      <t>号填列）</t>
    </r>
  </si>
  <si>
    <r>
      <rPr>
        <sz val="10"/>
        <rFont val="宋体"/>
        <charset val="134"/>
      </rPr>
      <t>以摊余成本计量的金融资产终止确认产生的收益（损失以</t>
    </r>
    <r>
      <rPr>
        <sz val="10"/>
        <rFont val="Times New Roman"/>
        <charset val="134"/>
      </rPr>
      <t>“-”</t>
    </r>
    <r>
      <rPr>
        <sz val="10"/>
        <rFont val="宋体"/>
        <charset val="134"/>
      </rPr>
      <t>号填列）</t>
    </r>
  </si>
  <si>
    <r>
      <rPr>
        <sz val="10"/>
        <rFont val="Times New Roman"/>
        <charset val="134"/>
      </rPr>
      <t xml:space="preserve">        </t>
    </r>
    <r>
      <rPr>
        <sz val="10"/>
        <rFont val="宋体"/>
        <charset val="134"/>
      </rPr>
      <t>净敞口套期收益（损失以</t>
    </r>
    <r>
      <rPr>
        <sz val="10"/>
        <rFont val="Times New Roman"/>
        <charset val="134"/>
      </rPr>
      <t>“-”</t>
    </r>
    <r>
      <rPr>
        <sz val="10"/>
        <rFont val="宋体"/>
        <charset val="134"/>
      </rPr>
      <t>号填列）</t>
    </r>
  </si>
  <si>
    <r>
      <rPr>
        <sz val="10"/>
        <rFont val="Noto Sans Mono CJK JP Regular"/>
        <charset val="134"/>
      </rPr>
      <t xml:space="preserve">      </t>
    </r>
    <r>
      <rPr>
        <sz val="10"/>
        <rFont val="宋体"/>
        <charset val="134"/>
      </rPr>
      <t>其他收益</t>
    </r>
  </si>
  <si>
    <r>
      <rPr>
        <sz val="10"/>
        <rFont val="Times New Roman"/>
        <charset val="134"/>
      </rPr>
      <t xml:space="preserve">        </t>
    </r>
    <r>
      <rPr>
        <sz val="10"/>
        <rFont val="宋体"/>
        <charset val="134"/>
      </rPr>
      <t>公允价值变动收益（损失以</t>
    </r>
    <r>
      <rPr>
        <sz val="10"/>
        <rFont val="Times New Roman"/>
        <charset val="134"/>
      </rPr>
      <t>“-”</t>
    </r>
    <r>
      <rPr>
        <sz val="10"/>
        <rFont val="宋体"/>
        <charset val="134"/>
      </rPr>
      <t>号填列）</t>
    </r>
  </si>
  <si>
    <r>
      <rPr>
        <sz val="10"/>
        <rFont val="Times New Roman"/>
        <charset val="134"/>
      </rPr>
      <t xml:space="preserve">        </t>
    </r>
    <r>
      <rPr>
        <sz val="10"/>
        <rFont val="宋体"/>
        <charset val="134"/>
      </rPr>
      <t>汇兑收益（损失以</t>
    </r>
    <r>
      <rPr>
        <sz val="10"/>
        <rFont val="Times New Roman"/>
        <charset val="134"/>
      </rPr>
      <t>“-”</t>
    </r>
    <r>
      <rPr>
        <sz val="10"/>
        <rFont val="宋体"/>
        <charset val="134"/>
      </rPr>
      <t>号填列）</t>
    </r>
  </si>
  <si>
    <r>
      <rPr>
        <sz val="10"/>
        <rFont val="Times New Roman"/>
        <charset val="134"/>
      </rPr>
      <t xml:space="preserve">        </t>
    </r>
    <r>
      <rPr>
        <sz val="10"/>
        <rFont val="宋体"/>
        <charset val="134"/>
      </rPr>
      <t>资产处置收益（损失以</t>
    </r>
    <r>
      <rPr>
        <sz val="10"/>
        <rFont val="Times New Roman"/>
        <charset val="134"/>
      </rPr>
      <t>“-”</t>
    </r>
    <r>
      <rPr>
        <sz val="10"/>
        <rFont val="宋体"/>
        <charset val="134"/>
      </rPr>
      <t>号填列）</t>
    </r>
  </si>
  <si>
    <r>
      <rPr>
        <b/>
        <sz val="10"/>
        <rFont val="宋体"/>
        <charset val="134"/>
      </rPr>
      <t>三、营业利润（亏损以</t>
    </r>
    <r>
      <rPr>
        <b/>
        <sz val="10"/>
        <rFont val="Times New Roman"/>
        <charset val="134"/>
      </rPr>
      <t>“-”</t>
    </r>
    <r>
      <rPr>
        <b/>
        <sz val="10"/>
        <rFont val="宋体"/>
        <charset val="134"/>
      </rPr>
      <t>号填列）</t>
    </r>
  </si>
  <si>
    <r>
      <rPr>
        <b/>
        <sz val="10"/>
        <rFont val="宋体"/>
        <charset val="134"/>
      </rPr>
      <t>四、利润总额（亏损总额以</t>
    </r>
    <r>
      <rPr>
        <b/>
        <sz val="10"/>
        <rFont val="Times New Roman"/>
        <charset val="134"/>
      </rPr>
      <t>“-”</t>
    </r>
    <r>
      <rPr>
        <b/>
        <sz val="10"/>
        <rFont val="宋体"/>
        <charset val="134"/>
      </rPr>
      <t>号填列）</t>
    </r>
  </si>
  <si>
    <r>
      <rPr>
        <b/>
        <sz val="10"/>
        <rFont val="宋体"/>
        <charset val="134"/>
      </rPr>
      <t>五、净利润（净亏损以</t>
    </r>
    <r>
      <rPr>
        <b/>
        <sz val="10"/>
        <rFont val="Times New Roman"/>
        <charset val="134"/>
      </rPr>
      <t>“-”</t>
    </r>
    <r>
      <rPr>
        <b/>
        <sz val="10"/>
        <rFont val="宋体"/>
        <charset val="134"/>
      </rPr>
      <t>号填列）</t>
    </r>
  </si>
  <si>
    <r>
      <rPr>
        <sz val="10"/>
        <rFont val="Times New Roman"/>
        <charset val="134"/>
      </rPr>
      <t xml:space="preserve">            1</t>
    </r>
    <r>
      <rPr>
        <sz val="10"/>
        <rFont val="宋体"/>
        <charset val="134"/>
      </rPr>
      <t>．重新计量设定受益计划变动额</t>
    </r>
  </si>
  <si>
    <r>
      <rPr>
        <sz val="10"/>
        <rFont val="Times New Roman"/>
        <charset val="134"/>
      </rPr>
      <t xml:space="preserve">            2</t>
    </r>
    <r>
      <rPr>
        <sz val="10"/>
        <rFont val="宋体"/>
        <charset val="134"/>
      </rPr>
      <t>．权益法下不能转损益的其他综合收益</t>
    </r>
  </si>
  <si>
    <r>
      <rPr>
        <sz val="10"/>
        <rFont val="Times New Roman"/>
        <charset val="134"/>
      </rPr>
      <t xml:space="preserve">            3</t>
    </r>
    <r>
      <rPr>
        <sz val="10"/>
        <rFont val="宋体"/>
        <charset val="134"/>
      </rPr>
      <t>．其他权益工具投资公允价值变动</t>
    </r>
  </si>
  <si>
    <r>
      <rPr>
        <sz val="10"/>
        <rFont val="Times New Roman"/>
        <charset val="134"/>
      </rPr>
      <t xml:space="preserve">            4</t>
    </r>
    <r>
      <rPr>
        <sz val="10"/>
        <rFont val="宋体"/>
        <charset val="134"/>
      </rPr>
      <t>．企业自身信用风险公允价值变动</t>
    </r>
  </si>
  <si>
    <r>
      <rPr>
        <sz val="10"/>
        <rFont val="Times New Roman"/>
        <charset val="134"/>
      </rPr>
      <t xml:space="preserve">            1</t>
    </r>
    <r>
      <rPr>
        <sz val="10"/>
        <rFont val="宋体"/>
        <charset val="134"/>
      </rPr>
      <t>．权益法下可转损益的其他综合收益</t>
    </r>
  </si>
  <si>
    <r>
      <rPr>
        <sz val="10"/>
        <rFont val="Times New Roman"/>
        <charset val="134"/>
      </rPr>
      <t xml:space="preserve">            2</t>
    </r>
    <r>
      <rPr>
        <sz val="10"/>
        <rFont val="宋体"/>
        <charset val="134"/>
      </rPr>
      <t>．其他债权投资公允价值变动</t>
    </r>
  </si>
  <si>
    <r>
      <rPr>
        <sz val="10"/>
        <rFont val="Times New Roman"/>
        <charset val="134"/>
      </rPr>
      <t xml:space="preserve">            3</t>
    </r>
    <r>
      <rPr>
        <sz val="10"/>
        <rFont val="宋体"/>
        <charset val="134"/>
      </rPr>
      <t>．金融资产重分类计入其他综合收益的金额</t>
    </r>
  </si>
  <si>
    <r>
      <rPr>
        <sz val="10"/>
        <rFont val="Times New Roman"/>
        <charset val="134"/>
      </rPr>
      <t xml:space="preserve">            4</t>
    </r>
    <r>
      <rPr>
        <sz val="10"/>
        <rFont val="宋体"/>
        <charset val="134"/>
      </rPr>
      <t>．其他债权投资信用损失准备</t>
    </r>
  </si>
  <si>
    <r>
      <rPr>
        <sz val="10"/>
        <rFont val="Times New Roman"/>
        <charset val="134"/>
      </rPr>
      <t xml:space="preserve">            5</t>
    </r>
    <r>
      <rPr>
        <sz val="10"/>
        <rFont val="宋体"/>
        <charset val="134"/>
      </rPr>
      <t>．现金流量套期储备</t>
    </r>
  </si>
  <si>
    <r>
      <rPr>
        <sz val="10"/>
        <rFont val="Times New Roman"/>
        <charset val="134"/>
      </rPr>
      <t xml:space="preserve">            6</t>
    </r>
    <r>
      <rPr>
        <sz val="10"/>
        <rFont val="宋体"/>
        <charset val="134"/>
      </rPr>
      <t>．外币财务报表折算差额</t>
    </r>
  </si>
  <si>
    <t>累计</t>
  </si>
  <si>
    <t>财富综合</t>
  </si>
  <si>
    <t>公司领导</t>
  </si>
  <si>
    <t>党群办公室</t>
  </si>
  <si>
    <t>纪检监察室</t>
  </si>
  <si>
    <t>人力资源部</t>
  </si>
  <si>
    <t>财务管理部</t>
  </si>
  <si>
    <t>综合管理部</t>
  </si>
  <si>
    <t>研究发展中心</t>
  </si>
  <si>
    <t>信息技术中心</t>
  </si>
  <si>
    <t>稽核审计部</t>
  </si>
  <si>
    <t>风险管理部</t>
  </si>
  <si>
    <t>合规管理部</t>
  </si>
  <si>
    <t>本月</t>
  </si>
  <si>
    <t>项目名称</t>
  </si>
  <si>
    <t>财富证券有限责任公司</t>
  </si>
  <si>
    <t>营业收入报表数据</t>
  </si>
  <si>
    <t>利息净收入报表数据</t>
  </si>
  <si>
    <t>其中：利息收入报表数据</t>
  </si>
  <si>
    <t>利息支出报表数据</t>
  </si>
  <si>
    <t>手续费及佣金收入报表数据</t>
  </si>
  <si>
    <t>其中：证券经纪业务净收入报表数据</t>
  </si>
  <si>
    <t>投资银行业务净收入报表数据</t>
  </si>
  <si>
    <t>资产管理业务净收入报表数据</t>
  </si>
  <si>
    <t>投资收益报表数据</t>
  </si>
  <si>
    <t>外部投资收益报表数据</t>
  </si>
  <si>
    <t>以摊余成本计量的金融资产终止确认产生的收益（损失以“-”号填列）报表数据</t>
  </si>
  <si>
    <t>净敞口套期收益（损失以“-”号填列）报表数据</t>
  </si>
  <si>
    <t>其他收益报表数据</t>
  </si>
  <si>
    <t>公允价值变动报表数据</t>
  </si>
  <si>
    <t>汇兑损益报表数据</t>
  </si>
  <si>
    <t>其他业务收入报表数据</t>
  </si>
  <si>
    <t>资产处置收益报表数据</t>
  </si>
  <si>
    <t>营业支出报表数据</t>
  </si>
  <si>
    <t>税金及附加报表数据</t>
  </si>
  <si>
    <t>业务及管理费报表数据</t>
  </si>
  <si>
    <t>信用减值损失报表数据</t>
  </si>
  <si>
    <t>其他资产减值损失报表数据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</si>
  <si>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</si>
  <si>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</si>
  <si>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</si>
  <si>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</si>
  <si>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</si>
  <si>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</si>
  <si>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</si>
  <si>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</si>
  <si>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</si>
  <si>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</si>
  <si>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</si>
  <si>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</si>
  <si>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利息净收入调整额</t>
  </si>
  <si>
    <t>其中：利息收入调整额</t>
  </si>
  <si>
    <t>利息支出调整额</t>
  </si>
  <si>
    <t>手续费及佣金收入调整额</t>
  </si>
  <si>
    <t>其中：证券经纪业务净收入调整额</t>
  </si>
  <si>
    <t>投资银行业务净收入调整额</t>
  </si>
  <si>
    <t>资产管理业务净收入调整额</t>
  </si>
  <si>
    <t>投资收益调整额</t>
  </si>
  <si>
    <t>外部投资收益调整额</t>
  </si>
  <si>
    <t>以摊余成本计量的金融资产终止确认产生的收益（损失以“-”号填列）调整额</t>
  </si>
  <si>
    <t>净敞口套期收益（损失以“-”号填列）调整额</t>
  </si>
  <si>
    <t>其他收益调整额</t>
  </si>
  <si>
    <t>公允价值变动调整额</t>
  </si>
  <si>
    <t>汇兑损益调整额</t>
  </si>
  <si>
    <t>其他业务收入调整额</t>
  </si>
  <si>
    <t>资产处置收益调整额</t>
  </si>
  <si>
    <t>营业支出调整额</t>
  </si>
  <si>
    <t>税金及附加调整额</t>
  </si>
  <si>
    <t>业务及管理费调整额</t>
  </si>
  <si>
    <t>信用减值损失调整额</t>
  </si>
  <si>
    <t>其他资产减值损失调整额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</si>
  <si>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</si>
  <si>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</si>
  <si>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</si>
  <si>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</si>
  <si>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</si>
  <si>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</si>
  <si>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</si>
  <si>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</si>
  <si>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</si>
  <si>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</si>
  <si>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</si>
  <si>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</si>
  <si>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利息净收入考核数据</t>
  </si>
  <si>
    <t>其中：利息收入考核数据</t>
  </si>
  <si>
    <t>利息支出考核数据</t>
  </si>
  <si>
    <t>手续费及佣金收入考核数据</t>
  </si>
  <si>
    <t>其中：证券经纪业务净收入考核数据</t>
  </si>
  <si>
    <t>投资银行业务净收入考核数据</t>
  </si>
  <si>
    <t>资产管理业务净收入考核数据</t>
  </si>
  <si>
    <t>投资收益考核数据</t>
  </si>
  <si>
    <t>外部投资收益考核数据</t>
  </si>
  <si>
    <t>以摊余成本计量的金融资产终止确认产生的收益（损失以“-”号填列）考核数据</t>
  </si>
  <si>
    <t>净敞口套期收益（损失以“-”号填列）考核数据</t>
  </si>
  <si>
    <t>其他收益考核数据</t>
  </si>
  <si>
    <t>公允价值变动考核数据</t>
  </si>
  <si>
    <t>汇兑损益考核数据</t>
  </si>
  <si>
    <t>其他业务收入考核数据</t>
  </si>
  <si>
    <t>资产处置收益考核数据</t>
  </si>
  <si>
    <t>营业支出考核数据</t>
  </si>
  <si>
    <t>税金及附加考核数据</t>
  </si>
  <si>
    <t>业务及管理费考核数据</t>
  </si>
  <si>
    <t>信用减值损失考核数据</t>
  </si>
  <si>
    <t>其他资产减值损失考核数据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</si>
  <si>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</si>
  <si>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</si>
  <si>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</si>
  <si>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</si>
  <si>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</si>
  <si>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</si>
  <si>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</si>
  <si>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</si>
  <si>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</si>
  <si>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</si>
  <si>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</si>
  <si>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深圳分公司</t>
  </si>
  <si>
    <t>投资银行总部</t>
  </si>
  <si>
    <t>业务提成报表数据</t>
  </si>
  <si>
    <t>业务推广费报表数据</t>
  </si>
  <si>
    <t>业务咨询费报表数据</t>
  </si>
  <si>
    <t>营销活动费报表数据</t>
  </si>
  <si>
    <t>业务宣传费报表数据</t>
  </si>
  <si>
    <t>投资者保护基金报表数据</t>
  </si>
  <si>
    <t>交易所会员年费报表数据</t>
  </si>
  <si>
    <t>销售招商佣金报表数据</t>
  </si>
  <si>
    <t>物业管理费报表数据</t>
  </si>
  <si>
    <t>返租门面租金报表数据</t>
  </si>
  <si>
    <t>营运加盟费报表数据</t>
  </si>
  <si>
    <t>业务费用-办公费报表数据</t>
  </si>
  <si>
    <t>业务费用-水电费报表数据</t>
  </si>
  <si>
    <t>商品费用报表数据</t>
  </si>
  <si>
    <t>销售折让报表数据</t>
  </si>
  <si>
    <t>产品维修费报表数据</t>
  </si>
  <si>
    <t>产品设计费报表数据</t>
  </si>
  <si>
    <t>托管费报表数据</t>
  </si>
  <si>
    <t>委托管理费报表数据</t>
  </si>
  <si>
    <t>其他业务费用报表数据</t>
  </si>
  <si>
    <t>小计报表数据</t>
  </si>
  <si>
    <t>固定工资报表数据</t>
  </si>
  <si>
    <t>绩效奖金报表数据</t>
  </si>
  <si>
    <t>津补贴报表数据</t>
  </si>
  <si>
    <t>福利费报表数据</t>
  </si>
  <si>
    <t>编外人员薪酬报表数据</t>
  </si>
  <si>
    <t>职工教育经费报表数据</t>
  </si>
  <si>
    <t>社会保险费报表数据</t>
  </si>
  <si>
    <t>住房公积金报表数据</t>
  </si>
  <si>
    <t>企业年金报表数据</t>
  </si>
  <si>
    <t>商业保险报表数据</t>
  </si>
  <si>
    <t>工会经费报表数据</t>
  </si>
  <si>
    <t>辞退福利报表数据</t>
  </si>
  <si>
    <t>其他人工费用报表数据</t>
  </si>
  <si>
    <t>小计报表数据C40</t>
  </si>
  <si>
    <t>差旅费报表数据</t>
  </si>
  <si>
    <t>公务交通费报表数据</t>
  </si>
  <si>
    <t>业务招待费报表数据</t>
  </si>
  <si>
    <t>办公费用报表数据</t>
  </si>
  <si>
    <t>上交管理费报表数据</t>
  </si>
  <si>
    <t>会费报表数据</t>
  </si>
  <si>
    <t>车辆使用费报表数据</t>
  </si>
  <si>
    <t>人事招聘费报表数据</t>
  </si>
  <si>
    <t>印刷费报表数据</t>
  </si>
  <si>
    <t>广告宣传费报表数据</t>
  </si>
  <si>
    <t>会议费报表数据</t>
  </si>
  <si>
    <t>邮电通讯费报表数据</t>
  </si>
  <si>
    <t>咨询费报表数据</t>
  </si>
  <si>
    <t>法律顾问费报表数据</t>
  </si>
  <si>
    <t>诉讼费报表数据</t>
  </si>
  <si>
    <t>董事会经费报表数据</t>
  </si>
  <si>
    <t>报刊书籍费报表数据</t>
  </si>
  <si>
    <t>教育培训费报表数据</t>
  </si>
  <si>
    <t>劳动保护费报表数据</t>
  </si>
  <si>
    <t>洗涤费报表数据</t>
  </si>
  <si>
    <t>信息披露费报表数据</t>
  </si>
  <si>
    <t>其他经营费用报表数据</t>
  </si>
  <si>
    <t>小计报表数据C63</t>
  </si>
  <si>
    <t>审计评估费报表数据</t>
  </si>
  <si>
    <t>能源燃料费报表数据</t>
  </si>
  <si>
    <t>租赁费报表数据</t>
  </si>
  <si>
    <t>物业管理费报表数据C67</t>
  </si>
  <si>
    <t>安全保卫费报表数据</t>
  </si>
  <si>
    <t>修理费报表数据</t>
  </si>
  <si>
    <t>软件使用费报表数据</t>
  </si>
  <si>
    <t>网络信息费报表数据</t>
  </si>
  <si>
    <t>电子设备运转费报表数据</t>
  </si>
  <si>
    <t>财产保险费报表数据</t>
  </si>
  <si>
    <t>折旧费报表数据</t>
  </si>
  <si>
    <t>无形资产摊销报表数据</t>
  </si>
  <si>
    <t>长期待摊费用摊销报表数据</t>
  </si>
  <si>
    <t>其他固定费用报表数据</t>
  </si>
  <si>
    <t>小计报表数据C78</t>
  </si>
  <si>
    <t>外事费报表数据</t>
  </si>
  <si>
    <t>不可预见费用报表数据</t>
  </si>
  <si>
    <t>党组织工作经费报表数据</t>
  </si>
  <si>
    <t>开办费报表数据</t>
  </si>
  <si>
    <t>小计报表数据C83</t>
  </si>
  <si>
    <t>合计报表数据</t>
  </si>
  <si>
    <t>业务提成调整额</t>
  </si>
  <si>
    <t>业务推广费调整额</t>
  </si>
  <si>
    <t>业务咨询费调整额</t>
  </si>
  <si>
    <t>营销活动费调整额</t>
  </si>
  <si>
    <t>业务宣传费调整额</t>
  </si>
  <si>
    <t>投资者保护基金调整额</t>
  </si>
  <si>
    <t>交易所会员年费调整额</t>
  </si>
  <si>
    <t>销售招商佣金调整额</t>
  </si>
  <si>
    <t>物业管理费调整额</t>
  </si>
  <si>
    <t>返租门面租金调整额</t>
  </si>
  <si>
    <t>营运加盟费调整额</t>
  </si>
  <si>
    <t>业务费用-办公费调整额</t>
  </si>
  <si>
    <t>业务费用-水电费调整额</t>
  </si>
  <si>
    <t>商品费用调整额</t>
  </si>
  <si>
    <t>销售折让调整额</t>
  </si>
  <si>
    <t>产品维修费调整额</t>
  </si>
  <si>
    <t>产品设计费调整额</t>
  </si>
  <si>
    <t>托管费调整额</t>
  </si>
  <si>
    <t>委托管理费调整额</t>
  </si>
  <si>
    <t>其他业务费用调整额</t>
  </si>
  <si>
    <t>小计调整额</t>
  </si>
  <si>
    <t>固定工资调整额</t>
  </si>
  <si>
    <t>绩效奖金调整额</t>
  </si>
  <si>
    <t>津补贴调整额</t>
  </si>
  <si>
    <t>福利费调整额</t>
  </si>
  <si>
    <t>编外人员薪酬调整额</t>
  </si>
  <si>
    <t>职工教育经费调整额</t>
  </si>
  <si>
    <t>社会保险费调整额</t>
  </si>
  <si>
    <t>住房公积金调整额</t>
  </si>
  <si>
    <t>企业年金调整额</t>
  </si>
  <si>
    <t>商业保险调整额</t>
  </si>
  <si>
    <t>工会经费调整额</t>
  </si>
  <si>
    <t>辞退福利调整额</t>
  </si>
  <si>
    <t>其他人工费用调整额</t>
  </si>
  <si>
    <t>小计调整额D40</t>
  </si>
  <si>
    <t>差旅费调整额</t>
  </si>
  <si>
    <t>公务交通费调整额</t>
  </si>
  <si>
    <t>业务招待费调整额</t>
  </si>
  <si>
    <t>办公费用调整额</t>
  </si>
  <si>
    <t>上交管理费调整额</t>
  </si>
  <si>
    <t>会费调整额</t>
  </si>
  <si>
    <t>车辆使用费调整额</t>
  </si>
  <si>
    <t>人事招聘费调整额</t>
  </si>
  <si>
    <t>印刷费调整额</t>
  </si>
  <si>
    <t>广告宣传费调整额</t>
  </si>
  <si>
    <t>会议费调整额</t>
  </si>
  <si>
    <t>邮电通讯费调整额</t>
  </si>
  <si>
    <t>咨询费调整额</t>
  </si>
  <si>
    <t>法律顾问费调整额</t>
  </si>
  <si>
    <t>诉讼费调整额</t>
  </si>
  <si>
    <t>董事会经费调整额</t>
  </si>
  <si>
    <t>报刊书籍费调整额</t>
  </si>
  <si>
    <t>教育培训费调整额</t>
  </si>
  <si>
    <t>劳动保护费调整额</t>
  </si>
  <si>
    <t>洗涤费调整额</t>
  </si>
  <si>
    <t>信息披露费调整额</t>
  </si>
  <si>
    <t>其他经营费用调整额</t>
  </si>
  <si>
    <t>小计调整额D63</t>
  </si>
  <si>
    <t>审计评估费调整额</t>
  </si>
  <si>
    <t>能源燃料费调整额</t>
  </si>
  <si>
    <t>租赁费调整额</t>
  </si>
  <si>
    <t>物业管理费调整额D67</t>
  </si>
  <si>
    <t>安全保卫费调整额</t>
  </si>
  <si>
    <t>修理费调整额</t>
  </si>
  <si>
    <t>软件使用费调整额</t>
  </si>
  <si>
    <t>网络信息费调整额</t>
  </si>
  <si>
    <t>电子设备运转费调整额</t>
  </si>
  <si>
    <t>财产保险费调整额</t>
  </si>
  <si>
    <t>折旧费调整额</t>
  </si>
  <si>
    <t>无形资产摊销调整额</t>
  </si>
  <si>
    <t>长期待摊费用摊销调整额</t>
  </si>
  <si>
    <t>其他固定费用调整额</t>
  </si>
  <si>
    <t>小计调整额D78</t>
  </si>
  <si>
    <t>外事费调整额</t>
  </si>
  <si>
    <t>不可预见费用调整额</t>
  </si>
  <si>
    <t>党组织工作经费调整额</t>
  </si>
  <si>
    <t>开办费调整额</t>
  </si>
  <si>
    <t>小计调整额D83</t>
  </si>
  <si>
    <t>合计调整额</t>
  </si>
  <si>
    <t>业务提成考核数据</t>
  </si>
  <si>
    <t>业务推广费考核数据</t>
  </si>
  <si>
    <t>业务咨询费考核数据</t>
  </si>
  <si>
    <t>营销活动费考核数据</t>
  </si>
  <si>
    <t>业务宣传费考核数据</t>
  </si>
  <si>
    <t>投资者保护基金考核数据</t>
  </si>
  <si>
    <t>交易所会员年费考核数据</t>
  </si>
  <si>
    <t>销售招商佣金考核数据</t>
  </si>
  <si>
    <t>物业管理费考核数据</t>
  </si>
  <si>
    <t>返租门面租金考核数据</t>
  </si>
  <si>
    <t>营运加盟费考核数据</t>
  </si>
  <si>
    <t>业务费用-办公费考核数据</t>
  </si>
  <si>
    <t>业务费用-水电费考核数据</t>
  </si>
  <si>
    <t>商品费用考核数据</t>
  </si>
  <si>
    <t>销售折让考核数据</t>
  </si>
  <si>
    <t>产品维修费考核数据</t>
  </si>
  <si>
    <t>产品设计费考核数据</t>
  </si>
  <si>
    <t>托管费考核数据</t>
  </si>
  <si>
    <t>委托管理费考核数据</t>
  </si>
  <si>
    <t>其他业务费用考核数据</t>
  </si>
  <si>
    <t>小计考核数据</t>
  </si>
  <si>
    <t>固定工资考核数据</t>
  </si>
  <si>
    <t>绩效奖金考核数据</t>
  </si>
  <si>
    <t>津补贴考核数据</t>
  </si>
  <si>
    <t>福利费考核数据</t>
  </si>
  <si>
    <t>编外人员薪酬考核数据</t>
  </si>
  <si>
    <t>职工教育经费考核数据</t>
  </si>
  <si>
    <t>社会保险费考核数据</t>
  </si>
  <si>
    <t>住房公积金考核数据</t>
  </si>
  <si>
    <t>企业年金考核数据</t>
  </si>
  <si>
    <t>商业保险考核数据</t>
  </si>
  <si>
    <t>173879.53</t>
  </si>
  <si>
    <t>0.0</t>
  </si>
  <si>
    <t>759820.19</t>
  </si>
  <si>
    <t>42359.57</t>
  </si>
  <si>
    <t>128514.43</t>
  </si>
  <si>
    <t>31514.77</t>
  </si>
  <si>
    <t>8882.63</t>
  </si>
  <si>
    <t>10740.0</t>
  </si>
  <si>
    <t>3840.0</t>
  </si>
  <si>
    <t>13421.94</t>
  </si>
  <si>
    <t>5475.0</t>
  </si>
  <si>
    <t>工会经费考核数据</t>
  </si>
  <si>
    <t>辞退福利考核数据</t>
  </si>
  <si>
    <t>其他人工费用考核数据</t>
  </si>
  <si>
    <t>小计考核数据E40</t>
  </si>
  <si>
    <t>差旅费考核数据</t>
  </si>
  <si>
    <t>公务交通费考核数据</t>
  </si>
  <si>
    <t>业务招待费考核数据</t>
  </si>
  <si>
    <t>办公费用考核数据</t>
  </si>
  <si>
    <t>上交管理费考核数据</t>
  </si>
  <si>
    <t>会费考核数据</t>
  </si>
  <si>
    <t>车辆使用费考核数据</t>
  </si>
  <si>
    <t>人事招聘费考核数据</t>
  </si>
  <si>
    <t>印刷费考核数据</t>
  </si>
  <si>
    <t>广告宣传费考核数据</t>
  </si>
  <si>
    <t>会议费考核数据</t>
  </si>
  <si>
    <t>邮电通讯费考核数据</t>
  </si>
  <si>
    <t>咨询费考核数据</t>
  </si>
  <si>
    <t>法律顾问费考核数据</t>
  </si>
  <si>
    <t>诉讼费考核数据</t>
  </si>
  <si>
    <t>董事会经费考核数据</t>
  </si>
  <si>
    <t>报刊书籍费考核数据</t>
  </si>
  <si>
    <t>教育培训费考核数据</t>
  </si>
  <si>
    <t>劳动保护费考核数据</t>
  </si>
  <si>
    <t>洗涤费考核数据</t>
  </si>
  <si>
    <t>信息披露费考核数据</t>
  </si>
  <si>
    <t>其他经营费用考核数据</t>
  </si>
  <si>
    <t>小计考核数据E63</t>
  </si>
  <si>
    <t>审计评估费考核数据</t>
  </si>
  <si>
    <t>能源燃料费考核数据</t>
  </si>
  <si>
    <t>租赁费考核数据</t>
  </si>
  <si>
    <t>物业管理费考核数据E67</t>
  </si>
  <si>
    <t>安全保卫费考核数据</t>
  </si>
  <si>
    <t>修理费考核数据</t>
  </si>
  <si>
    <t>软件使用费考核数据</t>
  </si>
  <si>
    <t>网络信息费考核数据</t>
  </si>
  <si>
    <t>电子设备运转费考核数据</t>
  </si>
  <si>
    <t>财产保险费考核数据</t>
  </si>
  <si>
    <t>折旧费考核数据</t>
  </si>
  <si>
    <t>无形资产摊销考核数据</t>
  </si>
  <si>
    <t>长期待摊费用摊销考核数据</t>
  </si>
  <si>
    <t>其他固定费用考核数据</t>
  </si>
  <si>
    <t>小计考核数据E78</t>
  </si>
  <si>
    <t>外事费考核数据</t>
  </si>
  <si>
    <t>不可预见费用考核数据</t>
  </si>
  <si>
    <t>党组织工作经费考核数据</t>
  </si>
  <si>
    <t>开办费考核数据</t>
  </si>
  <si>
    <t>小计考核数据E83</t>
  </si>
  <si>
    <t>合计考核数据</t>
  </si>
  <si>
    <t>调整额</t>
  </si>
  <si>
    <t>序时账</t>
  </si>
  <si>
    <t>责任核算账簿：</t>
  </si>
  <si>
    <t>财富证券有限责任公司-财富证券责任核算账簿</t>
  </si>
  <si>
    <t>币种：</t>
  </si>
  <si>
    <t>本币</t>
  </si>
  <si>
    <t>日期：</t>
  </si>
  <si>
    <t>2019-01-01至2019-07-31</t>
  </si>
  <si>
    <t>返回币种：</t>
  </si>
  <si>
    <t>组织本币</t>
  </si>
  <si>
    <t>年</t>
  </si>
  <si>
    <t>月</t>
  </si>
  <si>
    <t>日</t>
  </si>
  <si>
    <t>凭证号</t>
  </si>
  <si>
    <t>分录号</t>
  </si>
  <si>
    <t>摘要</t>
  </si>
  <si>
    <t>要素编码</t>
  </si>
  <si>
    <t>要素名称</t>
  </si>
  <si>
    <t>成本中心</t>
  </si>
  <si>
    <t>辅助项</t>
  </si>
  <si>
    <t>借方</t>
  </si>
  <si>
    <t>贷方</t>
  </si>
  <si>
    <t>2019</t>
  </si>
  <si>
    <t>05</t>
  </si>
  <si>
    <t>31</t>
  </si>
  <si>
    <t>RV000066</t>
  </si>
  <si>
    <t>珠江6号收入调至曙光</t>
  </si>
  <si>
    <t>6021060101</t>
  </si>
  <si>
    <t>管理费收入</t>
  </si>
  <si>
    <t>【调整项目:综合】</t>
  </si>
  <si>
    <t>珠江8号收入调至投顾</t>
  </si>
  <si>
    <t>珠江10号收入调至投顾</t>
  </si>
  <si>
    <t>天天基金手续费收支转广分</t>
  </si>
  <si>
    <t>珠江13号收入划哈尔滨</t>
  </si>
  <si>
    <t>珠江18号收入划哈尔滨</t>
  </si>
  <si>
    <t>财兴2号收入划永州</t>
  </si>
  <si>
    <t>运通71号划曙光</t>
  </si>
  <si>
    <t>运通22号划青岛</t>
  </si>
  <si>
    <t>浦发长春1号划长春</t>
  </si>
  <si>
    <t>运通20号收入划红桂</t>
  </si>
  <si>
    <t>财富1号同花顺销售划收入给网金</t>
  </si>
  <si>
    <t>6021060201</t>
  </si>
  <si>
    <t>财富1号陆金所销售划收入给资管</t>
  </si>
  <si>
    <t>财富1号陆金所销售划收入给网金</t>
  </si>
  <si>
    <t>财富1号陆金所销售划收入给宝安</t>
  </si>
  <si>
    <t>财富1号销售费用划营业部</t>
  </si>
  <si>
    <t>【调整项目:资管销售费】</t>
  </si>
  <si>
    <t>财富1个月销售费用划营业部</t>
  </si>
  <si>
    <t>财富6个月销售费用划营业部</t>
  </si>
  <si>
    <t>润泽优享1号销售费用划营业部</t>
  </si>
  <si>
    <t>财富1号、1个月、6个月、润泽1号划销售费用给营业部</t>
  </si>
  <si>
    <t>6051</t>
  </si>
  <si>
    <t>RV000067</t>
  </si>
  <si>
    <t>投行一部未开票收入</t>
  </si>
  <si>
    <t>602104</t>
  </si>
  <si>
    <t>代理承销证券</t>
  </si>
  <si>
    <t>考核专用</t>
  </si>
  <si>
    <t>投行一部承销款利息收入</t>
  </si>
  <si>
    <t>601103</t>
  </si>
  <si>
    <t>代持利息收入</t>
  </si>
  <si>
    <t>投行三部未开票收入</t>
  </si>
  <si>
    <t>60210704</t>
  </si>
  <si>
    <t>RV000068</t>
  </si>
  <si>
    <t>转融通利息调整</t>
  </si>
  <si>
    <t>64110302</t>
  </si>
  <si>
    <t>转融通</t>
  </si>
  <si>
    <t>【调整项目:转融通利息】</t>
  </si>
  <si>
    <t>1-5月累计反向IB分成利润</t>
  </si>
  <si>
    <t>经总折旧费分摊</t>
  </si>
  <si>
    <t>661266</t>
  </si>
  <si>
    <t>RV000069</t>
  </si>
  <si>
    <t>1901-02月招待费</t>
  </si>
  <si>
    <t>661236</t>
  </si>
  <si>
    <t>1903-04月招待费</t>
  </si>
  <si>
    <t>RV000070</t>
  </si>
  <si>
    <t>公司购买湖南债投资收益调出</t>
  </si>
  <si>
    <t>611103</t>
  </si>
  <si>
    <t>公司购买湖南债浮动盈亏调整</t>
  </si>
  <si>
    <t>6101</t>
  </si>
  <si>
    <t>公允价值变动损益</t>
  </si>
  <si>
    <t>【调整项目:其他综合收益调整】</t>
  </si>
  <si>
    <t>公司2906账户回购利息</t>
  </si>
  <si>
    <t>60110205</t>
  </si>
  <si>
    <t>回购</t>
  </si>
  <si>
    <t>公司委托固收投资部现金管理</t>
  </si>
  <si>
    <t>固收投资部华润睿致87号浮动盈亏调整</t>
  </si>
  <si>
    <t>资管楚天科技浮动盈亏</t>
  </si>
  <si>
    <t>国融安享2号浮动盈亏</t>
  </si>
  <si>
    <t>固收部归还做市业务部委托现金管理利息</t>
  </si>
  <si>
    <t>固收-期货投资收益</t>
  </si>
  <si>
    <t>华润睿致87号投资收益调整</t>
  </si>
  <si>
    <t>原金衍向公司借款利息</t>
  </si>
  <si>
    <t>本日小计</t>
  </si>
  <si>
    <t>本月合计</t>
  </si>
  <si>
    <t>06</t>
  </si>
  <si>
    <t>30</t>
  </si>
  <si>
    <t>RV000071</t>
  </si>
  <si>
    <t>RV000072</t>
  </si>
  <si>
    <t>运通70号划浙分</t>
  </si>
  <si>
    <t>财富2号销售费用划营业部</t>
  </si>
  <si>
    <t>财富3号销售费用划营业部</t>
  </si>
  <si>
    <t>财富4号销售费用划营业部</t>
  </si>
  <si>
    <t>财富1号-5号划销售费用给营业部</t>
  </si>
  <si>
    <t>RV000073</t>
  </si>
  <si>
    <t>投行二部承销款利息收入</t>
  </si>
  <si>
    <t>RV000074</t>
  </si>
  <si>
    <t>6月转融通利息调整</t>
  </si>
  <si>
    <t>6月累计反向IB分成利润</t>
  </si>
  <si>
    <t>6月经总折旧费分摊</t>
  </si>
  <si>
    <t>RV000075</t>
  </si>
  <si>
    <t>1905-06月招待费</t>
  </si>
  <si>
    <t>07</t>
  </si>
  <si>
    <t>RV000076</t>
  </si>
  <si>
    <t>珠江6号交易费收入划给曙光</t>
  </si>
  <si>
    <t>6021060102</t>
  </si>
  <si>
    <t>交易费收入</t>
  </si>
  <si>
    <t>珠江8号管理费收入划给投顾业务部</t>
  </si>
  <si>
    <t>珠江10号管理费收入划给投顾业务部</t>
  </si>
  <si>
    <t>浦发长春1号收入划长春</t>
  </si>
  <si>
    <t>固定收益部华润睿智87号浮动盈亏调整</t>
  </si>
  <si>
    <t>固定收益部湖南债投资收益调整</t>
  </si>
  <si>
    <t>固定收益部湖南债浮动盈亏调整</t>
  </si>
  <si>
    <t>财富1个月001期</t>
  </si>
  <si>
    <t>财富12个月001期</t>
  </si>
  <si>
    <t>财富12个月002期</t>
  </si>
  <si>
    <t>财富12个月003期</t>
  </si>
  <si>
    <t>红酒费用分摊</t>
  </si>
  <si>
    <t>其他费用分摊</t>
  </si>
  <si>
    <t>资金运营部委托现金管理收益</t>
  </si>
  <si>
    <t>RV000077</t>
  </si>
  <si>
    <t>本年累计</t>
  </si>
  <si>
    <t>RV000078</t>
  </si>
  <si>
    <t>反向IB分成利润</t>
  </si>
  <si>
    <t>西部超导浮动盈亏转做市</t>
  </si>
  <si>
    <t>指定股票处置损益调入</t>
  </si>
  <si>
    <t>资管楚天科技投资收益</t>
  </si>
  <si>
    <t>财务顾问部已开票未收款收入</t>
  </si>
  <si>
    <t>债券款利息收入</t>
  </si>
  <si>
    <t>自有</t>
  </si>
  <si>
    <t>利率</t>
  </si>
  <si>
    <t>部门</t>
  </si>
  <si>
    <t>日均值</t>
  </si>
  <si>
    <t>资金成本</t>
  </si>
  <si>
    <t>固定收益投资部</t>
  </si>
  <si>
    <t>固定收益市场部</t>
  </si>
  <si>
    <t>固收条线小计</t>
  </si>
  <si>
    <t>量化产品投资部</t>
  </si>
  <si>
    <t>权益产品投资部</t>
  </si>
  <si>
    <t>资管条线小计</t>
  </si>
  <si>
    <t>金融衍生品部</t>
  </si>
  <si>
    <t>权益自营小计</t>
  </si>
  <si>
    <t>机构业务部</t>
  </si>
  <si>
    <t>经纪业务小计</t>
  </si>
  <si>
    <t>注：复制资金日均表部门及日均值，更新利率</t>
  </si>
  <si>
    <t>各部门人数</t>
  </si>
  <si>
    <t>截至：</t>
  </si>
  <si>
    <t>1月</t>
  </si>
  <si>
    <t>2月</t>
  </si>
  <si>
    <t>3月</t>
  </si>
  <si>
    <t>4月</t>
  </si>
  <si>
    <t>5月</t>
  </si>
  <si>
    <t>6月</t>
  </si>
  <si>
    <t>7月</t>
  </si>
  <si>
    <t>8月</t>
  </si>
  <si>
    <t>9月</t>
  </si>
  <si>
    <t>10月</t>
  </si>
  <si>
    <t>11月</t>
  </si>
  <si>
    <t>12月</t>
  </si>
  <si>
    <t>平均</t>
  </si>
  <si>
    <t>党群办</t>
  </si>
  <si>
    <t>易彦团队</t>
  </si>
  <si>
    <t>蔡畅团队</t>
  </si>
  <si>
    <t>投资银行四部</t>
  </si>
  <si>
    <t>杨晓垒团队</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</si>
  <si>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</si>
  <si>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</si>
  <si>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</si>
  <si>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</si>
  <si>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</si>
  <si>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</si>
  <si>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</si>
  <si>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</si>
  <si>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</si>
  <si>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</si>
  <si>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</si>
  <si>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</si>
  <si>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</si>
  <si>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</si>
  <si>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</si>
  <si>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</si>
  <si>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</si>
  <si>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</si>
  <si>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</si>
  <si>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</si>
  <si>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</si>
  <si>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</si>
  <si>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</si>
  <si>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</si>
  <si>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</si>
  <si>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</si>
  <si>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</si>
  <si>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</si>
  <si>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怀化平安路证券营业部</t>
  </si>
  <si>
    <t>常德柳叶大道证券营业部</t>
  </si>
  <si>
    <t>娄底清泉街证券营业部</t>
  </si>
  <si>
    <t>益阳康富南路证券营业部</t>
  </si>
  <si>
    <t>岳阳花板桥路证券营业部</t>
  </si>
  <si>
    <t>永州湘永路证券营业部</t>
  </si>
  <si>
    <t>杭州庆春路证券营业部</t>
  </si>
  <si>
    <t>上海大连路证券营业部</t>
  </si>
  <si>
    <t>杭州西湖国贸中心证券营业部</t>
  </si>
  <si>
    <t>北京市朝阳东三环中路证券营业部</t>
  </si>
  <si>
    <t>武汉京汉大道证券营业部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</si>
  <si>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</si>
  <si>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</si>
  <si>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</si>
  <si>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</si>
  <si>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</si>
  <si>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</si>
  <si>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</si>
  <si>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</si>
  <si>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</si>
  <si>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</si>
  <si>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</si>
  <si>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</si>
  <si>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</si>
  <si>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深圳香林路证券营业部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</si>
  <si>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</si>
  <si>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</si>
  <si>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</si>
  <si>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</si>
  <si>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</si>
  <si>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</si>
  <si>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广州黄埔大道证券营业部</t>
  </si>
  <si>
    <t>太原桃园北路证券营业部</t>
  </si>
  <si>
    <t>兰州金昌南路证券营业部</t>
  </si>
  <si>
    <t>长春东南湖大路证券营业部</t>
  </si>
  <si>
    <t>重庆新溉大道证券营业部</t>
  </si>
  <si>
    <t>东莞迎宾大道证券营业部</t>
  </si>
  <si>
    <t>莆田东园东路证券营业部</t>
  </si>
  <si>
    <t>天津武清京津公路证券营业部</t>
  </si>
  <si>
    <t>深圳嘉宾路证券营业部</t>
  </si>
  <si>
    <t>苍南车站大道证券营业部</t>
  </si>
  <si>
    <t>深圳泰然九路证券营业部</t>
  </si>
  <si>
    <t>揭阳黄岐山大道证券营业部</t>
  </si>
  <si>
    <t>大连黄河路证券营业部</t>
  </si>
  <si>
    <t>深圳海德三道证券营业部</t>
  </si>
  <si>
    <t>北京宏泰东街证券营业部</t>
  </si>
  <si>
    <t>邵阳新宁解放路证券营业部</t>
  </si>
  <si>
    <t>营业部小计</t>
  </si>
  <si>
    <t>公司合计</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</si>
</sst>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_ \¥* #,##0_ ;_ \¥* \-#,##0_ ;_ \¥* &quot;-&quot;_ ;_ @_ "/>
    <numFmt numFmtId="178" formatCode="0_ "/>
    <numFmt numFmtId="179" formatCode="0.00_);[Red]\(0.00\)"/>
    <numFmt numFmtId="180" formatCode="_ * #,##0_ ;_ * \-#,##0_ ;_ * &quot;-&quot;??_ ;_ @_ "/>
  </numFmts>
  <fonts count="63">
    <font>
      <sz val="11"/>
      <color theme="1"/>
      <name val="宋体"/>
      <charset val="134"/>
      <scheme val="minor"/>
    </font>
    <font>
      <sz val="10"/>
      <color indexed="8"/>
      <name val="宋体"/>
      <charset val="134"/>
    </font>
    <font>
      <sz val="11"/>
      <color theme="1"/>
      <name val="微软雅黑"/>
      <charset val="134"/>
    </font>
    <font>
      <b/>
      <sz val="10"/>
      <color theme="1"/>
      <name val="微软雅黑"/>
      <charset val="134"/>
    </font>
    <font>
      <b/>
      <sz val="11"/>
      <color theme="1"/>
      <name val="微软雅黑"/>
      <charset val="134"/>
    </font>
    <font>
      <sz val="10"/>
      <color theme="1"/>
      <name val="微软雅黑"/>
      <charset val="134"/>
    </font>
    <font>
      <b/>
      <sz val="14"/>
      <color indexed="62"/>
      <name val="微软雅黑"/>
      <charset val="134"/>
    </font>
    <font>
      <sz val="8"/>
      <color indexed="8"/>
      <name val="宋体"/>
      <charset val="134"/>
    </font>
    <font>
      <u/>
      <sz val="8"/>
      <color indexed="8"/>
      <name val="宋体"/>
      <charset val="134"/>
    </font>
    <font>
      <b/>
      <sz val="8"/>
      <color indexed="62"/>
      <name val="宋体"/>
      <charset val="134"/>
    </font>
    <font>
      <b/>
      <sz val="9"/>
      <color indexed="8"/>
      <name val="宋体"/>
      <charset val="134"/>
    </font>
    <font>
      <sz val="10"/>
      <name val="FangSong"/>
      <charset val="134"/>
    </font>
    <font>
      <b/>
      <sz val="10"/>
      <name val="微软雅黑"/>
      <charset val="134"/>
    </font>
    <font>
      <sz val="10"/>
      <color rgb="FFFF0000"/>
      <name val="FangSong"/>
      <charset val="134"/>
    </font>
    <font>
      <sz val="11"/>
      <color rgb="FF000000"/>
      <name val="宋体"/>
      <charset val="134"/>
      <scheme val="minor"/>
    </font>
    <font>
      <sz val="11"/>
      <color rgb="FFFF0000"/>
      <name val="宋体"/>
      <charset val="134"/>
      <scheme val="minor"/>
    </font>
    <font>
      <sz val="10"/>
      <name val="微软雅黑"/>
      <charset val="134"/>
    </font>
    <font>
      <sz val="10"/>
      <color rgb="FF000000"/>
      <name val="微软雅黑"/>
      <charset val="134"/>
    </font>
    <font>
      <sz val="9"/>
      <color indexed="8"/>
      <name val="宋体"/>
      <charset val="134"/>
    </font>
    <font>
      <sz val="9"/>
      <name val="宋体"/>
      <charset val="134"/>
    </font>
    <font>
      <b/>
      <sz val="11"/>
      <color theme="1"/>
      <name val="宋体"/>
      <charset val="134"/>
      <scheme val="minor"/>
    </font>
    <font>
      <sz val="10"/>
      <color theme="1"/>
      <name val="宋体"/>
      <charset val="134"/>
      <scheme val="minor"/>
    </font>
    <font>
      <b/>
      <sz val="10"/>
      <color theme="1"/>
      <name val="宋体"/>
      <charset val="134"/>
      <scheme val="minor"/>
    </font>
    <font>
      <b/>
      <sz val="10"/>
      <name val="宋体"/>
      <charset val="134"/>
    </font>
    <font>
      <sz val="10"/>
      <name val="宋体"/>
      <charset val="134"/>
    </font>
    <font>
      <sz val="10"/>
      <name val="Noto Sans Mono CJK JP Regular"/>
      <charset val="134"/>
    </font>
    <font>
      <sz val="10"/>
      <color theme="1"/>
      <name val="仿宋_GB2312"/>
      <charset val="134"/>
    </font>
    <font>
      <sz val="10"/>
      <name val="仿宋_GB2312"/>
      <charset val="134"/>
    </font>
    <font>
      <b/>
      <sz val="10.5"/>
      <name val="宋体"/>
      <charset val="134"/>
    </font>
    <font>
      <sz val="11"/>
      <name val="宋体"/>
      <charset val="134"/>
    </font>
    <font>
      <b/>
      <sz val="10"/>
      <color rgb="FF000000"/>
      <name val="微软雅黑"/>
      <charset val="134"/>
    </font>
    <font>
      <sz val="10"/>
      <color theme="1"/>
      <name val="Arial"/>
      <charset val="134"/>
    </font>
    <font>
      <sz val="9"/>
      <color theme="1"/>
      <name val="Arial"/>
      <charset val="134"/>
    </font>
    <font>
      <b/>
      <sz val="10"/>
      <name val="宋体"/>
      <charset val="134"/>
      <scheme val="minor"/>
    </font>
    <font>
      <sz val="10"/>
      <color rgb="FFFF0000"/>
      <name val="Arial"/>
      <charset val="134"/>
    </font>
    <font>
      <b/>
      <sz val="10"/>
      <color theme="1"/>
      <name val="Arial"/>
      <charset val="134"/>
    </font>
    <font>
      <sz val="10"/>
      <color rgb="FF000000"/>
      <name val="宋体"/>
      <charset val="134"/>
      <scheme val="minor"/>
    </font>
    <font>
      <sz val="9"/>
      <color theme="1"/>
      <name val="宋体"/>
      <charset val="134"/>
      <scheme val="minor"/>
    </font>
    <font>
      <sz val="10"/>
      <color theme="1"/>
      <name val="宋体"/>
      <charset val="134"/>
    </font>
    <font>
      <sz val="11"/>
      <color theme="0"/>
      <name val="宋体"/>
      <charset val="0"/>
      <scheme val="minor"/>
    </font>
    <font>
      <sz val="12"/>
      <name val="宋体"/>
      <charset val="134"/>
    </font>
    <font>
      <b/>
      <sz val="11"/>
      <color rgb="FF3F3F3F"/>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0"/>
      <name val="Arial"/>
      <charset val="134"/>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
      <sz val="10"/>
      <name val="Times New Roman"/>
      <charset val="134"/>
    </font>
    <font>
      <b/>
      <sz val="10"/>
      <name val="Times New Roman"/>
      <charset val="134"/>
    </font>
    <font>
      <sz val="9"/>
      <color theme="1"/>
      <name val="微软雅黑"/>
      <charset val="134"/>
    </font>
  </fonts>
  <fills count="53">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6795556505"/>
        <bgColor indexed="64"/>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rgb="FFD9D9D9"/>
        <bgColor rgb="FF000000"/>
      </patternFill>
    </fill>
    <fill>
      <patternFill patternType="solid">
        <fgColor rgb="FFFFFFFF"/>
        <bgColor rgb="FF000000"/>
      </patternFill>
    </fill>
    <fill>
      <patternFill patternType="solid">
        <fgColor theme="0" tint="-0.14996795556505"/>
        <bgColor rgb="FF000000"/>
      </patternFill>
    </fill>
    <fill>
      <patternFill patternType="solid">
        <fgColor rgb="FFFFC000"/>
        <bgColor indexed="64"/>
      </patternFill>
    </fill>
    <fill>
      <patternFill patternType="solid">
        <fgColor theme="5" tint="0.599993896298105"/>
        <bgColor indexed="64"/>
      </patternFill>
    </fill>
    <fill>
      <patternFill patternType="solid">
        <fgColor theme="4" tint="0.799951170384838"/>
        <bgColor indexed="64"/>
      </patternFill>
    </fill>
    <fill>
      <patternFill patternType="solid">
        <fgColor theme="3" tint="0.799951170384838"/>
        <bgColor indexed="64"/>
      </patternFill>
    </fill>
    <fill>
      <patternFill patternType="solid">
        <fgColor theme="3" tint="0.799951170384838"/>
        <bgColor theme="0"/>
      </patternFill>
    </fill>
    <fill>
      <patternFill patternType="solid">
        <fgColor theme="0"/>
        <bgColor theme="0"/>
      </patternFill>
    </fill>
    <fill>
      <patternFill patternType="solid">
        <fgColor theme="0" tint="-0.149998474074526"/>
        <bgColor indexed="64"/>
      </patternFill>
    </fill>
    <fill>
      <patternFill patternType="solid">
        <fgColor theme="0" tint="-0.249977111117893"/>
        <bgColor rgb="FF000000"/>
      </patternFill>
    </fill>
    <fill>
      <patternFill patternType="solid">
        <fgColor rgb="FFE2E2E2"/>
        <bgColor indexed="64"/>
      </patternFill>
    </fill>
    <fill>
      <patternFill patternType="solid">
        <fgColor rgb="FFDAEEF3"/>
        <bgColor rgb="FF000000"/>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3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hair">
        <color auto="1"/>
      </left>
      <right style="hair">
        <color auto="1"/>
      </right>
      <top style="thin">
        <color auto="1"/>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style="thin">
        <color indexed="8"/>
      </left>
      <right style="thin">
        <color indexed="8"/>
      </right>
      <top style="thin">
        <color indexed="8"/>
      </top>
      <bottom style="thin">
        <color indexed="8"/>
      </bottom>
      <diagonal/>
    </border>
    <border>
      <left style="hair">
        <color auto="1"/>
      </left>
      <right style="hair">
        <color auto="1"/>
      </right>
      <top style="medium">
        <color auto="1"/>
      </top>
      <bottom style="hair">
        <color auto="1"/>
      </bottom>
      <diagonal/>
    </border>
    <border>
      <left/>
      <right style="hair">
        <color auto="1"/>
      </right>
      <top style="medium">
        <color auto="1"/>
      </top>
      <bottom style="hair">
        <color auto="1"/>
      </bottom>
      <diagonal/>
    </border>
    <border>
      <left style="hair">
        <color auto="1"/>
      </left>
      <right/>
      <top style="medium">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hair">
        <color auto="1"/>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4">
    <xf numFmtId="0" fontId="0" fillId="0" borderId="0"/>
    <xf numFmtId="42" fontId="0" fillId="0" borderId="0" applyFont="0" applyFill="0" applyBorder="0" applyAlignment="0" applyProtection="0">
      <alignment vertical="center"/>
    </xf>
    <xf numFmtId="0" fontId="43" fillId="39" borderId="0" applyNumberFormat="0" applyBorder="0" applyAlignment="0" applyProtection="0">
      <alignment vertical="center"/>
    </xf>
    <xf numFmtId="0" fontId="55" fillId="45"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3" fillId="33" borderId="0" applyNumberFormat="0" applyBorder="0" applyAlignment="0" applyProtection="0">
      <alignment vertical="center"/>
    </xf>
    <xf numFmtId="0" fontId="46" fillId="29" borderId="0" applyNumberFormat="0" applyBorder="0" applyAlignment="0" applyProtection="0">
      <alignment vertical="center"/>
    </xf>
    <xf numFmtId="43" fontId="0" fillId="0" borderId="0" applyFont="0" applyFill="0" applyBorder="0" applyAlignment="0" applyProtection="0">
      <alignment vertical="center"/>
    </xf>
    <xf numFmtId="0" fontId="39" fillId="36" borderId="0" applyNumberFormat="0" applyBorder="0" applyAlignment="0" applyProtection="0">
      <alignment vertical="center"/>
    </xf>
    <xf numFmtId="0" fontId="59" fillId="0" borderId="0" applyNumberFormat="0" applyFill="0" applyBorder="0" applyAlignment="0" applyProtection="0">
      <alignment vertical="center"/>
    </xf>
    <xf numFmtId="9" fontId="0" fillId="0" borderId="0" applyFont="0" applyFill="0" applyBorder="0" applyAlignment="0" applyProtection="0">
      <alignment vertical="center"/>
    </xf>
    <xf numFmtId="0" fontId="45" fillId="0" borderId="0" applyNumberFormat="0" applyFill="0" applyBorder="0" applyAlignment="0" applyProtection="0">
      <alignment vertical="center"/>
    </xf>
    <xf numFmtId="0" fontId="0" fillId="44" borderId="33" applyNumberFormat="0" applyFont="0" applyAlignment="0" applyProtection="0">
      <alignment vertical="center"/>
    </xf>
    <xf numFmtId="0" fontId="39" fillId="43" borderId="0" applyNumberFormat="0" applyBorder="0" applyAlignment="0" applyProtection="0">
      <alignment vertical="center"/>
    </xf>
    <xf numFmtId="0" fontId="44"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1" fillId="0" borderId="31" applyNumberFormat="0" applyFill="0" applyAlignment="0" applyProtection="0">
      <alignment vertical="center"/>
    </xf>
    <xf numFmtId="0" fontId="57" fillId="0" borderId="31" applyNumberFormat="0" applyFill="0" applyAlignment="0" applyProtection="0">
      <alignment vertical="center"/>
    </xf>
    <xf numFmtId="0" fontId="39" fillId="35" borderId="0" applyNumberFormat="0" applyBorder="0" applyAlignment="0" applyProtection="0">
      <alignment vertical="center"/>
    </xf>
    <xf numFmtId="0" fontId="44" fillId="0" borderId="35" applyNumberFormat="0" applyFill="0" applyAlignment="0" applyProtection="0">
      <alignment vertical="center"/>
    </xf>
    <xf numFmtId="0" fontId="39" fillId="42" borderId="0" applyNumberFormat="0" applyBorder="0" applyAlignment="0" applyProtection="0">
      <alignment vertical="center"/>
    </xf>
    <xf numFmtId="0" fontId="41" fillId="26" borderId="28" applyNumberFormat="0" applyAlignment="0" applyProtection="0">
      <alignment vertical="center"/>
    </xf>
    <xf numFmtId="0" fontId="52" fillId="26" borderId="32" applyNumberFormat="0" applyAlignment="0" applyProtection="0">
      <alignment vertical="center"/>
    </xf>
    <xf numFmtId="0" fontId="47" fillId="32" borderId="29" applyNumberFormat="0" applyAlignment="0" applyProtection="0">
      <alignment vertical="center"/>
    </xf>
    <xf numFmtId="0" fontId="43" fillId="52" borderId="0" applyNumberFormat="0" applyBorder="0" applyAlignment="0" applyProtection="0">
      <alignment vertical="center"/>
    </xf>
    <xf numFmtId="0" fontId="39" fillId="48" borderId="0" applyNumberFormat="0" applyBorder="0" applyAlignment="0" applyProtection="0">
      <alignment vertical="center"/>
    </xf>
    <xf numFmtId="0" fontId="50" fillId="0" borderId="30" applyNumberFormat="0" applyFill="0" applyAlignment="0" applyProtection="0">
      <alignment vertical="center"/>
    </xf>
    <xf numFmtId="0" fontId="56" fillId="0" borderId="34" applyNumberFormat="0" applyFill="0" applyAlignment="0" applyProtection="0">
      <alignment vertical="center"/>
    </xf>
    <xf numFmtId="0" fontId="58" fillId="51" borderId="0" applyNumberFormat="0" applyBorder="0" applyAlignment="0" applyProtection="0">
      <alignment vertical="center"/>
    </xf>
    <xf numFmtId="0" fontId="54" fillId="41" borderId="0" applyNumberFormat="0" applyBorder="0" applyAlignment="0" applyProtection="0">
      <alignment vertical="center"/>
    </xf>
    <xf numFmtId="0" fontId="43" fillId="38" borderId="0" applyNumberFormat="0" applyBorder="0" applyAlignment="0" applyProtection="0">
      <alignment vertical="center"/>
    </xf>
    <xf numFmtId="0" fontId="39" fillId="25" borderId="0" applyNumberFormat="0" applyBorder="0" applyAlignment="0" applyProtection="0">
      <alignment vertical="center"/>
    </xf>
    <xf numFmtId="0" fontId="40" fillId="0" borderId="0"/>
    <xf numFmtId="0" fontId="43" fillId="37" borderId="0" applyNumberFormat="0" applyBorder="0" applyAlignment="0" applyProtection="0">
      <alignment vertical="center"/>
    </xf>
    <xf numFmtId="0" fontId="43" fillId="31" borderId="0" applyNumberFormat="0" applyBorder="0" applyAlignment="0" applyProtection="0">
      <alignment vertical="center"/>
    </xf>
    <xf numFmtId="0" fontId="43" fillId="50" borderId="0" applyNumberFormat="0" applyBorder="0" applyAlignment="0" applyProtection="0">
      <alignment vertical="center"/>
    </xf>
    <xf numFmtId="0" fontId="43" fillId="14" borderId="0" applyNumberFormat="0" applyBorder="0" applyAlignment="0" applyProtection="0">
      <alignment vertical="center"/>
    </xf>
    <xf numFmtId="0" fontId="39" fillId="24" borderId="0" applyNumberFormat="0" applyBorder="0" applyAlignment="0" applyProtection="0">
      <alignment vertical="center"/>
    </xf>
    <xf numFmtId="0" fontId="39" fillId="47" borderId="0" applyNumberFormat="0" applyBorder="0" applyAlignment="0" applyProtection="0">
      <alignment vertical="center"/>
    </xf>
    <xf numFmtId="0" fontId="43" fillId="49" borderId="0" applyNumberFormat="0" applyBorder="0" applyAlignment="0" applyProtection="0">
      <alignment vertical="center"/>
    </xf>
    <xf numFmtId="0" fontId="43" fillId="28" borderId="0" applyNumberFormat="0" applyBorder="0" applyAlignment="0" applyProtection="0">
      <alignment vertical="center"/>
    </xf>
    <xf numFmtId="0" fontId="39" fillId="23" borderId="0" applyNumberFormat="0" applyBorder="0" applyAlignment="0" applyProtection="0">
      <alignment vertical="center"/>
    </xf>
    <xf numFmtId="0" fontId="43" fillId="30" borderId="0" applyNumberFormat="0" applyBorder="0" applyAlignment="0" applyProtection="0">
      <alignment vertical="center"/>
    </xf>
    <xf numFmtId="0" fontId="39" fillId="34" borderId="0" applyNumberFormat="0" applyBorder="0" applyAlignment="0" applyProtection="0">
      <alignment vertical="center"/>
    </xf>
    <xf numFmtId="0" fontId="39" fillId="46" borderId="0" applyNumberFormat="0" applyBorder="0" applyAlignment="0" applyProtection="0">
      <alignment vertical="center"/>
    </xf>
    <xf numFmtId="0" fontId="43" fillId="27" borderId="0" applyNumberFormat="0" applyBorder="0" applyAlignment="0" applyProtection="0">
      <alignment vertical="center"/>
    </xf>
    <xf numFmtId="0" fontId="39" fillId="40" borderId="0" applyNumberFormat="0" applyBorder="0" applyAlignment="0" applyProtection="0">
      <alignment vertical="center"/>
    </xf>
    <xf numFmtId="0" fontId="40" fillId="0" borderId="0"/>
    <xf numFmtId="0" fontId="40" fillId="0" borderId="0"/>
    <xf numFmtId="0" fontId="49" fillId="0" borderId="0"/>
    <xf numFmtId="177" fontId="40" fillId="0" borderId="0" applyFont="0" applyFill="0" applyBorder="0" applyAlignment="0" applyProtection="0"/>
  </cellStyleXfs>
  <cellXfs count="223">
    <xf numFmtId="0" fontId="0" fillId="0" borderId="0" xfId="0"/>
    <xf numFmtId="0" fontId="0" fillId="0" borderId="0" xfId="0" applyFill="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vertical="center"/>
    </xf>
    <xf numFmtId="0" fontId="1" fillId="0" borderId="0" xfId="0" applyFont="1" applyAlignment="1">
      <alignment horizontal="left"/>
    </xf>
    <xf numFmtId="0" fontId="0" fillId="0" borderId="1" xfId="0" applyFont="1" applyFill="1" applyBorder="1" applyAlignment="1">
      <alignment horizontal="left" vertical="center"/>
    </xf>
    <xf numFmtId="0" fontId="0" fillId="0"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1" xfId="0" applyFill="1" applyBorder="1" applyAlignment="1">
      <alignment horizontal="left" vertical="center"/>
    </xf>
    <xf numFmtId="0" fontId="0" fillId="0" borderId="2" xfId="0" applyFill="1" applyBorder="1" applyAlignment="1">
      <alignment horizontal="left" vertical="center"/>
    </xf>
    <xf numFmtId="0" fontId="0" fillId="0" borderId="2" xfId="0" applyFill="1" applyBorder="1" applyAlignment="1">
      <alignment horizontal="center" vertical="center"/>
    </xf>
    <xf numFmtId="0" fontId="0" fillId="0" borderId="2" xfId="0" applyBorder="1" applyAlignment="1">
      <alignment vertical="center"/>
    </xf>
    <xf numFmtId="0" fontId="0" fillId="2" borderId="1" xfId="0" applyFont="1" applyFill="1" applyBorder="1" applyAlignment="1">
      <alignment horizontal="left" vertical="center"/>
    </xf>
    <xf numFmtId="0" fontId="0" fillId="2" borderId="2" xfId="0" applyFill="1" applyBorder="1" applyAlignment="1">
      <alignment horizontal="center" vertical="center"/>
    </xf>
    <xf numFmtId="0" fontId="0" fillId="0" borderId="2" xfId="0" applyBorder="1" applyAlignment="1">
      <alignment horizontal="center" vertical="center"/>
    </xf>
    <xf numFmtId="0" fontId="0" fillId="2" borderId="2" xfId="0" applyFill="1" applyBorder="1" applyAlignment="1">
      <alignment vertical="center"/>
    </xf>
    <xf numFmtId="0" fontId="0" fillId="0" borderId="2" xfId="0" applyFill="1" applyBorder="1" applyAlignment="1">
      <alignment vertical="center"/>
    </xf>
    <xf numFmtId="0" fontId="0" fillId="0" borderId="0" xfId="0" applyFill="1" applyAlignment="1"/>
    <xf numFmtId="0" fontId="0" fillId="2" borderId="2" xfId="0" applyFill="1" applyBorder="1" applyAlignment="1">
      <alignment horizontal="left" vertical="center"/>
    </xf>
    <xf numFmtId="0" fontId="0" fillId="2" borderId="2" xfId="0" applyFont="1" applyFill="1" applyBorder="1" applyAlignment="1">
      <alignment horizontal="center" vertical="center"/>
    </xf>
    <xf numFmtId="0" fontId="2" fillId="3" borderId="0" xfId="0" applyFont="1" applyFill="1" applyBorder="1"/>
    <xf numFmtId="176" fontId="2" fillId="4" borderId="0" xfId="0" applyNumberFormat="1" applyFont="1" applyFill="1" applyBorder="1"/>
    <xf numFmtId="0" fontId="2" fillId="3" borderId="0" xfId="0" applyFont="1" applyFill="1" applyBorder="1" applyAlignment="1">
      <alignment horizontal="right"/>
    </xf>
    <xf numFmtId="10" fontId="2" fillId="3" borderId="0" xfId="0" applyNumberFormat="1" applyFont="1" applyFill="1" applyBorder="1" applyAlignment="1">
      <alignment horizontal="left"/>
    </xf>
    <xf numFmtId="0" fontId="3" fillId="5" borderId="3" xfId="0" applyFont="1" applyFill="1" applyBorder="1" applyAlignment="1">
      <alignment horizontal="center" vertical="center"/>
    </xf>
    <xf numFmtId="0" fontId="4" fillId="5" borderId="3" xfId="0" applyFont="1" applyFill="1" applyBorder="1" applyAlignment="1">
      <alignment horizontal="center"/>
    </xf>
    <xf numFmtId="43" fontId="5" fillId="3" borderId="3" xfId="8" applyFont="1" applyFill="1" applyBorder="1" applyAlignment="1">
      <alignment horizontal="left" vertical="center"/>
    </xf>
    <xf numFmtId="43" fontId="2" fillId="6" borderId="3" xfId="0" applyNumberFormat="1" applyFont="1" applyFill="1" applyBorder="1"/>
    <xf numFmtId="0" fontId="2" fillId="6" borderId="3" xfId="0" applyFont="1" applyFill="1" applyBorder="1"/>
    <xf numFmtId="43" fontId="2" fillId="3" borderId="0" xfId="0" applyNumberFormat="1" applyFont="1" applyFill="1" applyBorder="1"/>
    <xf numFmtId="43" fontId="5" fillId="6" borderId="3" xfId="8" applyFont="1" applyFill="1" applyBorder="1" applyAlignment="1">
      <alignment horizontal="left" vertical="center"/>
    </xf>
    <xf numFmtId="0" fontId="3" fillId="6" borderId="3" xfId="0" applyFont="1" applyFill="1" applyBorder="1" applyAlignment="1">
      <alignment horizontal="center" vertical="center"/>
    </xf>
    <xf numFmtId="43" fontId="3" fillId="6" borderId="3" xfId="8" applyFont="1" applyFill="1" applyBorder="1" applyAlignment="1">
      <alignment horizontal="center" vertical="center"/>
    </xf>
    <xf numFmtId="49" fontId="6" fillId="7" borderId="0" xfId="0" applyNumberFormat="1" applyFont="1" applyFill="1" applyBorder="1" applyAlignment="1">
      <alignment horizontal="center" vertical="center"/>
    </xf>
    <xf numFmtId="0" fontId="7" fillId="7" borderId="0" xfId="0" applyFont="1" applyFill="1" applyBorder="1" applyAlignment="1">
      <alignment horizontal="right"/>
    </xf>
    <xf numFmtId="49" fontId="8" fillId="7" borderId="4" xfId="0" applyNumberFormat="1" applyFont="1" applyFill="1" applyBorder="1" applyAlignment="1">
      <alignment horizontal="left"/>
    </xf>
    <xf numFmtId="49" fontId="7" fillId="7" borderId="0" xfId="0" applyNumberFormat="1" applyFont="1" applyFill="1" applyBorder="1" applyAlignment="1">
      <alignment horizontal="right"/>
    </xf>
    <xf numFmtId="0" fontId="8" fillId="7" borderId="4" xfId="0" applyFont="1" applyFill="1" applyBorder="1" applyAlignment="1">
      <alignment horizontal="left"/>
    </xf>
    <xf numFmtId="49" fontId="9" fillId="8" borderId="5" xfId="0" applyNumberFormat="1" applyFont="1" applyFill="1" applyBorder="1" applyAlignment="1">
      <alignment horizontal="center" vertical="center"/>
    </xf>
    <xf numFmtId="49" fontId="7" fillId="7" borderId="5" xfId="0" applyNumberFormat="1" applyFont="1" applyFill="1" applyBorder="1" applyAlignment="1">
      <alignment horizontal="left" vertical="center"/>
    </xf>
    <xf numFmtId="2" fontId="7" fillId="7" borderId="5" xfId="0" applyNumberFormat="1" applyFont="1" applyFill="1" applyBorder="1" applyAlignment="1">
      <alignment horizontal="left" vertical="center"/>
    </xf>
    <xf numFmtId="1" fontId="7" fillId="7" borderId="5" xfId="0" applyNumberFormat="1" applyFont="1" applyFill="1" applyBorder="1" applyAlignment="1">
      <alignment horizontal="left" vertical="center"/>
    </xf>
    <xf numFmtId="4" fontId="7" fillId="7" borderId="5" xfId="0" applyNumberFormat="1" applyFont="1" applyFill="1" applyBorder="1" applyAlignment="1">
      <alignment horizontal="left" vertical="center"/>
    </xf>
    <xf numFmtId="4" fontId="7" fillId="7" borderId="5" xfId="0" applyNumberFormat="1" applyFont="1" applyFill="1" applyBorder="1" applyAlignment="1">
      <alignment horizontal="right" vertical="center"/>
    </xf>
    <xf numFmtId="49" fontId="10" fillId="9" borderId="2" xfId="0" applyNumberFormat="1" applyFont="1" applyFill="1" applyBorder="1" applyAlignment="1">
      <alignment horizontal="center" vertical="center"/>
    </xf>
    <xf numFmtId="43" fontId="11" fillId="10" borderId="6" xfId="0" applyNumberFormat="1" applyFont="1" applyFill="1" applyBorder="1" applyAlignment="1">
      <alignment horizontal="center" vertical="center" wrapText="1"/>
    </xf>
    <xf numFmtId="178" fontId="12" fillId="6" borderId="3" xfId="53" applyNumberFormat="1" applyFont="1" applyFill="1" applyBorder="1" applyAlignment="1" applyProtection="1">
      <alignment horizontal="center" vertical="center"/>
      <protection locked="0"/>
    </xf>
    <xf numFmtId="4" fontId="7" fillId="0" borderId="2" xfId="0" applyNumberFormat="1" applyFont="1" applyBorder="1" applyAlignment="1">
      <alignment horizontal="right" vertical="center"/>
    </xf>
    <xf numFmtId="179" fontId="11" fillId="11" borderId="7" xfId="0" applyNumberFormat="1" applyFont="1" applyFill="1" applyBorder="1" applyAlignment="1">
      <alignment horizontal="center" vertical="center" wrapText="1"/>
    </xf>
    <xf numFmtId="179" fontId="11" fillId="11" borderId="8" xfId="0" applyNumberFormat="1" applyFont="1" applyFill="1" applyBorder="1" applyAlignment="1">
      <alignment horizontal="center" vertical="center" wrapText="1"/>
    </xf>
    <xf numFmtId="179" fontId="13" fillId="11" borderId="7" xfId="0" applyNumberFormat="1" applyFont="1" applyFill="1" applyBorder="1" applyAlignment="1">
      <alignment horizontal="center" vertical="center" wrapText="1"/>
    </xf>
    <xf numFmtId="179" fontId="13" fillId="11" borderId="8" xfId="0" applyNumberFormat="1" applyFont="1" applyFill="1" applyBorder="1" applyAlignment="1">
      <alignment horizontal="center" vertical="center" wrapText="1"/>
    </xf>
    <xf numFmtId="179" fontId="13" fillId="10" borderId="9" xfId="0" applyNumberFormat="1" applyFont="1" applyFill="1" applyBorder="1" applyAlignment="1">
      <alignment horizontal="center"/>
    </xf>
    <xf numFmtId="179" fontId="11" fillId="10" borderId="10" xfId="0" applyNumberFormat="1" applyFont="1" applyFill="1" applyBorder="1" applyAlignment="1">
      <alignment horizontal="center"/>
    </xf>
    <xf numFmtId="179" fontId="13" fillId="10" borderId="7" xfId="0" applyNumberFormat="1" applyFont="1" applyFill="1" applyBorder="1" applyAlignment="1">
      <alignment horizontal="center"/>
    </xf>
    <xf numFmtId="179" fontId="14" fillId="10" borderId="9" xfId="0" applyNumberFormat="1" applyFont="1" applyFill="1" applyBorder="1"/>
    <xf numFmtId="179" fontId="14" fillId="10" borderId="10" xfId="0" applyNumberFormat="1" applyFont="1" applyFill="1" applyBorder="1"/>
    <xf numFmtId="179" fontId="14" fillId="10" borderId="7" xfId="0" applyNumberFormat="1" applyFont="1" applyFill="1" applyBorder="1"/>
    <xf numFmtId="179" fontId="15" fillId="10" borderId="9" xfId="0" applyNumberFormat="1" applyFont="1" applyFill="1" applyBorder="1"/>
    <xf numFmtId="179" fontId="11" fillId="10" borderId="6" xfId="0" applyNumberFormat="1" applyFont="1" applyFill="1" applyBorder="1" applyAlignment="1">
      <alignment horizontal="center" vertical="center" wrapText="1"/>
    </xf>
    <xf numFmtId="179" fontId="11" fillId="10" borderId="11" xfId="0" applyNumberFormat="1" applyFont="1" applyFill="1" applyBorder="1" applyAlignment="1">
      <alignment horizontal="center" vertical="center" wrapText="1"/>
    </xf>
    <xf numFmtId="179" fontId="11" fillId="10" borderId="12" xfId="0" applyNumberFormat="1" applyFont="1" applyFill="1" applyBorder="1" applyAlignment="1">
      <alignment horizontal="center" vertical="center" wrapText="1"/>
    </xf>
    <xf numFmtId="179" fontId="14" fillId="0" borderId="13" xfId="0" applyNumberFormat="1" applyFont="1" applyBorder="1"/>
    <xf numFmtId="179" fontId="14" fillId="0" borderId="14" xfId="0" applyNumberFormat="1" applyFont="1" applyBorder="1"/>
    <xf numFmtId="179" fontId="11" fillId="10" borderId="8" xfId="0" applyNumberFormat="1" applyFont="1" applyFill="1" applyBorder="1" applyAlignment="1">
      <alignment horizontal="center"/>
    </xf>
    <xf numFmtId="179" fontId="13" fillId="10" borderId="8" xfId="0" applyNumberFormat="1" applyFont="1" applyFill="1" applyBorder="1" applyAlignment="1">
      <alignment horizontal="center"/>
    </xf>
    <xf numFmtId="179" fontId="11" fillId="10" borderId="9" xfId="0" applyNumberFormat="1" applyFont="1" applyFill="1" applyBorder="1" applyAlignment="1">
      <alignment horizontal="center"/>
    </xf>
    <xf numFmtId="179" fontId="13" fillId="10" borderId="10" xfId="0" applyNumberFormat="1" applyFont="1" applyFill="1" applyBorder="1" applyAlignment="1">
      <alignment horizontal="center"/>
    </xf>
    <xf numFmtId="179" fontId="14" fillId="10" borderId="8" xfId="0" applyNumberFormat="1" applyFont="1" applyFill="1" applyBorder="1"/>
    <xf numFmtId="179" fontId="15" fillId="10" borderId="15" xfId="0" applyNumberFormat="1" applyFont="1" applyFill="1" applyBorder="1"/>
    <xf numFmtId="179" fontId="14" fillId="10" borderId="16" xfId="0" applyNumberFormat="1" applyFont="1" applyFill="1" applyBorder="1"/>
    <xf numFmtId="179" fontId="15" fillId="10" borderId="17" xfId="0" applyNumberFormat="1" applyFont="1" applyFill="1" applyBorder="1"/>
    <xf numFmtId="4" fontId="16" fillId="11" borderId="3" xfId="52" applyNumberFormat="1" applyFont="1" applyFill="1" applyBorder="1" applyAlignment="1" applyProtection="1">
      <alignment vertical="center" wrapText="1"/>
    </xf>
    <xf numFmtId="4" fontId="17" fillId="11" borderId="3" xfId="0" applyNumberFormat="1" applyFont="1" applyFill="1" applyBorder="1" applyAlignment="1">
      <alignment vertical="center"/>
    </xf>
    <xf numFmtId="4" fontId="17" fillId="11" borderId="3" xfId="0" applyNumberFormat="1" applyFont="1" applyFill="1" applyBorder="1" applyAlignment="1"/>
    <xf numFmtId="4" fontId="17" fillId="11" borderId="3" xfId="0" applyNumberFormat="1" applyFont="1" applyFill="1" applyBorder="1" applyAlignment="1">
      <alignment vertical="center" wrapText="1"/>
    </xf>
    <xf numFmtId="4" fontId="17" fillId="0" borderId="3" xfId="0" applyNumberFormat="1" applyFont="1" applyFill="1" applyBorder="1" applyAlignment="1">
      <alignment vertical="center"/>
    </xf>
    <xf numFmtId="4" fontId="16" fillId="12" borderId="3" xfId="0" applyNumberFormat="1" applyFont="1" applyFill="1" applyBorder="1" applyAlignment="1"/>
    <xf numFmtId="4" fontId="16" fillId="11" borderId="3" xfId="0" applyNumberFormat="1" applyFont="1" applyFill="1" applyBorder="1" applyAlignment="1"/>
    <xf numFmtId="4" fontId="16" fillId="12" borderId="3" xfId="0" applyNumberFormat="1" applyFont="1" applyFill="1" applyBorder="1" applyAlignment="1" applyProtection="1">
      <alignment vertical="center" wrapText="1"/>
      <protection locked="0"/>
    </xf>
    <xf numFmtId="4" fontId="16" fillId="11" borderId="3" xfId="0" applyNumberFormat="1" applyFont="1" applyFill="1" applyBorder="1" applyAlignment="1">
      <alignment vertical="center"/>
    </xf>
    <xf numFmtId="179" fontId="14" fillId="10" borderId="18" xfId="0" applyNumberFormat="1" applyFont="1" applyFill="1" applyBorder="1"/>
    <xf numFmtId="179" fontId="15" fillId="10" borderId="18" xfId="0" applyNumberFormat="1" applyFont="1" applyFill="1" applyBorder="1"/>
    <xf numFmtId="179" fontId="14" fillId="10" borderId="15" xfId="0" applyNumberFormat="1" applyFont="1" applyFill="1" applyBorder="1"/>
    <xf numFmtId="179" fontId="15" fillId="10" borderId="16" xfId="0" applyNumberFormat="1" applyFont="1" applyFill="1" applyBorder="1"/>
    <xf numFmtId="4" fontId="7" fillId="4" borderId="2" xfId="0" applyNumberFormat="1" applyFont="1" applyFill="1" applyBorder="1" applyAlignment="1">
      <alignment horizontal="right" vertical="center"/>
    </xf>
    <xf numFmtId="4" fontId="17" fillId="12" borderId="3" xfId="0" applyNumberFormat="1" applyFont="1" applyFill="1" applyBorder="1" applyAlignment="1">
      <alignment vertical="center"/>
    </xf>
    <xf numFmtId="4" fontId="18" fillId="9" borderId="2" xfId="0" applyNumberFormat="1" applyFont="1" applyFill="1" applyBorder="1" applyAlignment="1">
      <alignment horizontal="left" vertical="center"/>
    </xf>
    <xf numFmtId="0" fontId="0" fillId="13" borderId="0" xfId="0" applyFill="1" applyAlignment="1">
      <alignment vertical="center"/>
    </xf>
    <xf numFmtId="49" fontId="10" fillId="9" borderId="19" xfId="0" applyNumberFormat="1" applyFont="1" applyFill="1" applyBorder="1" applyAlignment="1">
      <alignment horizontal="center" vertical="center"/>
    </xf>
    <xf numFmtId="49" fontId="18" fillId="9" borderId="19" xfId="0" applyNumberFormat="1" applyFont="1" applyFill="1" applyBorder="1" applyAlignment="1">
      <alignment horizontal="left" vertical="center"/>
    </xf>
    <xf numFmtId="4" fontId="7" fillId="0" borderId="19" xfId="0" applyNumberFormat="1" applyFont="1" applyBorder="1" applyAlignment="1">
      <alignment horizontal="right" vertical="center"/>
    </xf>
    <xf numFmtId="49" fontId="18" fillId="13" borderId="19" xfId="0" applyNumberFormat="1" applyFont="1" applyFill="1" applyBorder="1" applyAlignment="1">
      <alignment horizontal="left" vertical="center"/>
    </xf>
    <xf numFmtId="4" fontId="7" fillId="13" borderId="19" xfId="0" applyNumberFormat="1" applyFont="1" applyFill="1" applyBorder="1" applyAlignment="1">
      <alignment horizontal="right" vertical="center"/>
    </xf>
    <xf numFmtId="4" fontId="0" fillId="0" borderId="0" xfId="0" applyNumberFormat="1" applyFill="1" applyBorder="1" applyAlignment="1">
      <alignment vertical="center"/>
    </xf>
    <xf numFmtId="4" fontId="7" fillId="4" borderId="19" xfId="0" applyNumberFormat="1" applyFont="1" applyFill="1" applyBorder="1" applyAlignment="1">
      <alignment horizontal="right" vertical="center"/>
    </xf>
    <xf numFmtId="49" fontId="7" fillId="0" borderId="0" xfId="0" applyNumberFormat="1" applyFont="1" applyBorder="1" applyAlignment="1">
      <alignment horizontal="left" vertical="center"/>
    </xf>
    <xf numFmtId="43" fontId="0" fillId="14" borderId="0" xfId="8" applyFont="1" applyFill="1" applyAlignment="1"/>
    <xf numFmtId="43" fontId="0" fillId="15" borderId="0" xfId="8" applyFont="1" applyFill="1" applyAlignment="1"/>
    <xf numFmtId="43" fontId="0" fillId="0" borderId="0" xfId="8" applyFont="1" applyAlignment="1">
      <alignment vertical="center"/>
    </xf>
    <xf numFmtId="43" fontId="0" fillId="0" borderId="0" xfId="8" applyFont="1" applyAlignment="1"/>
    <xf numFmtId="43" fontId="0" fillId="14" borderId="20" xfId="8" applyFont="1" applyFill="1" applyBorder="1" applyAlignment="1"/>
    <xf numFmtId="43" fontId="19" fillId="14" borderId="20" xfId="8" applyFont="1" applyFill="1" applyBorder="1" applyAlignment="1">
      <alignment horizontal="center" vertical="center"/>
    </xf>
    <xf numFmtId="43" fontId="0" fillId="14" borderId="21" xfId="8" applyFont="1" applyFill="1" applyBorder="1" applyAlignment="1">
      <alignment vertical="center"/>
    </xf>
    <xf numFmtId="43" fontId="0" fillId="0" borderId="10" xfId="8" applyFont="1" applyBorder="1" applyAlignment="1">
      <alignment horizontal="center" vertical="center"/>
    </xf>
    <xf numFmtId="43" fontId="0" fillId="0" borderId="9" xfId="8" applyFont="1" applyBorder="1" applyAlignment="1"/>
    <xf numFmtId="43" fontId="0" fillId="15" borderId="9" xfId="8" applyFont="1" applyFill="1" applyBorder="1" applyAlignment="1"/>
    <xf numFmtId="43" fontId="19" fillId="14" borderId="20" xfId="8" applyFont="1" applyFill="1" applyBorder="1" applyAlignment="1">
      <alignment vertical="center"/>
    </xf>
    <xf numFmtId="43" fontId="19" fillId="14" borderId="22" xfId="8" applyFont="1" applyFill="1" applyBorder="1" applyAlignment="1">
      <alignment horizontal="center" vertical="center"/>
    </xf>
    <xf numFmtId="43" fontId="0" fillId="15" borderId="23" xfId="8" applyFont="1" applyFill="1" applyBorder="1" applyAlignment="1">
      <alignment vertical="center"/>
    </xf>
    <xf numFmtId="43" fontId="0" fillId="15" borderId="24" xfId="8" applyFont="1" applyFill="1" applyBorder="1" applyAlignment="1"/>
    <xf numFmtId="43" fontId="20" fillId="0" borderId="0" xfId="8" applyFont="1" applyAlignment="1">
      <alignment vertical="center"/>
    </xf>
    <xf numFmtId="43" fontId="21" fillId="14" borderId="0" xfId="8" applyFont="1" applyFill="1" applyAlignment="1"/>
    <xf numFmtId="43" fontId="21" fillId="16" borderId="0" xfId="8" applyFont="1" applyFill="1" applyAlignment="1"/>
    <xf numFmtId="43" fontId="22" fillId="16" borderId="0" xfId="8" applyFont="1" applyFill="1" applyAlignment="1"/>
    <xf numFmtId="43" fontId="21" fillId="0" borderId="0" xfId="8" applyFont="1" applyAlignment="1"/>
    <xf numFmtId="43" fontId="23" fillId="14" borderId="21" xfId="8" applyFont="1" applyFill="1" applyBorder="1" applyAlignment="1">
      <alignment horizontal="left" vertical="top" wrapText="1"/>
    </xf>
    <xf numFmtId="43" fontId="24" fillId="14" borderId="20" xfId="8" applyFont="1" applyFill="1" applyBorder="1" applyAlignment="1">
      <alignment horizontal="center" vertical="center"/>
    </xf>
    <xf numFmtId="43" fontId="24" fillId="14" borderId="20" xfId="8" applyFont="1" applyFill="1" applyBorder="1" applyAlignment="1">
      <alignment vertical="center"/>
    </xf>
    <xf numFmtId="43" fontId="23" fillId="17" borderId="10" xfId="8" applyFont="1" applyFill="1" applyBorder="1" applyAlignment="1">
      <alignment vertical="top" wrapText="1"/>
    </xf>
    <xf numFmtId="43" fontId="21" fillId="17" borderId="9" xfId="8" applyFont="1" applyFill="1" applyBorder="1" applyAlignment="1">
      <alignment vertical="center"/>
    </xf>
    <xf numFmtId="43" fontId="25" fillId="18" borderId="10" xfId="8" applyFont="1" applyFill="1" applyBorder="1" applyAlignment="1">
      <alignment vertical="top" wrapText="1"/>
    </xf>
    <xf numFmtId="43" fontId="21" fillId="18" borderId="9" xfId="8" applyFont="1" applyFill="1" applyBorder="1" applyAlignment="1">
      <alignment vertical="center"/>
    </xf>
    <xf numFmtId="43" fontId="21" fillId="0" borderId="9" xfId="8" applyFont="1" applyBorder="1" applyAlignment="1"/>
    <xf numFmtId="43" fontId="26" fillId="0" borderId="9" xfId="8" applyFont="1" applyBorder="1" applyAlignment="1">
      <alignment vertical="center"/>
    </xf>
    <xf numFmtId="43" fontId="24" fillId="18" borderId="10" xfId="8" applyFont="1" applyFill="1" applyBorder="1" applyAlignment="1">
      <alignment vertical="top" wrapText="1"/>
    </xf>
    <xf numFmtId="43" fontId="24" fillId="3" borderId="9" xfId="8" applyFont="1" applyFill="1" applyBorder="1" applyAlignment="1">
      <alignment vertical="center"/>
    </xf>
    <xf numFmtId="43" fontId="27" fillId="0" borderId="9" xfId="8" applyFont="1" applyFill="1" applyBorder="1" applyAlignment="1">
      <alignment vertical="center"/>
    </xf>
    <xf numFmtId="43" fontId="24" fillId="18" borderId="10" xfId="8" applyFont="1" applyFill="1" applyBorder="1" applyAlignment="1">
      <alignment horizontal="left" vertical="top" wrapText="1" indent="2"/>
    </xf>
    <xf numFmtId="43" fontId="22" fillId="17" borderId="9" xfId="8" applyFont="1" applyFill="1" applyBorder="1" applyAlignment="1">
      <alignment vertical="center"/>
    </xf>
    <xf numFmtId="43" fontId="24" fillId="18" borderId="23" xfId="8" applyFont="1" applyFill="1" applyBorder="1" applyAlignment="1">
      <alignment vertical="top" wrapText="1"/>
    </xf>
    <xf numFmtId="43" fontId="21" fillId="18" borderId="24" xfId="8" applyFont="1" applyFill="1" applyBorder="1" applyAlignment="1">
      <alignment vertical="center"/>
    </xf>
    <xf numFmtId="43" fontId="21" fillId="16" borderId="9" xfId="8" applyFont="1" applyFill="1" applyBorder="1" applyAlignment="1"/>
    <xf numFmtId="43" fontId="24" fillId="14" borderId="22" xfId="8" applyFont="1" applyFill="1" applyBorder="1" applyAlignment="1">
      <alignment horizontal="center" vertical="center"/>
    </xf>
    <xf numFmtId="43" fontId="21" fillId="16" borderId="25" xfId="8" applyFont="1" applyFill="1" applyBorder="1" applyAlignment="1"/>
    <xf numFmtId="43" fontId="21" fillId="0" borderId="25" xfId="8" applyFont="1" applyBorder="1" applyAlignment="1"/>
    <xf numFmtId="43" fontId="21" fillId="3" borderId="0" xfId="8" applyFont="1" applyFill="1" applyAlignment="1"/>
    <xf numFmtId="43" fontId="28" fillId="14" borderId="21" xfId="8" applyFont="1" applyFill="1" applyBorder="1" applyAlignment="1">
      <alignment horizontal="left" vertical="top" wrapText="1"/>
    </xf>
    <xf numFmtId="43" fontId="29" fillId="14" borderId="20" xfId="8" applyFont="1" applyFill="1" applyBorder="1" applyAlignment="1">
      <alignment horizontal="center" vertical="center"/>
    </xf>
    <xf numFmtId="43" fontId="29" fillId="14" borderId="20" xfId="8" applyFont="1" applyFill="1" applyBorder="1" applyAlignment="1">
      <alignment vertical="center"/>
    </xf>
    <xf numFmtId="0" fontId="3" fillId="6" borderId="0" xfId="0" applyFont="1" applyFill="1"/>
    <xf numFmtId="0" fontId="5" fillId="0" borderId="0" xfId="0" applyFont="1"/>
    <xf numFmtId="0" fontId="5" fillId="0" borderId="0" xfId="0" applyFont="1" applyAlignment="1"/>
    <xf numFmtId="57" fontId="3" fillId="0" borderId="0" xfId="0" applyNumberFormat="1" applyFont="1" applyAlignment="1"/>
    <xf numFmtId="0" fontId="30" fillId="0" borderId="0" xfId="0" applyFont="1" applyFill="1" applyBorder="1" applyAlignment="1">
      <alignment horizontal="left"/>
    </xf>
    <xf numFmtId="0" fontId="12" fillId="12" borderId="3" xfId="52" applyNumberFormat="1" applyFont="1" applyFill="1" applyBorder="1" applyAlignment="1" applyProtection="1">
      <alignment horizontal="center" vertical="center" wrapText="1"/>
    </xf>
    <xf numFmtId="0" fontId="12" fillId="12" borderId="3" xfId="52" applyNumberFormat="1" applyFont="1" applyFill="1" applyBorder="1" applyAlignment="1" applyProtection="1">
      <alignment vertical="center" wrapText="1"/>
    </xf>
    <xf numFmtId="0" fontId="30" fillId="11" borderId="3" xfId="0" applyFont="1" applyFill="1" applyBorder="1" applyAlignment="1">
      <alignment horizontal="center" vertical="center"/>
    </xf>
    <xf numFmtId="0" fontId="16" fillId="11" borderId="3" xfId="52" applyNumberFormat="1" applyFont="1" applyFill="1" applyBorder="1" applyAlignment="1" applyProtection="1">
      <alignment vertical="center" wrapText="1"/>
    </xf>
    <xf numFmtId="43" fontId="31" fillId="6" borderId="3" xfId="8" applyFont="1" applyFill="1" applyBorder="1" applyAlignment="1">
      <alignment horizontal="center"/>
    </xf>
    <xf numFmtId="43" fontId="31" fillId="0" borderId="3" xfId="8" applyFont="1" applyFill="1" applyBorder="1" applyAlignment="1">
      <alignment horizontal="center"/>
    </xf>
    <xf numFmtId="0" fontId="17" fillId="11" borderId="3" xfId="0" applyFont="1" applyFill="1" applyBorder="1" applyAlignment="1">
      <alignment vertical="center"/>
    </xf>
    <xf numFmtId="0" fontId="17" fillId="11" borderId="3" xfId="0" applyFont="1" applyFill="1" applyBorder="1" applyAlignment="1"/>
    <xf numFmtId="0" fontId="17" fillId="11" borderId="3" xfId="0" applyFont="1" applyFill="1" applyBorder="1" applyAlignment="1">
      <alignment vertical="center" wrapText="1"/>
    </xf>
    <xf numFmtId="0" fontId="17" fillId="0" borderId="3" xfId="0" applyFont="1" applyFill="1" applyBorder="1" applyAlignment="1">
      <alignment vertical="center"/>
    </xf>
    <xf numFmtId="0" fontId="16" fillId="12" borderId="3" xfId="0" applyFont="1" applyFill="1" applyBorder="1" applyAlignment="1"/>
    <xf numFmtId="0" fontId="16" fillId="11" borderId="3" xfId="0" applyFont="1" applyFill="1" applyBorder="1" applyAlignment="1"/>
    <xf numFmtId="0" fontId="16" fillId="12" borderId="3" xfId="0" applyFont="1" applyFill="1" applyBorder="1" applyAlignment="1" applyProtection="1">
      <alignment vertical="center" wrapText="1"/>
      <protection locked="0"/>
    </xf>
    <xf numFmtId="0" fontId="16" fillId="11" borderId="3" xfId="0" applyFont="1" applyFill="1" applyBorder="1" applyAlignment="1">
      <alignment vertical="center"/>
    </xf>
    <xf numFmtId="0" fontId="17" fillId="12" borderId="3" xfId="0" applyFont="1" applyFill="1" applyBorder="1" applyAlignment="1">
      <alignment vertical="center"/>
    </xf>
    <xf numFmtId="178" fontId="12" fillId="6" borderId="26" xfId="53" applyNumberFormat="1" applyFont="1" applyFill="1" applyBorder="1" applyAlignment="1" applyProtection="1">
      <alignment horizontal="center" vertical="center"/>
      <protection locked="0"/>
    </xf>
    <xf numFmtId="178" fontId="12" fillId="6" borderId="2" xfId="53" applyNumberFormat="1" applyFont="1" applyFill="1" applyBorder="1" applyAlignment="1" applyProtection="1">
      <alignment horizontal="center" vertical="center"/>
      <protection locked="0"/>
    </xf>
    <xf numFmtId="0" fontId="17" fillId="12" borderId="3" xfId="0" applyFont="1" applyFill="1" applyBorder="1" applyAlignment="1">
      <alignment horizontal="center" vertical="center"/>
    </xf>
    <xf numFmtId="0" fontId="30" fillId="0" borderId="0" xfId="0" applyFont="1" applyFill="1" applyBorder="1"/>
    <xf numFmtId="0" fontId="5" fillId="0" borderId="0" xfId="0" applyFont="1" applyFill="1" applyBorder="1" applyAlignment="1"/>
    <xf numFmtId="43" fontId="5" fillId="19" borderId="0" xfId="0" applyNumberFormat="1" applyFont="1" applyFill="1"/>
    <xf numFmtId="0" fontId="12" fillId="10" borderId="3" xfId="52" applyNumberFormat="1" applyFont="1" applyFill="1" applyBorder="1" applyAlignment="1" applyProtection="1">
      <alignment horizontal="center" vertical="center" wrapText="1"/>
    </xf>
    <xf numFmtId="0" fontId="12" fillId="10" borderId="3" xfId="52" applyNumberFormat="1" applyFont="1" applyFill="1" applyBorder="1" applyAlignment="1" applyProtection="1">
      <alignment vertical="center" wrapText="1"/>
    </xf>
    <xf numFmtId="178" fontId="12" fillId="5" borderId="3" xfId="53" applyNumberFormat="1" applyFont="1" applyFill="1" applyBorder="1" applyAlignment="1" applyProtection="1">
      <alignment horizontal="center" vertical="center"/>
      <protection locked="0"/>
    </xf>
    <xf numFmtId="43" fontId="31" fillId="0" borderId="3" xfId="8" applyFont="1" applyBorder="1" applyAlignment="1"/>
    <xf numFmtId="43" fontId="31" fillId="5" borderId="3" xfId="8" applyFont="1" applyFill="1" applyBorder="1" applyAlignment="1"/>
    <xf numFmtId="43" fontId="31" fillId="5" borderId="3" xfId="8" applyFont="1" applyFill="1" applyBorder="1" applyAlignment="1">
      <alignment horizontal="center"/>
    </xf>
    <xf numFmtId="0" fontId="16" fillId="20" borderId="3" xfId="0" applyFont="1" applyFill="1" applyBorder="1" applyAlignment="1"/>
    <xf numFmtId="0" fontId="16" fillId="20" borderId="3" xfId="0" applyFont="1" applyFill="1" applyBorder="1" applyAlignment="1" applyProtection="1">
      <alignment vertical="center" wrapText="1"/>
      <protection locked="0"/>
    </xf>
    <xf numFmtId="0" fontId="17" fillId="20" borderId="3" xfId="0" applyFont="1" applyFill="1" applyBorder="1" applyAlignment="1">
      <alignment vertical="center"/>
    </xf>
    <xf numFmtId="0" fontId="17" fillId="20" borderId="3" xfId="0" applyFont="1" applyFill="1" applyBorder="1" applyAlignment="1">
      <alignment horizontal="center" vertical="center"/>
    </xf>
    <xf numFmtId="0" fontId="5" fillId="0" borderId="0" xfId="0" applyFont="1" applyFill="1"/>
    <xf numFmtId="0" fontId="5" fillId="0" borderId="0" xfId="0" applyFont="1" applyFill="1" applyAlignment="1">
      <alignment vertical="center"/>
    </xf>
    <xf numFmtId="43" fontId="5" fillId="0" borderId="0" xfId="0" applyNumberFormat="1" applyFont="1" applyFill="1"/>
    <xf numFmtId="43" fontId="5" fillId="0" borderId="0" xfId="0" applyNumberFormat="1" applyFont="1"/>
    <xf numFmtId="0" fontId="0" fillId="0" borderId="0" xfId="0" applyFill="1" applyBorder="1" applyAlignment="1">
      <alignment vertical="center"/>
    </xf>
    <xf numFmtId="0" fontId="2" fillId="0" borderId="0" xfId="0" applyFont="1" applyFill="1" applyBorder="1" applyAlignment="1">
      <alignment vertical="center"/>
    </xf>
    <xf numFmtId="43" fontId="0" fillId="0" borderId="0" xfId="8" applyFont="1" applyFill="1" applyBorder="1" applyAlignment="1">
      <alignment vertical="center"/>
    </xf>
    <xf numFmtId="43" fontId="0" fillId="6" borderId="0" xfId="8" applyFont="1" applyFill="1" applyBorder="1" applyAlignment="1">
      <alignment vertical="center"/>
    </xf>
    <xf numFmtId="43" fontId="20" fillId="6" borderId="0" xfId="8" applyFont="1" applyFill="1" applyBorder="1" applyAlignment="1">
      <alignment vertical="center"/>
    </xf>
    <xf numFmtId="0" fontId="0" fillId="6" borderId="0" xfId="0" applyFill="1" applyBorder="1" applyAlignment="1">
      <alignment vertical="center"/>
    </xf>
    <xf numFmtId="43" fontId="32" fillId="6" borderId="0" xfId="8" applyFont="1" applyFill="1" applyBorder="1" applyAlignment="1">
      <alignment vertical="center"/>
    </xf>
    <xf numFmtId="0" fontId="0" fillId="6" borderId="0" xfId="0" applyFill="1" applyBorder="1"/>
    <xf numFmtId="0" fontId="2" fillId="0" borderId="0" xfId="0" applyFont="1" applyFill="1" applyBorder="1"/>
    <xf numFmtId="0" fontId="0" fillId="0" borderId="0" xfId="0" applyFill="1" applyBorder="1"/>
    <xf numFmtId="57" fontId="4" fillId="0" borderId="0" xfId="0" applyNumberFormat="1" applyFont="1" applyFill="1" applyBorder="1" applyAlignment="1">
      <alignment horizontal="left" vertical="center"/>
    </xf>
    <xf numFmtId="43" fontId="0" fillId="0" borderId="0" xfId="0" applyNumberFormat="1" applyFill="1" applyBorder="1" applyAlignment="1">
      <alignment vertical="center"/>
    </xf>
    <xf numFmtId="0" fontId="4" fillId="0" borderId="0" xfId="0" applyFont="1" applyFill="1" applyBorder="1" applyAlignment="1">
      <alignment vertical="center"/>
    </xf>
    <xf numFmtId="0" fontId="5" fillId="0" borderId="3" xfId="0" applyFont="1" applyFill="1" applyBorder="1" applyAlignment="1">
      <alignment vertical="center"/>
    </xf>
    <xf numFmtId="43" fontId="31" fillId="6" borderId="3" xfId="8" applyFont="1" applyFill="1" applyBorder="1" applyAlignment="1">
      <alignment vertical="center"/>
    </xf>
    <xf numFmtId="43" fontId="31" fillId="0" borderId="3" xfId="8" applyFont="1" applyFill="1" applyBorder="1" applyAlignment="1">
      <alignment horizontal="center" vertical="center"/>
    </xf>
    <xf numFmtId="0" fontId="4" fillId="0" borderId="0" xfId="0" applyFont="1" applyFill="1" applyBorder="1" applyAlignment="1">
      <alignment horizontal="center" vertical="center"/>
    </xf>
    <xf numFmtId="178" fontId="33" fillId="5" borderId="3" xfId="53" applyNumberFormat="1" applyFont="1" applyFill="1" applyBorder="1" applyAlignment="1" applyProtection="1">
      <alignment horizontal="center" vertical="center"/>
      <protection locked="0"/>
    </xf>
    <xf numFmtId="0" fontId="3" fillId="0" borderId="3" xfId="0" applyFont="1" applyFill="1" applyBorder="1" applyAlignment="1">
      <alignment vertical="center"/>
    </xf>
    <xf numFmtId="43" fontId="31" fillId="21" borderId="3" xfId="8" applyFont="1" applyFill="1" applyBorder="1" applyAlignment="1">
      <alignment vertical="center"/>
    </xf>
    <xf numFmtId="43" fontId="31" fillId="0" borderId="3" xfId="8" applyFont="1" applyFill="1" applyBorder="1" applyAlignment="1">
      <alignment vertical="center"/>
    </xf>
    <xf numFmtId="43" fontId="31" fillId="6" borderId="3" xfId="8" applyFont="1" applyFill="1" applyBorder="1" applyAlignment="1">
      <alignment horizontal="center" vertical="center"/>
    </xf>
    <xf numFmtId="43" fontId="34" fillId="0" borderId="3" xfId="8" applyFont="1" applyFill="1" applyBorder="1" applyAlignment="1">
      <alignment vertical="center"/>
    </xf>
    <xf numFmtId="49" fontId="18" fillId="0" borderId="19" xfId="0" applyNumberFormat="1" applyFont="1" applyFill="1" applyBorder="1" applyAlignment="1">
      <alignment horizontal="left" vertical="center"/>
    </xf>
    <xf numFmtId="0" fontId="3" fillId="6" borderId="3" xfId="0" applyFont="1" applyFill="1" applyBorder="1" applyAlignment="1">
      <alignment vertical="center"/>
    </xf>
    <xf numFmtId="43" fontId="35" fillId="6" borderId="3" xfId="8" applyFont="1" applyFill="1" applyBorder="1" applyAlignment="1">
      <alignment vertical="center"/>
    </xf>
    <xf numFmtId="0" fontId="5" fillId="6" borderId="3" xfId="0" applyFont="1" applyFill="1" applyBorder="1" applyAlignment="1">
      <alignment vertical="center"/>
    </xf>
    <xf numFmtId="43" fontId="36" fillId="22" borderId="2" xfId="0" applyNumberFormat="1" applyFont="1" applyFill="1" applyBorder="1"/>
    <xf numFmtId="43" fontId="31" fillId="5" borderId="3" xfId="8" applyFont="1" applyFill="1" applyBorder="1" applyAlignment="1">
      <alignment horizontal="center" vertical="center"/>
    </xf>
    <xf numFmtId="43" fontId="32" fillId="6" borderId="3" xfId="8" applyFont="1" applyFill="1" applyBorder="1" applyAlignment="1">
      <alignment horizontal="left" vertical="center"/>
    </xf>
    <xf numFmtId="43" fontId="5" fillId="0" borderId="0" xfId="8" applyFont="1" applyFill="1" applyBorder="1" applyAlignment="1">
      <alignment horizontal="left" vertical="center"/>
    </xf>
    <xf numFmtId="43" fontId="31" fillId="0" borderId="0" xfId="8" applyFont="1" applyFill="1" applyBorder="1" applyAlignment="1">
      <alignment vertical="center"/>
    </xf>
    <xf numFmtId="0" fontId="5" fillId="0" borderId="0" xfId="0" applyFont="1" applyFill="1" applyBorder="1"/>
    <xf numFmtId="43" fontId="32" fillId="0" borderId="0" xfId="8" applyFont="1" applyFill="1" applyBorder="1" applyAlignment="1">
      <alignment vertical="center"/>
    </xf>
    <xf numFmtId="43" fontId="0" fillId="0" borderId="0" xfId="0" applyNumberFormat="1" applyFill="1" applyBorder="1"/>
    <xf numFmtId="0" fontId="37" fillId="0" borderId="0" xfId="0" applyFont="1" applyFill="1" applyBorder="1"/>
    <xf numFmtId="43" fontId="37" fillId="0" borderId="0" xfId="0" applyNumberFormat="1" applyFont="1" applyFill="1" applyBorder="1"/>
    <xf numFmtId="43" fontId="38" fillId="0" borderId="0" xfId="8" applyFont="1" applyFill="1" applyBorder="1" applyAlignment="1">
      <alignment vertical="center"/>
    </xf>
    <xf numFmtId="43" fontId="32" fillId="6" borderId="27" xfId="8" applyFont="1" applyFill="1" applyBorder="1" applyAlignment="1">
      <alignment horizontal="left" vertical="center"/>
    </xf>
    <xf numFmtId="43" fontId="31" fillId="6" borderId="27" xfId="8" applyFont="1" applyFill="1" applyBorder="1" applyAlignment="1">
      <alignment horizontal="center" vertical="center"/>
    </xf>
    <xf numFmtId="180" fontId="32" fillId="6" borderId="27" xfId="8" applyNumberFormat="1" applyFont="1" applyFill="1" applyBorder="1" applyAlignment="1">
      <alignment horizontal="left"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常规 2 2 2" xfId="35"/>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2 4" xfId="51"/>
    <cellStyle name="常规_Sheet1" xfId="52"/>
    <cellStyle name="千位分隔 2" xfId="53"/>
  </cellStyles>
  <tableStyles count="0" defaultTableStyle="TableStyleMedium2" defaultPivotStyle="PivotStyleMedium9"/>
  <colors>
    <mruColors>
      <color rgb="00E2E2E2"/>
      <color rgb="00EAEAEA"/>
      <color rgb="00F2F2F2"/>
      <color rgb="00E8E8E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7.xml"/><Relationship Id="rId15" Type="http://schemas.openxmlformats.org/officeDocument/2006/relationships/externalLink" Target="externalLinks/externalLink6.xml"/><Relationship Id="rId14" Type="http://schemas.openxmlformats.org/officeDocument/2006/relationships/externalLink" Target="externalLinks/externalLink5.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130;&#21153;&#20998;&#26512;\&#36130;&#21153;&#20998;&#26512;2019\2019.06\&#20844;&#21496;\&#21508;&#37096;&#38376;&#20154;&#25968;&#65288;2019.6.30&#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2019.07\&#21508;&#37096;&#38376;&#20154;&#25968;&#65288;2019.4.30&#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771;&#26680;\&#32771;&#26680;&#35843;&#25972;\2019.07\&#21508;&#37096;&#38376;&#20154;&#25968;&#65288;2019.5.31&#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130;&#21153;&#20998;&#26512;\&#36130;&#21153;&#20998;&#26512;2019\&#20854;&#20182;&#20998;&#26512;\&#36153;&#29992;&#20998;&#26512;\&#21508;&#37096;&#38376;&#20154;&#25968;&#65288;2019.6.30&#6528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2771;&#26680;\&#32771;&#26680;&#35843;&#25972;\2019.07\&#21508;&#37096;&#38376;&#20154;&#25968;&#65288;2019.7.31&#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1508;&#37096;&#38376;&#20154;&#25968;&#65288;2019.8.31&#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2266;&#25910;&#25163;&#24037;&#32771;&#26680;&#35843;&#25972;&#34920;20190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部门</v>
          </cell>
        </row>
        <row r="1">
          <cell r="C1" t="str">
            <v>人数</v>
          </cell>
        </row>
        <row r="2">
          <cell r="A2" t="str">
            <v>公司领导</v>
          </cell>
        </row>
        <row r="2">
          <cell r="C2">
            <v>10</v>
          </cell>
        </row>
        <row r="3">
          <cell r="A3" t="str">
            <v>综合管理部</v>
          </cell>
        </row>
        <row r="3">
          <cell r="C3">
            <v>22</v>
          </cell>
        </row>
        <row r="4">
          <cell r="A4" t="str">
            <v>财务管理部</v>
          </cell>
        </row>
        <row r="4">
          <cell r="C4">
            <v>31</v>
          </cell>
        </row>
        <row r="5">
          <cell r="A5" t="str">
            <v>人力资源部</v>
          </cell>
        </row>
        <row r="5">
          <cell r="C5">
            <v>12</v>
          </cell>
        </row>
        <row r="6">
          <cell r="A6" t="str">
            <v>党群办</v>
          </cell>
        </row>
        <row r="6">
          <cell r="C6">
            <v>4</v>
          </cell>
        </row>
        <row r="7">
          <cell r="A7" t="str">
            <v>纪检监察室</v>
          </cell>
        </row>
        <row r="7">
          <cell r="C7">
            <v>1</v>
          </cell>
        </row>
        <row r="8">
          <cell r="A8" t="str">
            <v>合规管理部</v>
          </cell>
        </row>
        <row r="8">
          <cell r="C8">
            <v>14</v>
          </cell>
        </row>
        <row r="9">
          <cell r="A9" t="str">
            <v>风险管理部</v>
          </cell>
        </row>
        <row r="9">
          <cell r="C9">
            <v>19</v>
          </cell>
        </row>
        <row r="10">
          <cell r="A10" t="str">
            <v>稽核审计部</v>
          </cell>
        </row>
        <row r="10">
          <cell r="C10">
            <v>12</v>
          </cell>
        </row>
        <row r="11">
          <cell r="A11" t="str">
            <v>研究发展中心</v>
          </cell>
        </row>
        <row r="11">
          <cell r="C11">
            <v>31</v>
          </cell>
        </row>
        <row r="12">
          <cell r="A12" t="str">
            <v>结算管理部</v>
          </cell>
        </row>
        <row r="12">
          <cell r="C12">
            <v>14</v>
          </cell>
        </row>
        <row r="13">
          <cell r="A13" t="str">
            <v>资产托管部</v>
          </cell>
        </row>
        <row r="13">
          <cell r="C13">
            <v>12</v>
          </cell>
        </row>
        <row r="14">
          <cell r="A14" t="str">
            <v>基金服务部</v>
          </cell>
        </row>
        <row r="14">
          <cell r="C14">
            <v>10</v>
          </cell>
        </row>
        <row r="15">
          <cell r="A15" t="str">
            <v>信息技术中心</v>
          </cell>
        </row>
        <row r="15">
          <cell r="C15">
            <v>41</v>
          </cell>
        </row>
        <row r="16">
          <cell r="A16" t="str">
            <v>深圳分公司</v>
          </cell>
        </row>
        <row r="16">
          <cell r="C16">
            <v>8</v>
          </cell>
        </row>
        <row r="17">
          <cell r="A17" t="str">
            <v>经纪业务管理部</v>
          </cell>
        </row>
        <row r="17">
          <cell r="C17">
            <v>13</v>
          </cell>
        </row>
        <row r="18">
          <cell r="A18" t="str">
            <v>财富管理部</v>
          </cell>
        </row>
        <row r="18">
          <cell r="C18">
            <v>41</v>
          </cell>
        </row>
        <row r="19">
          <cell r="A19" t="str">
            <v>网络金融部</v>
          </cell>
        </row>
        <row r="19">
          <cell r="C19">
            <v>28</v>
          </cell>
        </row>
        <row r="20">
          <cell r="A20" t="str">
            <v>运营管理部</v>
          </cell>
        </row>
        <row r="20">
          <cell r="C20">
            <v>21</v>
          </cell>
        </row>
        <row r="21">
          <cell r="A21" t="str">
            <v>资产管理部</v>
          </cell>
        </row>
        <row r="21">
          <cell r="C21">
            <v>22</v>
          </cell>
        </row>
        <row r="22">
          <cell r="A22" t="str">
            <v>固收配置部</v>
          </cell>
        </row>
        <row r="22">
          <cell r="C22">
            <v>10</v>
          </cell>
        </row>
        <row r="23">
          <cell r="A23" t="str">
            <v>投资银行管理部</v>
          </cell>
        </row>
        <row r="23">
          <cell r="C23">
            <v>15</v>
          </cell>
        </row>
        <row r="24">
          <cell r="A24" t="str">
            <v>北京投行部</v>
          </cell>
        </row>
        <row r="24">
          <cell r="C24">
            <v>5</v>
          </cell>
        </row>
        <row r="25">
          <cell r="A25" t="str">
            <v>杨晓垒团队</v>
          </cell>
        </row>
        <row r="25">
          <cell r="C25">
            <v>10</v>
          </cell>
        </row>
        <row r="26">
          <cell r="A26" t="str">
            <v>债券融资部</v>
          </cell>
        </row>
        <row r="26">
          <cell r="C26">
            <v>47</v>
          </cell>
        </row>
        <row r="27">
          <cell r="A27" t="str">
            <v>股权融资部</v>
          </cell>
        </row>
        <row r="27">
          <cell r="C27">
            <v>26</v>
          </cell>
        </row>
        <row r="28">
          <cell r="A28" t="str">
            <v>易彦团队</v>
          </cell>
        </row>
        <row r="28">
          <cell r="C28">
            <v>6</v>
          </cell>
        </row>
        <row r="29">
          <cell r="A29" t="str">
            <v>蔡畅团队</v>
          </cell>
        </row>
        <row r="29">
          <cell r="C29">
            <v>3</v>
          </cell>
        </row>
        <row r="30">
          <cell r="A30" t="str">
            <v>财务顾问部</v>
          </cell>
        </row>
        <row r="30">
          <cell r="C30">
            <v>23</v>
          </cell>
        </row>
        <row r="31">
          <cell r="A31" t="str">
            <v>资本市场部</v>
          </cell>
        </row>
        <row r="31">
          <cell r="C31">
            <v>9</v>
          </cell>
        </row>
        <row r="32">
          <cell r="A32" t="str">
            <v>权益配置部</v>
          </cell>
        </row>
        <row r="32">
          <cell r="C32">
            <v>22</v>
          </cell>
        </row>
        <row r="33">
          <cell r="A33" t="str">
            <v>固定收益部</v>
          </cell>
        </row>
        <row r="33">
          <cell r="C33">
            <v>16</v>
          </cell>
        </row>
        <row r="34">
          <cell r="A34" t="str">
            <v>证券投资部</v>
          </cell>
        </row>
        <row r="34">
          <cell r="C34">
            <v>18</v>
          </cell>
        </row>
        <row r="35">
          <cell r="A35" t="str">
            <v>投资顾问业务部</v>
          </cell>
        </row>
        <row r="35">
          <cell r="C35">
            <v>5</v>
          </cell>
        </row>
        <row r="36">
          <cell r="A36" t="str">
            <v>做市业务部</v>
          </cell>
        </row>
        <row r="36">
          <cell r="C36">
            <v>8</v>
          </cell>
        </row>
        <row r="37">
          <cell r="A37" t="str">
            <v>总部人员总计</v>
          </cell>
        </row>
        <row r="37">
          <cell r="C37">
            <v>589</v>
          </cell>
        </row>
        <row r="38">
          <cell r="A38" t="str">
            <v>浙江分公司</v>
          </cell>
        </row>
        <row r="38">
          <cell r="C38">
            <v>6</v>
          </cell>
        </row>
        <row r="39">
          <cell r="A39" t="str">
            <v>天津分公司</v>
          </cell>
          <cell r="B39" t="str">
            <v>浙江分公司</v>
          </cell>
          <cell r="C39">
            <v>34</v>
          </cell>
        </row>
        <row r="40">
          <cell r="A40" t="str">
            <v>广东分公司</v>
          </cell>
        </row>
        <row r="40">
          <cell r="C40">
            <v>5</v>
          </cell>
        </row>
        <row r="41">
          <cell r="A41" t="str">
            <v>呼叫中心</v>
          </cell>
        </row>
        <row r="41">
          <cell r="C41">
            <v>40</v>
          </cell>
        </row>
        <row r="42">
          <cell r="A42" t="str">
            <v>长沙总部证券营业部</v>
          </cell>
          <cell r="B42" t="str">
            <v>长沙总部营业部</v>
          </cell>
          <cell r="C42">
            <v>20</v>
          </cell>
        </row>
        <row r="43">
          <cell r="A43" t="str">
            <v>长沙八一路证券营业部</v>
          </cell>
          <cell r="B43" t="str">
            <v>长沙八一营业部</v>
          </cell>
          <cell r="C43">
            <v>32</v>
          </cell>
        </row>
        <row r="44">
          <cell r="A44" t="str">
            <v>浏阳世纪大道证券营业部</v>
          </cell>
          <cell r="B44" t="str">
            <v>浏阳营业部</v>
          </cell>
          <cell r="C44">
            <v>9</v>
          </cell>
        </row>
        <row r="45">
          <cell r="A45" t="str">
            <v>长沙曙光中路证券营业部</v>
          </cell>
          <cell r="B45" t="str">
            <v>长沙曙光营业部</v>
          </cell>
          <cell r="C45">
            <v>38</v>
          </cell>
        </row>
        <row r="46">
          <cell r="A46" t="str">
            <v>长沙宁乡花明北路证券营业部</v>
          </cell>
          <cell r="B46" t="str">
            <v>宁乡营业部</v>
          </cell>
          <cell r="C46">
            <v>9</v>
          </cell>
        </row>
        <row r="47">
          <cell r="A47" t="str">
            <v>长沙芙蓉中路证券营业部</v>
          </cell>
          <cell r="B47" t="str">
            <v>长沙芙蓉营业部</v>
          </cell>
          <cell r="C47">
            <v>50</v>
          </cell>
        </row>
        <row r="48">
          <cell r="A48" t="str">
            <v>长沙韶山北路证券营业部</v>
          </cell>
          <cell r="B48" t="str">
            <v>长沙韶北营业部</v>
          </cell>
          <cell r="C48">
            <v>43</v>
          </cell>
        </row>
        <row r="49">
          <cell r="A49" t="str">
            <v>长沙县星沙北路证券营业部</v>
          </cell>
          <cell r="B49" t="str">
            <v>星沙营业部</v>
          </cell>
          <cell r="C49">
            <v>16</v>
          </cell>
        </row>
        <row r="50">
          <cell r="A50" t="str">
            <v>长沙观沙路证券营业部</v>
          </cell>
          <cell r="B50" t="str">
            <v>长沙观沙路营业部</v>
          </cell>
          <cell r="C50">
            <v>16</v>
          </cell>
        </row>
        <row r="51">
          <cell r="A51" t="str">
            <v>长沙万芙路证券营业部</v>
          </cell>
          <cell r="B51" t="str">
            <v>长沙万芙营业部</v>
          </cell>
          <cell r="C51">
            <v>10</v>
          </cell>
        </row>
        <row r="52">
          <cell r="A52" t="str">
            <v>郴州八一南路证券营业部</v>
          </cell>
          <cell r="B52" t="str">
            <v>郴州营业部</v>
          </cell>
          <cell r="C52">
            <v>41</v>
          </cell>
        </row>
        <row r="53">
          <cell r="A53" t="str">
            <v>郴州临武县临武大道证券营业部</v>
          </cell>
          <cell r="B53" t="str">
            <v>临武营业部</v>
          </cell>
          <cell r="C53">
            <v>5</v>
          </cell>
        </row>
        <row r="54">
          <cell r="A54" t="str">
            <v>湘潭韶山中路证券营业部</v>
          </cell>
          <cell r="B54" t="str">
            <v>湘潭韶中营业部</v>
          </cell>
          <cell r="C54">
            <v>35</v>
          </cell>
        </row>
        <row r="55">
          <cell r="A55" t="str">
            <v>湘乡市大正街证券营业部</v>
          </cell>
          <cell r="B55" t="str">
            <v>湘乡营业部</v>
          </cell>
          <cell r="C55">
            <v>13</v>
          </cell>
        </row>
        <row r="56">
          <cell r="A56" t="str">
            <v>湘潭芙蓉路证券营业部</v>
          </cell>
          <cell r="B56" t="str">
            <v>湘潭芙蓉营业部</v>
          </cell>
          <cell r="C56">
            <v>25</v>
          </cell>
        </row>
        <row r="57">
          <cell r="A57" t="str">
            <v>株洲建设南路证券营业部</v>
          </cell>
          <cell r="B57" t="str">
            <v>株洲营业部</v>
          </cell>
          <cell r="C57">
            <v>18</v>
          </cell>
        </row>
        <row r="58">
          <cell r="A58" t="str">
            <v>邵阳城北路证券营业部</v>
          </cell>
          <cell r="B58" t="str">
            <v>邵阳营业部</v>
          </cell>
          <cell r="C58">
            <v>45</v>
          </cell>
        </row>
        <row r="59">
          <cell r="A59" t="str">
            <v>邵阳邵东金龙大道证券营业部</v>
          </cell>
          <cell r="B59" t="str">
            <v>邵东营业部</v>
          </cell>
          <cell r="C59">
            <v>11</v>
          </cell>
        </row>
        <row r="60">
          <cell r="A60" t="str">
            <v>邵阳隆回桃洪路证券营业部</v>
          </cell>
          <cell r="B60" t="str">
            <v>隆回营业部</v>
          </cell>
          <cell r="C60">
            <v>10</v>
          </cell>
        </row>
        <row r="61">
          <cell r="A61" t="str">
            <v>武冈武强路证券营业部</v>
          </cell>
          <cell r="B61" t="str">
            <v>武冈营业部</v>
          </cell>
          <cell r="C61">
            <v>15</v>
          </cell>
        </row>
        <row r="62">
          <cell r="A62" t="str">
            <v>温州车站大道证券营业部</v>
          </cell>
          <cell r="B62" t="str">
            <v>温州营业部</v>
          </cell>
          <cell r="C62">
            <v>24</v>
          </cell>
        </row>
        <row r="63">
          <cell r="A63" t="str">
            <v>北京中关村东路证券营业部</v>
          </cell>
          <cell r="B63" t="str">
            <v>北京中关村营业部</v>
          </cell>
          <cell r="C63">
            <v>20</v>
          </cell>
        </row>
        <row r="64">
          <cell r="A64" t="str">
            <v>北京德胜门外大街证券营业部</v>
          </cell>
          <cell r="B64" t="str">
            <v>北京德胜门营业部</v>
          </cell>
          <cell r="C64">
            <v>16</v>
          </cell>
        </row>
        <row r="65">
          <cell r="A65" t="str">
            <v>深圳福华路证券营业部</v>
          </cell>
          <cell r="B65" t="str">
            <v>深圳福华营业部</v>
          </cell>
          <cell r="C65">
            <v>15</v>
          </cell>
        </row>
        <row r="66">
          <cell r="A66" t="str">
            <v>莆田东园东路证券营业部</v>
          </cell>
          <cell r="B66" t="str">
            <v>福建莆田营业部</v>
          </cell>
          <cell r="C66">
            <v>6</v>
          </cell>
        </row>
        <row r="67">
          <cell r="A67" t="str">
            <v>苍南车站大道证券营业部</v>
          </cell>
          <cell r="B67" t="str">
            <v>温州苍南营业部</v>
          </cell>
          <cell r="C67">
            <v>8</v>
          </cell>
        </row>
        <row r="68">
          <cell r="A68" t="str">
            <v>深圳嘉宾路证券营业部</v>
          </cell>
          <cell r="B68" t="str">
            <v>深圳嘉宾路营业部</v>
          </cell>
          <cell r="C68">
            <v>5</v>
          </cell>
        </row>
        <row r="69">
          <cell r="A69" t="str">
            <v>天津武清京津公路证券营业部</v>
          </cell>
          <cell r="B69" t="str">
            <v>天津武清营业部</v>
          </cell>
          <cell r="C69">
            <v>9</v>
          </cell>
        </row>
        <row r="70">
          <cell r="A70" t="str">
            <v>深圳宝安南路证券营业部</v>
          </cell>
          <cell r="B70" t="str">
            <v>深圳宝安南路营业部</v>
          </cell>
          <cell r="C70">
            <v>22</v>
          </cell>
        </row>
        <row r="71">
          <cell r="A71" t="str">
            <v>深圳泰然九路证券营业部</v>
          </cell>
          <cell r="B71" t="str">
            <v>深圳福田泰然九路营业部</v>
          </cell>
          <cell r="C71">
            <v>7</v>
          </cell>
        </row>
        <row r="72">
          <cell r="A72" t="str">
            <v>衡阳解放西路证券营业部</v>
          </cell>
          <cell r="B72" t="str">
            <v>衡阳营业部</v>
          </cell>
          <cell r="C72">
            <v>21</v>
          </cell>
        </row>
        <row r="73">
          <cell r="A73" t="str">
            <v>吉首人民北路证券营业部</v>
          </cell>
          <cell r="B73" t="str">
            <v>吉首营业部</v>
          </cell>
          <cell r="C73">
            <v>22</v>
          </cell>
        </row>
        <row r="74">
          <cell r="A74" t="str">
            <v>张家界回龙路证券营业部</v>
          </cell>
          <cell r="B74" t="str">
            <v>张家界营业部</v>
          </cell>
          <cell r="C74">
            <v>19</v>
          </cell>
        </row>
        <row r="75">
          <cell r="A75" t="str">
            <v>怀化平安路证券营业部</v>
          </cell>
          <cell r="B75" t="str">
            <v>怀化营业部</v>
          </cell>
          <cell r="C75">
            <v>13</v>
          </cell>
        </row>
        <row r="76">
          <cell r="A76" t="str">
            <v>常德柳叶大道证券营业部</v>
          </cell>
          <cell r="B76" t="str">
            <v>常德营业部</v>
          </cell>
          <cell r="C76">
            <v>18</v>
          </cell>
        </row>
        <row r="77">
          <cell r="A77" t="str">
            <v>娄底清泉街证券营业部</v>
          </cell>
          <cell r="B77" t="str">
            <v>娄底营业部</v>
          </cell>
          <cell r="C77">
            <v>16</v>
          </cell>
        </row>
        <row r="78">
          <cell r="A78" t="str">
            <v>益阳康富南路证券营业部</v>
          </cell>
          <cell r="B78" t="str">
            <v>益阳营业部</v>
          </cell>
          <cell r="C78">
            <v>11</v>
          </cell>
        </row>
        <row r="79">
          <cell r="A79" t="str">
            <v>岳阳花板桥路证券营业部</v>
          </cell>
          <cell r="B79" t="str">
            <v>岳阳营业部</v>
          </cell>
          <cell r="C79">
            <v>15</v>
          </cell>
        </row>
        <row r="80">
          <cell r="A80" t="str">
            <v>永州湘永路证券营业部</v>
          </cell>
          <cell r="B80" t="str">
            <v>永州营业部</v>
          </cell>
          <cell r="C80">
            <v>17</v>
          </cell>
        </row>
        <row r="81">
          <cell r="A81" t="str">
            <v>杭州庆春路证券营业部</v>
          </cell>
          <cell r="B81" t="str">
            <v>杭州营业部</v>
          </cell>
          <cell r="C81">
            <v>17</v>
          </cell>
        </row>
        <row r="82">
          <cell r="A82" t="str">
            <v>上海大连路证券营业部</v>
          </cell>
          <cell r="B82" t="str">
            <v>上海营业部</v>
          </cell>
          <cell r="C82">
            <v>11</v>
          </cell>
        </row>
        <row r="83">
          <cell r="A83" t="str">
            <v>杭州西湖国贸中心证券营业部</v>
          </cell>
          <cell r="B83" t="str">
            <v>杭州西湖国贸中心营业部</v>
          </cell>
          <cell r="C83">
            <v>9</v>
          </cell>
        </row>
        <row r="84">
          <cell r="A84" t="str">
            <v>北京市朝阳东三环中路证券营业部</v>
          </cell>
          <cell r="B84" t="str">
            <v>北京东三环营业部</v>
          </cell>
          <cell r="C84">
            <v>4</v>
          </cell>
        </row>
        <row r="85">
          <cell r="A85" t="str">
            <v>武汉京汉大道证券营业部</v>
          </cell>
          <cell r="B85" t="str">
            <v>武汉营业部</v>
          </cell>
          <cell r="C85">
            <v>15</v>
          </cell>
        </row>
        <row r="86">
          <cell r="A86" t="str">
            <v>福州鳌峰路证券营业部</v>
          </cell>
          <cell r="B86" t="str">
            <v>福州营业部</v>
          </cell>
          <cell r="C86">
            <v>4</v>
          </cell>
        </row>
        <row r="87">
          <cell r="A87" t="str">
            <v>合肥金寨路证券营业部</v>
          </cell>
          <cell r="B87" t="str">
            <v>合肥营业部</v>
          </cell>
          <cell r="C87">
            <v>5</v>
          </cell>
        </row>
        <row r="88">
          <cell r="A88" t="str">
            <v>中山市中山三路证券营业部</v>
          </cell>
          <cell r="B88" t="str">
            <v>中山营业部</v>
          </cell>
          <cell r="C88">
            <v>4</v>
          </cell>
        </row>
        <row r="89">
          <cell r="A89" t="str">
            <v>青岛山东路证券营业部</v>
          </cell>
          <cell r="B89" t="str">
            <v>青岛营业部</v>
          </cell>
          <cell r="C89">
            <v>11</v>
          </cell>
        </row>
        <row r="90">
          <cell r="A90" t="str">
            <v>南昌凤凰中大道证券营业部</v>
          </cell>
          <cell r="B90" t="str">
            <v>南昌营业部</v>
          </cell>
          <cell r="C90">
            <v>6</v>
          </cell>
        </row>
        <row r="91">
          <cell r="A91" t="str">
            <v>南宁金湖路证券营业部</v>
          </cell>
          <cell r="B91" t="str">
            <v>南宁营业部</v>
          </cell>
          <cell r="C91">
            <v>8</v>
          </cell>
        </row>
        <row r="92">
          <cell r="A92" t="str">
            <v>西安大庆路证券营业部</v>
          </cell>
          <cell r="B92" t="str">
            <v>西安营业部</v>
          </cell>
          <cell r="C92">
            <v>4</v>
          </cell>
        </row>
        <row r="93">
          <cell r="A93" t="str">
            <v>沈阳北陵大街证券营业部</v>
          </cell>
          <cell r="B93" t="str">
            <v>沈阳营业部</v>
          </cell>
          <cell r="C93">
            <v>12</v>
          </cell>
        </row>
        <row r="94">
          <cell r="A94" t="str">
            <v>南京新模范马路证券营业部</v>
          </cell>
          <cell r="B94" t="str">
            <v>南京营业部</v>
          </cell>
          <cell r="C94">
            <v>4</v>
          </cell>
        </row>
        <row r="95">
          <cell r="A95" t="str">
            <v>昆明新兴路证券营业部</v>
          </cell>
          <cell r="B95" t="str">
            <v>昆明营业部</v>
          </cell>
          <cell r="C95">
            <v>9</v>
          </cell>
        </row>
        <row r="96">
          <cell r="A96" t="str">
            <v>成都吉庆三路证券营业部</v>
          </cell>
          <cell r="B96" t="str">
            <v>成都营业部</v>
          </cell>
          <cell r="C96">
            <v>10</v>
          </cell>
        </row>
        <row r="97">
          <cell r="A97" t="str">
            <v>贵阳花果园大街证券营业部</v>
          </cell>
          <cell r="B97" t="str">
            <v>贵阳营业部</v>
          </cell>
          <cell r="C97">
            <v>9</v>
          </cell>
        </row>
        <row r="98">
          <cell r="A98" t="str">
            <v>郑州金水路证券营业部</v>
          </cell>
          <cell r="B98" t="str">
            <v>郑州营业部</v>
          </cell>
          <cell r="C98">
            <v>8</v>
          </cell>
        </row>
        <row r="99">
          <cell r="A99" t="str">
            <v>深圳香林路证券营业部</v>
          </cell>
          <cell r="B99" t="str">
            <v>深圳香林路营业部</v>
          </cell>
          <cell r="C99">
            <v>10</v>
          </cell>
        </row>
        <row r="100">
          <cell r="A100" t="str">
            <v>台州市府大道证券营业部</v>
          </cell>
          <cell r="B100" t="str">
            <v>台州营业部</v>
          </cell>
          <cell r="C100">
            <v>8</v>
          </cell>
        </row>
        <row r="101">
          <cell r="A101" t="str">
            <v>嘉兴东升东路证券营业部</v>
          </cell>
          <cell r="B101" t="str">
            <v>嘉兴营业部</v>
          </cell>
          <cell r="C101">
            <v>10</v>
          </cell>
        </row>
        <row r="102">
          <cell r="A102" t="str">
            <v>台州三门上洋路证券营业部</v>
          </cell>
          <cell r="B102" t="str">
            <v>台州三门营业部</v>
          </cell>
          <cell r="C102">
            <v>7</v>
          </cell>
        </row>
        <row r="103">
          <cell r="A103" t="str">
            <v>长兴道园路证券营业部</v>
          </cell>
          <cell r="B103" t="str">
            <v>浙江长兴营业部</v>
          </cell>
          <cell r="C103">
            <v>8</v>
          </cell>
        </row>
        <row r="104">
          <cell r="A104" t="str">
            <v>哈尔滨爱建路证券营业部</v>
          </cell>
          <cell r="B104" t="str">
            <v>哈尔滨营业部</v>
          </cell>
          <cell r="C104">
            <v>15</v>
          </cell>
        </row>
        <row r="105">
          <cell r="A105" t="str">
            <v>石家庄槐安东路证券营业部</v>
          </cell>
          <cell r="B105" t="str">
            <v>石家庄营业部</v>
          </cell>
          <cell r="C105">
            <v>10</v>
          </cell>
        </row>
        <row r="106">
          <cell r="A106" t="str">
            <v>广州黄埔大道证券营业部</v>
          </cell>
          <cell r="B106" t="str">
            <v>广州营业部</v>
          </cell>
          <cell r="C106">
            <v>5</v>
          </cell>
        </row>
        <row r="107">
          <cell r="A107" t="str">
            <v>揭阳黄岐山大道证券营业部</v>
          </cell>
          <cell r="B107" t="str">
            <v>广东揭阳黄岐山大道营业部</v>
          </cell>
          <cell r="C107">
            <v>12</v>
          </cell>
        </row>
        <row r="108">
          <cell r="A108" t="str">
            <v>太原长风街证券营业部</v>
          </cell>
          <cell r="B108" t="str">
            <v>太原营业部</v>
          </cell>
          <cell r="C108">
            <v>12</v>
          </cell>
        </row>
        <row r="109">
          <cell r="A109" t="str">
            <v>兰州金昌南路证券营业部</v>
          </cell>
          <cell r="B109" t="str">
            <v>兰州营业部</v>
          </cell>
          <cell r="C109">
            <v>4</v>
          </cell>
        </row>
        <row r="110">
          <cell r="A110" t="str">
            <v>长春东南湖大路证券营业部</v>
          </cell>
          <cell r="B110" t="str">
            <v>长春营业部</v>
          </cell>
          <cell r="C110">
            <v>6</v>
          </cell>
        </row>
        <row r="111">
          <cell r="A111" t="str">
            <v>重庆新溉大道证券营业部</v>
          </cell>
          <cell r="B111" t="str">
            <v>重庆营业部</v>
          </cell>
          <cell r="C111">
            <v>9</v>
          </cell>
        </row>
        <row r="112">
          <cell r="A112" t="str">
            <v>东莞黄金路证券营业部</v>
          </cell>
          <cell r="B112" t="str">
            <v>东莞营业部</v>
          </cell>
          <cell r="C112">
            <v>8</v>
          </cell>
        </row>
        <row r="113">
          <cell r="A113" t="str">
            <v>大连黄河路证券营业部</v>
          </cell>
          <cell r="B113" t="str">
            <v>大连黄河路营业部</v>
          </cell>
          <cell r="C113">
            <v>10</v>
          </cell>
        </row>
        <row r="114">
          <cell r="A114" t="str">
            <v>深圳海德三道证券营业部</v>
          </cell>
          <cell r="B114" t="str">
            <v>深圳南山海德三道营业部</v>
          </cell>
          <cell r="C114">
            <v>7</v>
          </cell>
        </row>
        <row r="115">
          <cell r="A115" t="str">
            <v>北京宏泰东街证券营业部</v>
          </cell>
          <cell r="B115" t="str">
            <v>北京朝阳区营业部</v>
          </cell>
          <cell r="C115">
            <v>2</v>
          </cell>
        </row>
        <row r="116">
          <cell r="A116" t="str">
            <v>邵阳新宁解放路证券营业部</v>
          </cell>
          <cell r="B116" t="str">
            <v>邵阳新宁解放路营业部</v>
          </cell>
          <cell r="C116">
            <v>5</v>
          </cell>
        </row>
        <row r="117">
          <cell r="A117" t="str">
            <v>呼叫中心、经纪业务分支机构人员总计</v>
          </cell>
        </row>
        <row r="117">
          <cell r="C117">
            <v>1128</v>
          </cell>
        </row>
        <row r="118">
          <cell r="A118" t="str">
            <v>总计数</v>
          </cell>
        </row>
        <row r="118">
          <cell r="C118">
            <v>1717</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各部门人数</v>
          </cell>
        </row>
        <row r="2">
          <cell r="A2" t="str">
            <v>截至：2019.4.30</v>
          </cell>
        </row>
        <row r="3">
          <cell r="A3" t="str">
            <v>部门</v>
          </cell>
          <cell r="B3" t="str">
            <v>现人数</v>
          </cell>
        </row>
        <row r="4">
          <cell r="A4" t="str">
            <v>公司领导</v>
          </cell>
          <cell r="B4">
            <v>12</v>
          </cell>
        </row>
        <row r="5">
          <cell r="A5" t="str">
            <v>董事会办公室</v>
          </cell>
          <cell r="B5">
            <v>5</v>
          </cell>
        </row>
        <row r="6">
          <cell r="A6" t="str">
            <v>办公室</v>
          </cell>
          <cell r="B6">
            <v>13</v>
          </cell>
        </row>
        <row r="7">
          <cell r="A7" t="str">
            <v>北京办事处</v>
          </cell>
          <cell r="B7">
            <v>6</v>
          </cell>
        </row>
        <row r="8">
          <cell r="A8" t="str">
            <v>党群办</v>
          </cell>
          <cell r="B8">
            <v>4</v>
          </cell>
        </row>
        <row r="9">
          <cell r="A9" t="str">
            <v>纪检监察室</v>
          </cell>
          <cell r="B9">
            <v>1</v>
          </cell>
        </row>
        <row r="10">
          <cell r="A10" t="str">
            <v>稽核审计部</v>
          </cell>
          <cell r="B10">
            <v>10</v>
          </cell>
        </row>
        <row r="11">
          <cell r="A11" t="str">
            <v>人力资源部</v>
          </cell>
          <cell r="B11">
            <v>10</v>
          </cell>
        </row>
        <row r="12">
          <cell r="A12" t="str">
            <v>培训学院</v>
          </cell>
          <cell r="B12">
            <v>4</v>
          </cell>
        </row>
        <row r="13">
          <cell r="A13" t="str">
            <v>财务管理部</v>
          </cell>
          <cell r="B13">
            <v>27</v>
          </cell>
        </row>
        <row r="14">
          <cell r="A14" t="str">
            <v>资金运营部</v>
          </cell>
          <cell r="B14">
            <v>4</v>
          </cell>
        </row>
        <row r="15">
          <cell r="A15" t="str">
            <v>合规管理部</v>
          </cell>
          <cell r="B15">
            <v>15</v>
          </cell>
        </row>
        <row r="16">
          <cell r="A16" t="str">
            <v>风险管理部</v>
          </cell>
          <cell r="B16">
            <v>16</v>
          </cell>
        </row>
        <row r="17">
          <cell r="A17" t="str">
            <v>研究发展中心</v>
          </cell>
          <cell r="B17">
            <v>38</v>
          </cell>
        </row>
        <row r="18">
          <cell r="A18" t="str">
            <v>结算管理部</v>
          </cell>
          <cell r="B18">
            <v>20</v>
          </cell>
        </row>
        <row r="19">
          <cell r="A19" t="str">
            <v>资产托管部</v>
          </cell>
          <cell r="B19">
            <v>12</v>
          </cell>
        </row>
        <row r="20">
          <cell r="A20" t="str">
            <v>基金服务部</v>
          </cell>
          <cell r="B20">
            <v>4</v>
          </cell>
        </row>
        <row r="21">
          <cell r="A21" t="str">
            <v>运营管理部</v>
          </cell>
          <cell r="B21">
            <v>63</v>
          </cell>
        </row>
        <row r="22">
          <cell r="A22" t="str">
            <v>信息技术中心</v>
          </cell>
          <cell r="B22">
            <v>40</v>
          </cell>
        </row>
        <row r="23">
          <cell r="A23" t="str">
            <v>资产管理部</v>
          </cell>
          <cell r="B23">
            <v>20</v>
          </cell>
        </row>
        <row r="24">
          <cell r="A24" t="str">
            <v>内核管理部</v>
          </cell>
          <cell r="B24">
            <v>4</v>
          </cell>
        </row>
        <row r="25">
          <cell r="A25" t="str">
            <v>投资银行管理部</v>
          </cell>
          <cell r="B25">
            <v>6</v>
          </cell>
        </row>
        <row r="26">
          <cell r="A26" t="str">
            <v>质量控制一部</v>
          </cell>
          <cell r="B26">
            <v>2</v>
          </cell>
        </row>
        <row r="27">
          <cell r="A27" t="str">
            <v>质量控制二部</v>
          </cell>
          <cell r="B27">
            <v>3</v>
          </cell>
        </row>
        <row r="28">
          <cell r="A28" t="str">
            <v>持续督导部</v>
          </cell>
          <cell r="B28">
            <v>2</v>
          </cell>
        </row>
        <row r="29">
          <cell r="A29" t="str">
            <v>资本市场部</v>
          </cell>
          <cell r="B29">
            <v>9</v>
          </cell>
        </row>
        <row r="30">
          <cell r="A30" t="str">
            <v>创新发展部</v>
          </cell>
          <cell r="B30">
            <v>0</v>
          </cell>
        </row>
        <row r="31">
          <cell r="A31" t="str">
            <v>经纪业务总部</v>
          </cell>
          <cell r="B31">
            <v>14</v>
          </cell>
        </row>
        <row r="32">
          <cell r="A32" t="str">
            <v>财富管理部</v>
          </cell>
          <cell r="B32">
            <v>27</v>
          </cell>
        </row>
        <row r="33">
          <cell r="A33" t="str">
            <v>零售与网络金融部</v>
          </cell>
          <cell r="B33">
            <v>34</v>
          </cell>
        </row>
        <row r="34">
          <cell r="A34" t="str">
            <v>机构业务部</v>
          </cell>
          <cell r="B34">
            <v>16</v>
          </cell>
        </row>
        <row r="35">
          <cell r="A35" t="str">
            <v>投资银行一部</v>
          </cell>
          <cell r="B35">
            <v>49</v>
          </cell>
        </row>
        <row r="36">
          <cell r="A36" t="str">
            <v>投资银行二部</v>
          </cell>
          <cell r="B36">
            <v>35</v>
          </cell>
        </row>
        <row r="37">
          <cell r="A37" t="str">
            <v>投资银行三部</v>
          </cell>
          <cell r="B37">
            <v>24</v>
          </cell>
        </row>
        <row r="38">
          <cell r="A38" t="str">
            <v>投资银行四部</v>
          </cell>
          <cell r="B38">
            <v>1</v>
          </cell>
        </row>
        <row r="39">
          <cell r="A39" t="str">
            <v>投资银行北京一部</v>
          </cell>
          <cell r="B39">
            <v>11</v>
          </cell>
        </row>
        <row r="40">
          <cell r="A40" t="str">
            <v>投资银行北京二部</v>
          </cell>
          <cell r="B40">
            <v>5</v>
          </cell>
        </row>
        <row r="41">
          <cell r="A41" t="str">
            <v>浙江分公司</v>
          </cell>
          <cell r="B41">
            <v>4</v>
          </cell>
        </row>
        <row r="42">
          <cell r="A42" t="str">
            <v>浙江分公司综合管理部</v>
          </cell>
          <cell r="B42">
            <v>4</v>
          </cell>
        </row>
        <row r="43">
          <cell r="A43" t="str">
            <v>浙江分公司综合业务部</v>
          </cell>
          <cell r="B43">
            <v>1</v>
          </cell>
        </row>
        <row r="44">
          <cell r="A44" t="str">
            <v>量化产品投资部</v>
          </cell>
          <cell r="B44">
            <v>10</v>
          </cell>
        </row>
        <row r="45">
          <cell r="A45" t="str">
            <v>权益产品投资部</v>
          </cell>
          <cell r="B45">
            <v>11</v>
          </cell>
        </row>
        <row r="46">
          <cell r="A46" t="str">
            <v>固定收益产品投资部</v>
          </cell>
          <cell r="B46">
            <v>10</v>
          </cell>
        </row>
        <row r="47">
          <cell r="A47" t="str">
            <v>深圳分公司</v>
          </cell>
          <cell r="B47">
            <v>6</v>
          </cell>
        </row>
        <row r="48">
          <cell r="A48" t="str">
            <v>风险管理部（深）</v>
          </cell>
          <cell r="B48">
            <v>5</v>
          </cell>
        </row>
        <row r="49">
          <cell r="A49" t="str">
            <v>固定收益投资部</v>
          </cell>
          <cell r="B49">
            <v>15</v>
          </cell>
        </row>
        <row r="50">
          <cell r="A50" t="str">
            <v>固定收益市场部</v>
          </cell>
          <cell r="B50">
            <v>1</v>
          </cell>
        </row>
        <row r="51">
          <cell r="A51" t="str">
            <v>证券投资部</v>
          </cell>
          <cell r="B51">
            <v>13</v>
          </cell>
        </row>
        <row r="52">
          <cell r="A52" t="str">
            <v>金融衍生品投资部</v>
          </cell>
          <cell r="B52">
            <v>7</v>
          </cell>
        </row>
        <row r="53">
          <cell r="A53" t="str">
            <v>投资顾问业务部</v>
          </cell>
          <cell r="B53">
            <v>6</v>
          </cell>
        </row>
        <row r="54">
          <cell r="A54" t="str">
            <v>做市业务部</v>
          </cell>
          <cell r="B54">
            <v>8</v>
          </cell>
        </row>
        <row r="55">
          <cell r="A55" t="str">
            <v>广东分公司</v>
          </cell>
          <cell r="B55">
            <v>3</v>
          </cell>
        </row>
        <row r="56">
          <cell r="A56" t="str">
            <v>广东分公司综合管理部</v>
          </cell>
          <cell r="B56">
            <v>2</v>
          </cell>
        </row>
        <row r="57">
          <cell r="A57" t="str">
            <v>广东分公司综合业务部</v>
          </cell>
          <cell r="B57">
            <v>0</v>
          </cell>
        </row>
        <row r="58">
          <cell r="A58" t="str">
            <v>广东分公司机构销售部</v>
          </cell>
          <cell r="B58">
            <v>2</v>
          </cell>
        </row>
        <row r="59">
          <cell r="A59" t="str">
            <v>小计</v>
          </cell>
          <cell r="B59">
            <v>674</v>
          </cell>
        </row>
        <row r="60">
          <cell r="A60" t="str">
            <v>长沙总部证券营业部</v>
          </cell>
          <cell r="B60">
            <v>20</v>
          </cell>
        </row>
        <row r="61">
          <cell r="A61" t="str">
            <v>长沙八一路证券营业部</v>
          </cell>
          <cell r="B61">
            <v>32</v>
          </cell>
        </row>
        <row r="62">
          <cell r="A62" t="str">
            <v>浏阳世纪大道证券营业部</v>
          </cell>
          <cell r="B62">
            <v>7</v>
          </cell>
        </row>
        <row r="63">
          <cell r="A63" t="str">
            <v>长沙曙光中路证券营业部</v>
          </cell>
          <cell r="B63">
            <v>38</v>
          </cell>
        </row>
        <row r="64">
          <cell r="A64" t="str">
            <v>长沙宁乡花明北路证券营业部</v>
          </cell>
          <cell r="B64">
            <v>12</v>
          </cell>
        </row>
        <row r="65">
          <cell r="A65" t="str">
            <v>长沙芙蓉中路证券营业部</v>
          </cell>
          <cell r="B65">
            <v>54</v>
          </cell>
        </row>
        <row r="66">
          <cell r="A66" t="str">
            <v>长沙韶山北路证券营业部</v>
          </cell>
          <cell r="B66">
            <v>42</v>
          </cell>
        </row>
        <row r="67">
          <cell r="A67" t="str">
            <v>长沙县星沙北路证券营业部</v>
          </cell>
          <cell r="B67">
            <v>16</v>
          </cell>
        </row>
        <row r="68">
          <cell r="A68" t="str">
            <v>长沙观沙路证券营业部</v>
          </cell>
          <cell r="B68">
            <v>13</v>
          </cell>
        </row>
        <row r="69">
          <cell r="A69" t="str">
            <v>长沙万芙路证券营业部</v>
          </cell>
          <cell r="B69">
            <v>10</v>
          </cell>
        </row>
        <row r="70">
          <cell r="A70" t="str">
            <v>郴州八一南路证券营业部</v>
          </cell>
          <cell r="B70">
            <v>40</v>
          </cell>
        </row>
        <row r="71">
          <cell r="A71" t="str">
            <v>郴州临武县临武大道证券营业部</v>
          </cell>
          <cell r="B71">
            <v>4</v>
          </cell>
        </row>
        <row r="72">
          <cell r="A72" t="str">
            <v>湘潭韶山中路证券营业部</v>
          </cell>
          <cell r="B72">
            <v>36</v>
          </cell>
        </row>
        <row r="73">
          <cell r="A73" t="str">
            <v>湘乡市大正街证券营业部</v>
          </cell>
          <cell r="B73">
            <v>13</v>
          </cell>
        </row>
        <row r="74">
          <cell r="A74" t="str">
            <v>湘潭芙蓉路证券营业部</v>
          </cell>
          <cell r="B74">
            <v>26</v>
          </cell>
        </row>
        <row r="75">
          <cell r="A75" t="str">
            <v>株洲建设南路证券营业部</v>
          </cell>
          <cell r="B75">
            <v>18</v>
          </cell>
        </row>
        <row r="76">
          <cell r="A76" t="str">
            <v>邵阳城北路证券营业部</v>
          </cell>
          <cell r="B76">
            <v>45</v>
          </cell>
        </row>
        <row r="77">
          <cell r="A77" t="str">
            <v>邵阳邵东金龙大道证券营业部</v>
          </cell>
          <cell r="B77">
            <v>10</v>
          </cell>
        </row>
        <row r="78">
          <cell r="A78" t="str">
            <v>邵阳隆回桃洪路证券营业部</v>
          </cell>
          <cell r="B78">
            <v>9</v>
          </cell>
        </row>
        <row r="79">
          <cell r="A79" t="str">
            <v>武冈武强路证券营业部</v>
          </cell>
          <cell r="B79">
            <v>17</v>
          </cell>
        </row>
        <row r="80">
          <cell r="A80" t="str">
            <v>天津分公司</v>
          </cell>
          <cell r="B80">
            <v>37</v>
          </cell>
        </row>
        <row r="81">
          <cell r="A81" t="str">
            <v>温州车站大道证券营业部</v>
          </cell>
          <cell r="B81">
            <v>23</v>
          </cell>
        </row>
        <row r="82">
          <cell r="A82" t="str">
            <v>北京中关村东路证券营业部</v>
          </cell>
          <cell r="B82">
            <v>19</v>
          </cell>
        </row>
        <row r="83">
          <cell r="A83" t="str">
            <v>北京德胜门外大街证券营业部</v>
          </cell>
          <cell r="B83">
            <v>16</v>
          </cell>
        </row>
        <row r="84">
          <cell r="A84" t="str">
            <v>深圳福华路证券营业部</v>
          </cell>
          <cell r="B84">
            <v>12</v>
          </cell>
        </row>
        <row r="85">
          <cell r="A85" t="str">
            <v>深圳宝安南路证券营业部</v>
          </cell>
          <cell r="B85">
            <v>25</v>
          </cell>
        </row>
        <row r="86">
          <cell r="A86" t="str">
            <v>衡阳解放西路证券营业部</v>
          </cell>
          <cell r="B86">
            <v>21</v>
          </cell>
        </row>
        <row r="87">
          <cell r="A87" t="str">
            <v>吉首人民北路证券营业部</v>
          </cell>
          <cell r="B87">
            <v>23</v>
          </cell>
        </row>
        <row r="88">
          <cell r="A88" t="str">
            <v>张家界回龙路证券营业部</v>
          </cell>
          <cell r="B88">
            <v>19</v>
          </cell>
        </row>
        <row r="89">
          <cell r="A89" t="str">
            <v>怀化红星路证券营业部</v>
          </cell>
          <cell r="B89">
            <v>13</v>
          </cell>
        </row>
        <row r="90">
          <cell r="A90" t="str">
            <v>常德柳叶大道证券营业部</v>
          </cell>
          <cell r="B90">
            <v>18</v>
          </cell>
        </row>
        <row r="91">
          <cell r="A91" t="str">
            <v>娄底清泉街证券营业部</v>
          </cell>
          <cell r="B91">
            <v>17</v>
          </cell>
        </row>
        <row r="92">
          <cell r="A92" t="str">
            <v>益阳康富南路证券营业部</v>
          </cell>
          <cell r="B92">
            <v>10</v>
          </cell>
        </row>
        <row r="93">
          <cell r="A93" t="str">
            <v>岳阳花板桥路证券营业部</v>
          </cell>
          <cell r="B93">
            <v>13</v>
          </cell>
        </row>
        <row r="94">
          <cell r="A94" t="str">
            <v>永州零陵中路证券营业部</v>
          </cell>
          <cell r="B94">
            <v>18</v>
          </cell>
        </row>
        <row r="95">
          <cell r="A95" t="str">
            <v>杭州庆春路证券营业部</v>
          </cell>
          <cell r="B95">
            <v>14</v>
          </cell>
        </row>
        <row r="96">
          <cell r="A96" t="str">
            <v>上海大连路证券营业部</v>
          </cell>
          <cell r="B96">
            <v>10</v>
          </cell>
        </row>
        <row r="97">
          <cell r="A97" t="str">
            <v>杭州西湖国贸中心证券营业部</v>
          </cell>
          <cell r="B97">
            <v>12</v>
          </cell>
        </row>
        <row r="98">
          <cell r="A98" t="str">
            <v>北京东三环中路证券营业部</v>
          </cell>
          <cell r="B98">
            <v>4</v>
          </cell>
        </row>
        <row r="99">
          <cell r="A99" t="str">
            <v>武汉淮海路证券营业部</v>
          </cell>
          <cell r="B99">
            <v>16</v>
          </cell>
        </row>
        <row r="100">
          <cell r="A100" t="str">
            <v>福州鳌峰路证券营业部</v>
          </cell>
          <cell r="B100">
            <v>5</v>
          </cell>
        </row>
        <row r="101">
          <cell r="A101" t="str">
            <v>合肥金寨路证券营业部</v>
          </cell>
          <cell r="B101">
            <v>5</v>
          </cell>
        </row>
        <row r="102">
          <cell r="A102" t="str">
            <v>中山市中山三路证券营业部</v>
          </cell>
          <cell r="B102">
            <v>5</v>
          </cell>
        </row>
        <row r="103">
          <cell r="A103" t="str">
            <v>青岛山东路证券营业部</v>
          </cell>
          <cell r="B103">
            <v>10</v>
          </cell>
        </row>
        <row r="104">
          <cell r="A104" t="str">
            <v>南昌凤凰中大道证券营业部</v>
          </cell>
          <cell r="B104">
            <v>6</v>
          </cell>
        </row>
        <row r="105">
          <cell r="A105" t="str">
            <v>南宁金湖路证券营业部</v>
          </cell>
          <cell r="B105">
            <v>7</v>
          </cell>
        </row>
        <row r="106">
          <cell r="A106" t="str">
            <v>西安大庆路证券营业部</v>
          </cell>
          <cell r="B106">
            <v>5</v>
          </cell>
        </row>
        <row r="107">
          <cell r="A107" t="str">
            <v>沈阳北陵大街证券营业部</v>
          </cell>
          <cell r="B107">
            <v>12</v>
          </cell>
        </row>
        <row r="108">
          <cell r="A108" t="str">
            <v>南京新模范马路证券营业部</v>
          </cell>
          <cell r="B108">
            <v>4</v>
          </cell>
        </row>
        <row r="109">
          <cell r="A109" t="str">
            <v>昆明新兴路证券营业部</v>
          </cell>
          <cell r="B109">
            <v>9</v>
          </cell>
        </row>
        <row r="110">
          <cell r="A110" t="str">
            <v>成都吉庆三路证券营业部</v>
          </cell>
          <cell r="B110">
            <v>11</v>
          </cell>
        </row>
        <row r="111">
          <cell r="A111" t="str">
            <v>贵阳花果园大街证券营业部</v>
          </cell>
          <cell r="B111">
            <v>6</v>
          </cell>
        </row>
        <row r="112">
          <cell r="A112" t="str">
            <v>郑州金水路证券营业部</v>
          </cell>
          <cell r="B112">
            <v>8</v>
          </cell>
        </row>
        <row r="113">
          <cell r="A113" t="str">
            <v>深圳香林路证券营业部</v>
          </cell>
          <cell r="B113">
            <v>12</v>
          </cell>
        </row>
        <row r="114">
          <cell r="A114" t="str">
            <v>台州市府大道证券营业部</v>
          </cell>
          <cell r="B114">
            <v>7</v>
          </cell>
        </row>
        <row r="115">
          <cell r="A115" t="str">
            <v>嘉兴东升东路证券营业部</v>
          </cell>
          <cell r="B115">
            <v>10</v>
          </cell>
        </row>
        <row r="116">
          <cell r="A116" t="str">
            <v>台州三门上洋路证券营业部</v>
          </cell>
          <cell r="B116">
            <v>8</v>
          </cell>
        </row>
        <row r="117">
          <cell r="A117" t="str">
            <v>长兴道园路证券营业部</v>
          </cell>
          <cell r="B117">
            <v>8</v>
          </cell>
        </row>
        <row r="118">
          <cell r="A118" t="str">
            <v>哈尔滨爱建路证券营业部</v>
          </cell>
          <cell r="B118">
            <v>13</v>
          </cell>
        </row>
        <row r="119">
          <cell r="A119" t="str">
            <v>石家庄槐安东路证券营业部</v>
          </cell>
          <cell r="B119">
            <v>10</v>
          </cell>
        </row>
        <row r="120">
          <cell r="A120" t="str">
            <v>广州天河路证券营业部</v>
          </cell>
          <cell r="B120">
            <v>7</v>
          </cell>
        </row>
        <row r="121">
          <cell r="A121" t="str">
            <v>太原长风街证券营业部</v>
          </cell>
          <cell r="B121">
            <v>11</v>
          </cell>
        </row>
        <row r="122">
          <cell r="A122" t="str">
            <v>兰州金昌南路证券营业部</v>
          </cell>
          <cell r="B122">
            <v>8</v>
          </cell>
        </row>
        <row r="123">
          <cell r="A123" t="str">
            <v>长春建设街证券营业部</v>
          </cell>
          <cell r="B123">
            <v>5</v>
          </cell>
        </row>
        <row r="124">
          <cell r="A124" t="str">
            <v>重庆新溉大道证券营业部</v>
          </cell>
          <cell r="B124">
            <v>9</v>
          </cell>
        </row>
        <row r="125">
          <cell r="A125" t="str">
            <v>东莞黄金路证券营业部</v>
          </cell>
          <cell r="B125">
            <v>5</v>
          </cell>
        </row>
        <row r="126">
          <cell r="A126" t="str">
            <v>莆田东园东路证券营业部</v>
          </cell>
          <cell r="B126">
            <v>6</v>
          </cell>
        </row>
        <row r="127">
          <cell r="A127" t="str">
            <v>天津武清京津公路证券营业部</v>
          </cell>
          <cell r="B127">
            <v>5</v>
          </cell>
        </row>
        <row r="128">
          <cell r="A128" t="str">
            <v>深圳嘉宾路证券营业部</v>
          </cell>
          <cell r="B128">
            <v>4</v>
          </cell>
        </row>
        <row r="129">
          <cell r="A129" t="str">
            <v>苍南车站大道证券营业部</v>
          </cell>
          <cell r="B129">
            <v>8</v>
          </cell>
        </row>
        <row r="130">
          <cell r="A130" t="str">
            <v>深圳泰然九路证券营业部</v>
          </cell>
          <cell r="B130">
            <v>7</v>
          </cell>
        </row>
        <row r="131">
          <cell r="A131" t="str">
            <v>揭阳黄岐山大道证券营业部</v>
          </cell>
          <cell r="B131">
            <v>10</v>
          </cell>
        </row>
        <row r="132">
          <cell r="A132" t="str">
            <v>大连黄河路证券营业部</v>
          </cell>
          <cell r="B132">
            <v>10</v>
          </cell>
        </row>
        <row r="133">
          <cell r="A133" t="str">
            <v>深圳海德三道证券营业部</v>
          </cell>
          <cell r="B133">
            <v>5</v>
          </cell>
        </row>
        <row r="134">
          <cell r="A134" t="str">
            <v>北京宏泰东街证券营业部</v>
          </cell>
          <cell r="B134">
            <v>2</v>
          </cell>
        </row>
        <row r="135">
          <cell r="A135" t="str">
            <v>邵阳新宁解放路证券营业部</v>
          </cell>
          <cell r="B135">
            <v>2</v>
          </cell>
        </row>
        <row r="136">
          <cell r="A136" t="str">
            <v>营业部小计</v>
          </cell>
          <cell r="B136">
            <v>1067</v>
          </cell>
        </row>
        <row r="137">
          <cell r="A137" t="str">
            <v>公司合计</v>
          </cell>
          <cell r="B137">
            <v>1741</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部门</v>
          </cell>
          <cell r="B1" t="str">
            <v>人数</v>
          </cell>
        </row>
        <row r="2">
          <cell r="A2" t="str">
            <v>公司领导</v>
          </cell>
          <cell r="B2">
            <v>11</v>
          </cell>
        </row>
        <row r="3">
          <cell r="A3" t="str">
            <v>综合管理部</v>
          </cell>
          <cell r="B3">
            <v>23</v>
          </cell>
        </row>
        <row r="4">
          <cell r="A4" t="str">
            <v>财务管理部</v>
          </cell>
          <cell r="B4">
            <v>30</v>
          </cell>
        </row>
        <row r="5">
          <cell r="A5" t="str">
            <v>人力资源部</v>
          </cell>
          <cell r="B5">
            <v>14</v>
          </cell>
        </row>
        <row r="6">
          <cell r="A6" t="str">
            <v>党群办</v>
          </cell>
          <cell r="B6">
            <v>3</v>
          </cell>
        </row>
        <row r="7">
          <cell r="A7" t="str">
            <v>纪检监察室</v>
          </cell>
          <cell r="B7">
            <v>1</v>
          </cell>
        </row>
        <row r="8">
          <cell r="A8" t="str">
            <v>合规管理部</v>
          </cell>
          <cell r="B8">
            <v>15</v>
          </cell>
        </row>
        <row r="9">
          <cell r="A9" t="str">
            <v>风险管理部</v>
          </cell>
          <cell r="B9">
            <v>19</v>
          </cell>
        </row>
        <row r="10">
          <cell r="A10" t="str">
            <v>稽核审计部</v>
          </cell>
          <cell r="B10">
            <v>10</v>
          </cell>
        </row>
        <row r="11">
          <cell r="A11" t="str">
            <v>研究发展中心</v>
          </cell>
          <cell r="B11">
            <v>31</v>
          </cell>
        </row>
        <row r="12">
          <cell r="A12" t="str">
            <v>结算管理部</v>
          </cell>
          <cell r="B12">
            <v>14</v>
          </cell>
        </row>
        <row r="13">
          <cell r="A13" t="str">
            <v>资产托管部</v>
          </cell>
          <cell r="B13">
            <v>12</v>
          </cell>
        </row>
        <row r="14">
          <cell r="A14" t="str">
            <v>基金服务部</v>
          </cell>
          <cell r="B14">
            <v>10</v>
          </cell>
        </row>
        <row r="15">
          <cell r="A15" t="str">
            <v>信息技术中心</v>
          </cell>
          <cell r="B15">
            <v>42</v>
          </cell>
        </row>
        <row r="16">
          <cell r="A16" t="str">
            <v>深圳分公司</v>
          </cell>
          <cell r="B16">
            <v>10</v>
          </cell>
        </row>
        <row r="17">
          <cell r="A17" t="str">
            <v>经纪业务管理部</v>
          </cell>
          <cell r="B17">
            <v>13</v>
          </cell>
        </row>
        <row r="18">
          <cell r="A18" t="str">
            <v>财富管理部</v>
          </cell>
          <cell r="B18">
            <v>42</v>
          </cell>
        </row>
        <row r="19">
          <cell r="A19" t="str">
            <v>网络金融部</v>
          </cell>
          <cell r="B19">
            <v>30</v>
          </cell>
        </row>
        <row r="20">
          <cell r="A20" t="str">
            <v>运营管理部</v>
          </cell>
          <cell r="B20">
            <v>20</v>
          </cell>
        </row>
        <row r="21">
          <cell r="A21" t="str">
            <v>资产管理部</v>
          </cell>
          <cell r="B21">
            <v>20</v>
          </cell>
        </row>
        <row r="22">
          <cell r="A22" t="str">
            <v>固收配置部</v>
          </cell>
          <cell r="B22">
            <v>11</v>
          </cell>
        </row>
        <row r="23">
          <cell r="A23" t="str">
            <v>投资银行管理部</v>
          </cell>
          <cell r="B23">
            <v>15</v>
          </cell>
        </row>
        <row r="24">
          <cell r="A24" t="str">
            <v>北京投行部</v>
          </cell>
          <cell r="B24">
            <v>16</v>
          </cell>
        </row>
        <row r="25">
          <cell r="A25" t="str">
            <v>债券融资部</v>
          </cell>
          <cell r="B25">
            <v>48</v>
          </cell>
        </row>
        <row r="26">
          <cell r="A26" t="str">
            <v>股权融资部</v>
          </cell>
          <cell r="B26">
            <v>35</v>
          </cell>
        </row>
        <row r="27">
          <cell r="A27" t="str">
            <v>财务顾问部</v>
          </cell>
          <cell r="B27">
            <v>24</v>
          </cell>
        </row>
        <row r="28">
          <cell r="A28" t="str">
            <v>资本市场部</v>
          </cell>
          <cell r="B28">
            <v>8</v>
          </cell>
        </row>
        <row r="29">
          <cell r="A29" t="str">
            <v>权益配置部</v>
          </cell>
          <cell r="B29">
            <v>23</v>
          </cell>
        </row>
        <row r="30">
          <cell r="A30" t="str">
            <v>固定收益部</v>
          </cell>
          <cell r="B30">
            <v>16</v>
          </cell>
        </row>
        <row r="31">
          <cell r="A31" t="str">
            <v>证券投资部</v>
          </cell>
          <cell r="B31">
            <v>18</v>
          </cell>
        </row>
        <row r="32">
          <cell r="A32" t="str">
            <v>投资顾问业务部</v>
          </cell>
          <cell r="B32">
            <v>5</v>
          </cell>
        </row>
        <row r="33">
          <cell r="A33" t="str">
            <v>做市业务部</v>
          </cell>
          <cell r="B33">
            <v>8</v>
          </cell>
        </row>
        <row r="34">
          <cell r="A34" t="str">
            <v>总部人员总计</v>
          </cell>
          <cell r="B34">
            <v>597</v>
          </cell>
        </row>
        <row r="35">
          <cell r="A35" t="str">
            <v>呼叫中心</v>
          </cell>
          <cell r="B35">
            <v>42</v>
          </cell>
        </row>
        <row r="36">
          <cell r="A36" t="str">
            <v>浙江分公司</v>
          </cell>
          <cell r="B36">
            <v>4</v>
          </cell>
        </row>
        <row r="37">
          <cell r="A37" t="str">
            <v>综合管理部（浙分）</v>
          </cell>
          <cell r="B37">
            <v>3</v>
          </cell>
        </row>
        <row r="38">
          <cell r="A38" t="str">
            <v>天津分公司</v>
          </cell>
          <cell r="B38">
            <v>32</v>
          </cell>
        </row>
        <row r="39">
          <cell r="A39" t="str">
            <v>综合管理部（天分）</v>
          </cell>
          <cell r="B39">
            <v>1</v>
          </cell>
        </row>
        <row r="40">
          <cell r="A40" t="str">
            <v>广东分公司</v>
          </cell>
          <cell r="B40">
            <v>3</v>
          </cell>
        </row>
        <row r="41">
          <cell r="A41" t="str">
            <v>机构销售部（广分）</v>
          </cell>
          <cell r="B41">
            <v>2</v>
          </cell>
        </row>
        <row r="42">
          <cell r="A42" t="str">
            <v>综合管理部（广分）</v>
          </cell>
          <cell r="B42">
            <v>1</v>
          </cell>
        </row>
        <row r="43">
          <cell r="A43" t="str">
            <v>长沙总部证券营业部</v>
          </cell>
          <cell r="B43">
            <v>20</v>
          </cell>
        </row>
        <row r="44">
          <cell r="A44" t="str">
            <v>长沙八一路证券营业部</v>
          </cell>
          <cell r="B44">
            <v>31</v>
          </cell>
        </row>
        <row r="45">
          <cell r="A45" t="str">
            <v>浏阳世纪大道证券营业部</v>
          </cell>
          <cell r="B45">
            <v>8</v>
          </cell>
        </row>
        <row r="46">
          <cell r="A46" t="str">
            <v>长沙曙光中路证券营业部</v>
          </cell>
          <cell r="B46">
            <v>38</v>
          </cell>
        </row>
        <row r="47">
          <cell r="A47" t="str">
            <v>长沙宁乡花明北路证券营业部</v>
          </cell>
          <cell r="B47">
            <v>15</v>
          </cell>
        </row>
        <row r="48">
          <cell r="A48" t="str">
            <v>长沙芙蓉中路证券营业部</v>
          </cell>
          <cell r="B48">
            <v>51</v>
          </cell>
        </row>
        <row r="49">
          <cell r="A49" t="str">
            <v>长沙韶山北路证券营业部</v>
          </cell>
          <cell r="B49">
            <v>42</v>
          </cell>
        </row>
        <row r="50">
          <cell r="A50" t="str">
            <v>长沙县星沙北路证券营业部</v>
          </cell>
          <cell r="B50">
            <v>17</v>
          </cell>
        </row>
        <row r="51">
          <cell r="A51" t="str">
            <v>长沙观沙路证券营业部</v>
          </cell>
          <cell r="B51">
            <v>13</v>
          </cell>
        </row>
        <row r="52">
          <cell r="A52" t="str">
            <v>长沙万芙路证券营业部</v>
          </cell>
          <cell r="B52">
            <v>10</v>
          </cell>
        </row>
        <row r="53">
          <cell r="A53" t="str">
            <v>郴州八一南路证券营业部</v>
          </cell>
          <cell r="B53">
            <v>40</v>
          </cell>
        </row>
        <row r="54">
          <cell r="A54" t="str">
            <v>郴州临武县临武大道证券营业部</v>
          </cell>
          <cell r="B54">
            <v>4</v>
          </cell>
        </row>
        <row r="55">
          <cell r="A55" t="str">
            <v>湘潭韶山中路证券营业部</v>
          </cell>
          <cell r="B55">
            <v>36</v>
          </cell>
        </row>
        <row r="56">
          <cell r="A56" t="str">
            <v>湘乡市大正街证券营业部</v>
          </cell>
          <cell r="B56">
            <v>13</v>
          </cell>
        </row>
        <row r="57">
          <cell r="A57" t="str">
            <v>湘潭芙蓉路证券营业部</v>
          </cell>
          <cell r="B57">
            <v>26</v>
          </cell>
        </row>
        <row r="58">
          <cell r="A58" t="str">
            <v>株洲建设南路证券营业部</v>
          </cell>
          <cell r="B58">
            <v>18</v>
          </cell>
        </row>
        <row r="59">
          <cell r="A59" t="str">
            <v>邵阳城北路证券营业部</v>
          </cell>
          <cell r="B59">
            <v>45</v>
          </cell>
        </row>
        <row r="60">
          <cell r="A60" t="str">
            <v>邵阳邵东金龙大道证券营业部</v>
          </cell>
          <cell r="B60">
            <v>11</v>
          </cell>
        </row>
        <row r="61">
          <cell r="A61" t="str">
            <v>邵阳隆回桃洪路证券营业部</v>
          </cell>
          <cell r="B61">
            <v>10</v>
          </cell>
        </row>
        <row r="62">
          <cell r="A62" t="str">
            <v>武冈武强路证券营业部</v>
          </cell>
          <cell r="B62">
            <v>15</v>
          </cell>
        </row>
        <row r="63">
          <cell r="A63" t="str">
            <v>温州车站大道证券营业部</v>
          </cell>
          <cell r="B63">
            <v>24</v>
          </cell>
        </row>
        <row r="64">
          <cell r="A64" t="str">
            <v>北京中关村东路证券营业部</v>
          </cell>
          <cell r="B64">
            <v>20</v>
          </cell>
        </row>
        <row r="65">
          <cell r="A65" t="str">
            <v>北京德胜门外大街证券营业部</v>
          </cell>
          <cell r="B65">
            <v>16</v>
          </cell>
        </row>
        <row r="66">
          <cell r="A66" t="str">
            <v>深圳福华路证券营业部</v>
          </cell>
          <cell r="B66">
            <v>14</v>
          </cell>
        </row>
        <row r="67">
          <cell r="A67" t="str">
            <v>莆田东园东路证券营业部</v>
          </cell>
          <cell r="B67">
            <v>6</v>
          </cell>
        </row>
        <row r="68">
          <cell r="A68" t="str">
            <v>苍南车站大道证券营业部</v>
          </cell>
          <cell r="B68">
            <v>8</v>
          </cell>
        </row>
        <row r="69">
          <cell r="A69" t="str">
            <v>深圳嘉宾路证券营业部</v>
          </cell>
          <cell r="B69">
            <v>4</v>
          </cell>
        </row>
        <row r="70">
          <cell r="A70" t="str">
            <v>天津武清京津公路证券营业部</v>
          </cell>
          <cell r="B70">
            <v>9</v>
          </cell>
        </row>
        <row r="71">
          <cell r="A71" t="str">
            <v>深圳宝安南路证券营业部</v>
          </cell>
          <cell r="B71">
            <v>21</v>
          </cell>
        </row>
        <row r="72">
          <cell r="A72" t="str">
            <v>深圳泰然九路证券营业部</v>
          </cell>
          <cell r="B72">
            <v>9</v>
          </cell>
        </row>
        <row r="73">
          <cell r="A73" t="str">
            <v>衡阳解放西路证券营业部</v>
          </cell>
          <cell r="B73">
            <v>21</v>
          </cell>
        </row>
        <row r="74">
          <cell r="A74" t="str">
            <v>吉首人民北路证券营业部</v>
          </cell>
          <cell r="B74">
            <v>22</v>
          </cell>
        </row>
        <row r="75">
          <cell r="A75" t="str">
            <v>张家界回龙路证券营业部</v>
          </cell>
          <cell r="B75">
            <v>19</v>
          </cell>
        </row>
        <row r="76">
          <cell r="A76" t="str">
            <v>怀化平安路证券营业部</v>
          </cell>
          <cell r="B76">
            <v>13</v>
          </cell>
        </row>
        <row r="77">
          <cell r="A77" t="str">
            <v>常德柳叶大道证券营业部</v>
          </cell>
          <cell r="B77">
            <v>18</v>
          </cell>
        </row>
        <row r="78">
          <cell r="A78" t="str">
            <v>娄底清泉街证券营业部</v>
          </cell>
          <cell r="B78">
            <v>18</v>
          </cell>
        </row>
        <row r="79">
          <cell r="A79" t="str">
            <v>益阳康富南路证券营业部</v>
          </cell>
          <cell r="B79">
            <v>11</v>
          </cell>
        </row>
        <row r="80">
          <cell r="A80" t="str">
            <v>岳阳花板桥路证券营业部</v>
          </cell>
          <cell r="B80">
            <v>14</v>
          </cell>
        </row>
        <row r="81">
          <cell r="A81" t="str">
            <v>永州零陵中路证券营业部</v>
          </cell>
          <cell r="B81">
            <v>17</v>
          </cell>
        </row>
        <row r="82">
          <cell r="A82" t="str">
            <v>杭州庆春路证券营业部</v>
          </cell>
          <cell r="B82">
            <v>16</v>
          </cell>
        </row>
        <row r="83">
          <cell r="A83" t="str">
            <v>上海大连路证券营业部</v>
          </cell>
          <cell r="B83">
            <v>10</v>
          </cell>
        </row>
        <row r="84">
          <cell r="A84" t="str">
            <v>杭州西湖国贸中心证券营业部</v>
          </cell>
          <cell r="B84">
            <v>11</v>
          </cell>
        </row>
        <row r="85">
          <cell r="A85" t="str">
            <v>北京东三环中路证券营业部</v>
          </cell>
          <cell r="B85">
            <v>4</v>
          </cell>
        </row>
        <row r="86">
          <cell r="A86" t="str">
            <v>武汉淮海路证券营业部</v>
          </cell>
          <cell r="B86">
            <v>15</v>
          </cell>
        </row>
        <row r="87">
          <cell r="A87" t="str">
            <v>福州鳌峰路证券营业部</v>
          </cell>
          <cell r="B87">
            <v>5</v>
          </cell>
        </row>
        <row r="88">
          <cell r="A88" t="str">
            <v>合肥金寨路证券营业部</v>
          </cell>
          <cell r="B88">
            <v>5</v>
          </cell>
        </row>
        <row r="89">
          <cell r="A89" t="str">
            <v>中山市中山三路证券营业部</v>
          </cell>
          <cell r="B89">
            <v>4</v>
          </cell>
        </row>
        <row r="90">
          <cell r="A90" t="str">
            <v>青岛山东路证券营业部</v>
          </cell>
          <cell r="B90">
            <v>11</v>
          </cell>
        </row>
        <row r="91">
          <cell r="A91" t="str">
            <v>南昌凤凰中大道证券营业部</v>
          </cell>
          <cell r="B91">
            <v>6</v>
          </cell>
        </row>
        <row r="92">
          <cell r="A92" t="str">
            <v>南宁金湖路证券营业部</v>
          </cell>
          <cell r="B92">
            <v>7</v>
          </cell>
        </row>
        <row r="93">
          <cell r="A93" t="str">
            <v>西安大庆路证券营业部</v>
          </cell>
          <cell r="B93">
            <v>5</v>
          </cell>
        </row>
        <row r="94">
          <cell r="A94" t="str">
            <v>沈阳北陵大街证券营业部</v>
          </cell>
          <cell r="B94">
            <v>13</v>
          </cell>
        </row>
        <row r="95">
          <cell r="A95" t="str">
            <v>南京新模范马路证券营业部</v>
          </cell>
          <cell r="B95">
            <v>4</v>
          </cell>
        </row>
        <row r="96">
          <cell r="A96" t="str">
            <v>昆明新兴路证券营业部</v>
          </cell>
          <cell r="B96">
            <v>9</v>
          </cell>
        </row>
        <row r="97">
          <cell r="A97" t="str">
            <v>成都吉庆三路证券营业部</v>
          </cell>
          <cell r="B97">
            <v>11</v>
          </cell>
        </row>
        <row r="98">
          <cell r="A98" t="str">
            <v>贵阳花果园大街证券营业部</v>
          </cell>
          <cell r="B98">
            <v>9</v>
          </cell>
        </row>
        <row r="99">
          <cell r="A99" t="str">
            <v>郑州金水路证券营业部</v>
          </cell>
          <cell r="B99">
            <v>8</v>
          </cell>
        </row>
        <row r="100">
          <cell r="A100" t="str">
            <v>深圳香林路证券营业部</v>
          </cell>
          <cell r="B100">
            <v>13</v>
          </cell>
        </row>
        <row r="101">
          <cell r="A101" t="str">
            <v>台州市府大道证券营业部</v>
          </cell>
          <cell r="B101">
            <v>8</v>
          </cell>
        </row>
        <row r="102">
          <cell r="A102" t="str">
            <v>嘉兴东升东路证券营业部</v>
          </cell>
          <cell r="B102">
            <v>10</v>
          </cell>
        </row>
        <row r="103">
          <cell r="A103" t="str">
            <v>台州三门上洋路证券营业部</v>
          </cell>
          <cell r="B103">
            <v>7</v>
          </cell>
        </row>
        <row r="104">
          <cell r="A104" t="str">
            <v>长兴道园路证券营业部</v>
          </cell>
          <cell r="B104">
            <v>8</v>
          </cell>
        </row>
        <row r="105">
          <cell r="A105" t="str">
            <v>哈尔滨爱建路证券营业部</v>
          </cell>
          <cell r="B105">
            <v>14</v>
          </cell>
        </row>
        <row r="106">
          <cell r="A106" t="str">
            <v>石家庄槐安东路证券营业部</v>
          </cell>
          <cell r="B106">
            <v>10</v>
          </cell>
        </row>
        <row r="107">
          <cell r="A107" t="str">
            <v>广州天河路证券营业部</v>
          </cell>
          <cell r="B107">
            <v>6</v>
          </cell>
        </row>
        <row r="108">
          <cell r="A108" t="str">
            <v>揭阳黄岐山大道证券营业部</v>
          </cell>
          <cell r="B108">
            <v>10</v>
          </cell>
        </row>
        <row r="109">
          <cell r="A109" t="str">
            <v>太原长风街证券营业部</v>
          </cell>
          <cell r="B109">
            <v>11</v>
          </cell>
        </row>
        <row r="110">
          <cell r="A110" t="str">
            <v>兰州金昌南路证券营业部</v>
          </cell>
          <cell r="B110">
            <v>4</v>
          </cell>
        </row>
        <row r="111">
          <cell r="A111" t="str">
            <v>长春建设街证券营业部</v>
          </cell>
          <cell r="B111">
            <v>6</v>
          </cell>
        </row>
        <row r="112">
          <cell r="A112" t="str">
            <v>重庆新溉大道证券营业部</v>
          </cell>
          <cell r="B112">
            <v>9</v>
          </cell>
        </row>
        <row r="113">
          <cell r="A113" t="str">
            <v>东莞黄金路证券营业部</v>
          </cell>
          <cell r="B113">
            <v>4</v>
          </cell>
        </row>
        <row r="114">
          <cell r="A114" t="str">
            <v>大连黄河路证券营业部</v>
          </cell>
          <cell r="B114">
            <v>10</v>
          </cell>
        </row>
        <row r="115">
          <cell r="A115" t="str">
            <v>深圳海德三道证券营业部</v>
          </cell>
          <cell r="B115">
            <v>5</v>
          </cell>
        </row>
        <row r="116">
          <cell r="A116" t="str">
            <v>北京宏泰东街证券营业部</v>
          </cell>
          <cell r="B116">
            <v>2</v>
          </cell>
        </row>
        <row r="117">
          <cell r="A117" t="str">
            <v>邵阳新宁解放路证券营业部</v>
          </cell>
          <cell r="B117">
            <v>4</v>
          </cell>
        </row>
        <row r="118">
          <cell r="A118" t="str">
            <v>营业部人员总计</v>
          </cell>
          <cell r="B118">
            <v>1129</v>
          </cell>
        </row>
        <row r="119">
          <cell r="A119" t="str">
            <v>总计数</v>
          </cell>
          <cell r="B119">
            <v>1726</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部门</v>
          </cell>
        </row>
        <row r="1">
          <cell r="C1" t="str">
            <v>人数</v>
          </cell>
        </row>
        <row r="2">
          <cell r="A2" t="str">
            <v>公司领导</v>
          </cell>
        </row>
        <row r="2">
          <cell r="C2">
            <v>10</v>
          </cell>
        </row>
        <row r="3">
          <cell r="A3" t="str">
            <v>综合管理部</v>
          </cell>
        </row>
        <row r="3">
          <cell r="C3">
            <v>22</v>
          </cell>
        </row>
        <row r="4">
          <cell r="A4" t="str">
            <v>财务管理部</v>
          </cell>
        </row>
        <row r="4">
          <cell r="C4">
            <v>31</v>
          </cell>
        </row>
        <row r="5">
          <cell r="A5" t="str">
            <v>人力资源部</v>
          </cell>
        </row>
        <row r="5">
          <cell r="C5">
            <v>12</v>
          </cell>
        </row>
        <row r="6">
          <cell r="A6" t="str">
            <v>党群办</v>
          </cell>
        </row>
        <row r="6">
          <cell r="C6">
            <v>4</v>
          </cell>
        </row>
        <row r="7">
          <cell r="A7" t="str">
            <v>纪检监察室</v>
          </cell>
        </row>
        <row r="7">
          <cell r="C7">
            <v>1</v>
          </cell>
        </row>
        <row r="8">
          <cell r="A8" t="str">
            <v>合规管理部</v>
          </cell>
        </row>
        <row r="8">
          <cell r="C8">
            <v>14</v>
          </cell>
        </row>
        <row r="9">
          <cell r="A9" t="str">
            <v>风险管理部</v>
          </cell>
        </row>
        <row r="9">
          <cell r="C9">
            <v>19</v>
          </cell>
        </row>
        <row r="10">
          <cell r="A10" t="str">
            <v>稽核审计部</v>
          </cell>
        </row>
        <row r="10">
          <cell r="C10">
            <v>12</v>
          </cell>
        </row>
        <row r="11">
          <cell r="A11" t="str">
            <v>研究发展中心</v>
          </cell>
        </row>
        <row r="11">
          <cell r="C11">
            <v>31</v>
          </cell>
        </row>
        <row r="12">
          <cell r="A12" t="str">
            <v>结算管理部</v>
          </cell>
        </row>
        <row r="12">
          <cell r="C12">
            <v>14</v>
          </cell>
        </row>
        <row r="13">
          <cell r="A13" t="str">
            <v>资产托管部</v>
          </cell>
        </row>
        <row r="13">
          <cell r="C13">
            <v>12</v>
          </cell>
        </row>
        <row r="14">
          <cell r="A14" t="str">
            <v>基金服务部</v>
          </cell>
        </row>
        <row r="14">
          <cell r="C14">
            <v>10</v>
          </cell>
        </row>
        <row r="15">
          <cell r="A15" t="str">
            <v>信息技术中心</v>
          </cell>
        </row>
        <row r="15">
          <cell r="C15">
            <v>41</v>
          </cell>
        </row>
        <row r="16">
          <cell r="A16" t="str">
            <v>深圳分公司</v>
          </cell>
        </row>
        <row r="16">
          <cell r="C16">
            <v>8</v>
          </cell>
        </row>
        <row r="17">
          <cell r="A17" t="str">
            <v>经纪业务管理部</v>
          </cell>
        </row>
        <row r="17">
          <cell r="C17">
            <v>13</v>
          </cell>
        </row>
        <row r="18">
          <cell r="A18" t="str">
            <v>财富管理部</v>
          </cell>
        </row>
        <row r="18">
          <cell r="C18">
            <v>41</v>
          </cell>
        </row>
        <row r="19">
          <cell r="A19" t="str">
            <v>网络金融部</v>
          </cell>
        </row>
        <row r="19">
          <cell r="C19">
            <v>28</v>
          </cell>
        </row>
        <row r="20">
          <cell r="A20" t="str">
            <v>运营管理部</v>
          </cell>
        </row>
        <row r="20">
          <cell r="C20">
            <v>21</v>
          </cell>
        </row>
        <row r="21">
          <cell r="A21" t="str">
            <v>资产管理部</v>
          </cell>
        </row>
        <row r="21">
          <cell r="C21">
            <v>22</v>
          </cell>
        </row>
        <row r="22">
          <cell r="A22" t="str">
            <v>固收配置部</v>
          </cell>
        </row>
        <row r="22">
          <cell r="C22">
            <v>10</v>
          </cell>
        </row>
        <row r="23">
          <cell r="A23" t="str">
            <v>投资银行管理部</v>
          </cell>
        </row>
        <row r="23">
          <cell r="C23">
            <v>15</v>
          </cell>
        </row>
        <row r="24">
          <cell r="A24" t="str">
            <v>北京投行部</v>
          </cell>
        </row>
        <row r="24">
          <cell r="C24">
            <v>5</v>
          </cell>
        </row>
        <row r="25">
          <cell r="A25" t="str">
            <v>杨晓垒团队</v>
          </cell>
        </row>
        <row r="25">
          <cell r="C25">
            <v>10</v>
          </cell>
        </row>
        <row r="26">
          <cell r="A26" t="str">
            <v>债券融资部</v>
          </cell>
        </row>
        <row r="26">
          <cell r="C26">
            <v>47</v>
          </cell>
        </row>
        <row r="27">
          <cell r="A27" t="str">
            <v>股权融资部</v>
          </cell>
        </row>
        <row r="27">
          <cell r="C27">
            <v>26</v>
          </cell>
        </row>
        <row r="28">
          <cell r="A28" t="str">
            <v>易彦团队</v>
          </cell>
        </row>
        <row r="28">
          <cell r="C28">
            <v>6</v>
          </cell>
        </row>
        <row r="29">
          <cell r="A29" t="str">
            <v>蔡畅团队</v>
          </cell>
        </row>
        <row r="29">
          <cell r="C29">
            <v>3</v>
          </cell>
        </row>
        <row r="30">
          <cell r="A30" t="str">
            <v>财务顾问部</v>
          </cell>
        </row>
        <row r="30">
          <cell r="C30">
            <v>23</v>
          </cell>
        </row>
        <row r="31">
          <cell r="A31" t="str">
            <v>资本市场部</v>
          </cell>
        </row>
        <row r="31">
          <cell r="C31">
            <v>9</v>
          </cell>
        </row>
        <row r="32">
          <cell r="A32" t="str">
            <v>权益配置部</v>
          </cell>
        </row>
        <row r="32">
          <cell r="C32">
            <v>22</v>
          </cell>
        </row>
        <row r="33">
          <cell r="A33" t="str">
            <v>固定收益部</v>
          </cell>
        </row>
        <row r="33">
          <cell r="C33">
            <v>16</v>
          </cell>
        </row>
        <row r="34">
          <cell r="A34" t="str">
            <v>证券投资部</v>
          </cell>
        </row>
        <row r="34">
          <cell r="C34">
            <v>18</v>
          </cell>
        </row>
        <row r="35">
          <cell r="A35" t="str">
            <v>投资顾问业务部</v>
          </cell>
        </row>
        <row r="35">
          <cell r="C35">
            <v>5</v>
          </cell>
        </row>
        <row r="36">
          <cell r="A36" t="str">
            <v>做市业务部</v>
          </cell>
        </row>
        <row r="36">
          <cell r="C36">
            <v>8</v>
          </cell>
        </row>
        <row r="37">
          <cell r="A37" t="str">
            <v>总部人员总计</v>
          </cell>
        </row>
        <row r="37">
          <cell r="C37">
            <v>589</v>
          </cell>
        </row>
        <row r="38">
          <cell r="A38" t="str">
            <v>浙江分公司</v>
          </cell>
        </row>
        <row r="38">
          <cell r="C38">
            <v>6</v>
          </cell>
        </row>
        <row r="39">
          <cell r="A39" t="str">
            <v>天津分公司</v>
          </cell>
        </row>
        <row r="39">
          <cell r="C39">
            <v>34</v>
          </cell>
        </row>
        <row r="40">
          <cell r="A40" t="str">
            <v>广东分公司</v>
          </cell>
        </row>
        <row r="40">
          <cell r="C40">
            <v>5</v>
          </cell>
        </row>
        <row r="41">
          <cell r="A41" t="str">
            <v>呼叫中心</v>
          </cell>
        </row>
        <row r="41">
          <cell r="C41">
            <v>40</v>
          </cell>
        </row>
        <row r="42">
          <cell r="A42" t="str">
            <v>长沙总部证券营业部</v>
          </cell>
          <cell r="B42" t="str">
            <v>总部营业部</v>
          </cell>
          <cell r="C42">
            <v>20</v>
          </cell>
        </row>
        <row r="43">
          <cell r="A43" t="str">
            <v>长沙八一路证券营业部</v>
          </cell>
          <cell r="B43" t="str">
            <v>长沙八一营业部</v>
          </cell>
          <cell r="C43">
            <v>32</v>
          </cell>
        </row>
        <row r="44">
          <cell r="A44" t="str">
            <v>浏阳世纪大道证券营业部</v>
          </cell>
          <cell r="B44" t="str">
            <v>浏阳营业部</v>
          </cell>
          <cell r="C44">
            <v>9</v>
          </cell>
        </row>
        <row r="45">
          <cell r="A45" t="str">
            <v>长沙曙光中路证券营业部</v>
          </cell>
          <cell r="B45" t="str">
            <v>长沙曙光营业部</v>
          </cell>
          <cell r="C45">
            <v>38</v>
          </cell>
        </row>
        <row r="46">
          <cell r="A46" t="str">
            <v>长沙宁乡花明北路证券营业部</v>
          </cell>
          <cell r="B46" t="str">
            <v>宁乡营业部</v>
          </cell>
          <cell r="C46">
            <v>9</v>
          </cell>
        </row>
        <row r="47">
          <cell r="A47" t="str">
            <v>长沙芙蓉中路证券营业部</v>
          </cell>
        </row>
        <row r="47">
          <cell r="C47">
            <v>50</v>
          </cell>
        </row>
        <row r="48">
          <cell r="A48" t="str">
            <v>长沙韶山北路证券营业部</v>
          </cell>
        </row>
        <row r="48">
          <cell r="C48">
            <v>43</v>
          </cell>
        </row>
        <row r="49">
          <cell r="A49" t="str">
            <v>长沙县星沙北路证券营业部</v>
          </cell>
        </row>
        <row r="49">
          <cell r="C49">
            <v>16</v>
          </cell>
        </row>
        <row r="50">
          <cell r="A50" t="str">
            <v>长沙观沙路证券营业部</v>
          </cell>
        </row>
        <row r="50">
          <cell r="C50">
            <v>16</v>
          </cell>
        </row>
        <row r="51">
          <cell r="A51" t="str">
            <v>长沙万芙路证券营业部</v>
          </cell>
        </row>
        <row r="51">
          <cell r="C51">
            <v>10</v>
          </cell>
        </row>
        <row r="52">
          <cell r="A52" t="str">
            <v>郴州八一南路证券营业部</v>
          </cell>
        </row>
        <row r="52">
          <cell r="C52">
            <v>41</v>
          </cell>
        </row>
        <row r="53">
          <cell r="A53" t="str">
            <v>郴州临武县临武大道证券营业部</v>
          </cell>
        </row>
        <row r="53">
          <cell r="C53">
            <v>5</v>
          </cell>
        </row>
        <row r="54">
          <cell r="A54" t="str">
            <v>湘潭韶山中路证券营业部</v>
          </cell>
        </row>
        <row r="54">
          <cell r="C54">
            <v>35</v>
          </cell>
        </row>
        <row r="55">
          <cell r="A55" t="str">
            <v>湘乡市大正街证券营业部</v>
          </cell>
        </row>
        <row r="55">
          <cell r="C55">
            <v>13</v>
          </cell>
        </row>
        <row r="56">
          <cell r="A56" t="str">
            <v>湘潭芙蓉路证券营业部</v>
          </cell>
        </row>
        <row r="56">
          <cell r="C56">
            <v>25</v>
          </cell>
        </row>
        <row r="57">
          <cell r="A57" t="str">
            <v>株洲建设南路证券营业部</v>
          </cell>
        </row>
        <row r="57">
          <cell r="C57">
            <v>18</v>
          </cell>
        </row>
        <row r="58">
          <cell r="A58" t="str">
            <v>邵阳城北路证券营业部</v>
          </cell>
        </row>
        <row r="58">
          <cell r="C58">
            <v>45</v>
          </cell>
        </row>
        <row r="59">
          <cell r="A59" t="str">
            <v>邵阳邵东金龙大道证券营业部</v>
          </cell>
        </row>
        <row r="59">
          <cell r="C59">
            <v>11</v>
          </cell>
        </row>
        <row r="60">
          <cell r="A60" t="str">
            <v>邵阳隆回桃洪路证券营业部</v>
          </cell>
        </row>
        <row r="60">
          <cell r="C60">
            <v>10</v>
          </cell>
        </row>
        <row r="61">
          <cell r="A61" t="str">
            <v>武冈武强路证券营业部</v>
          </cell>
        </row>
        <row r="61">
          <cell r="C61">
            <v>15</v>
          </cell>
        </row>
        <row r="62">
          <cell r="A62" t="str">
            <v>温州车站大道证券营业部</v>
          </cell>
        </row>
        <row r="62">
          <cell r="C62">
            <v>24</v>
          </cell>
        </row>
        <row r="63">
          <cell r="A63" t="str">
            <v>北京中关村东路证券营业部</v>
          </cell>
        </row>
        <row r="63">
          <cell r="C63">
            <v>20</v>
          </cell>
        </row>
        <row r="64">
          <cell r="A64" t="str">
            <v>北京德胜门外大街证券营业部</v>
          </cell>
        </row>
        <row r="64">
          <cell r="C64">
            <v>16</v>
          </cell>
        </row>
        <row r="65">
          <cell r="A65" t="str">
            <v>深圳福华路证券营业部</v>
          </cell>
        </row>
        <row r="65">
          <cell r="C65">
            <v>15</v>
          </cell>
        </row>
        <row r="66">
          <cell r="A66" t="str">
            <v>莆田东园东路证券营业部</v>
          </cell>
        </row>
        <row r="66">
          <cell r="C66">
            <v>6</v>
          </cell>
        </row>
        <row r="67">
          <cell r="A67" t="str">
            <v>苍南车站大道证券营业部</v>
          </cell>
        </row>
        <row r="67">
          <cell r="C67">
            <v>8</v>
          </cell>
        </row>
        <row r="68">
          <cell r="A68" t="str">
            <v>深圳嘉宾路证券营业部</v>
          </cell>
        </row>
        <row r="68">
          <cell r="C68">
            <v>5</v>
          </cell>
        </row>
        <row r="69">
          <cell r="A69" t="str">
            <v>天津武清京津公路证券营业部</v>
          </cell>
        </row>
        <row r="69">
          <cell r="C69">
            <v>9</v>
          </cell>
        </row>
        <row r="70">
          <cell r="A70" t="str">
            <v>深圳宝安南路证券营业部</v>
          </cell>
        </row>
        <row r="70">
          <cell r="C70">
            <v>22</v>
          </cell>
        </row>
        <row r="71">
          <cell r="A71" t="str">
            <v>深圳泰然九路证券营业部</v>
          </cell>
        </row>
        <row r="71">
          <cell r="C71">
            <v>7</v>
          </cell>
        </row>
        <row r="72">
          <cell r="A72" t="str">
            <v>衡阳解放西路证券营业部</v>
          </cell>
        </row>
        <row r="72">
          <cell r="C72">
            <v>21</v>
          </cell>
        </row>
        <row r="73">
          <cell r="A73" t="str">
            <v>吉首人民北路证券营业部</v>
          </cell>
        </row>
        <row r="73">
          <cell r="C73">
            <v>22</v>
          </cell>
        </row>
        <row r="74">
          <cell r="A74" t="str">
            <v>张家界回龙路证券营业部</v>
          </cell>
        </row>
        <row r="74">
          <cell r="C74">
            <v>19</v>
          </cell>
        </row>
        <row r="75">
          <cell r="A75" t="str">
            <v>怀化平安路证券营业部</v>
          </cell>
        </row>
        <row r="75">
          <cell r="C75">
            <v>13</v>
          </cell>
        </row>
        <row r="76">
          <cell r="A76" t="str">
            <v>常德柳叶大道证券营业部</v>
          </cell>
        </row>
        <row r="76">
          <cell r="C76">
            <v>18</v>
          </cell>
        </row>
        <row r="77">
          <cell r="A77" t="str">
            <v>娄底清泉街证券营业部</v>
          </cell>
        </row>
        <row r="77">
          <cell r="C77">
            <v>16</v>
          </cell>
        </row>
        <row r="78">
          <cell r="A78" t="str">
            <v>益阳康富南路证券营业部</v>
          </cell>
        </row>
        <row r="78">
          <cell r="C78">
            <v>11</v>
          </cell>
        </row>
        <row r="79">
          <cell r="A79" t="str">
            <v>岳阳花板桥路证券营业部</v>
          </cell>
        </row>
        <row r="79">
          <cell r="C79">
            <v>15</v>
          </cell>
        </row>
        <row r="80">
          <cell r="A80" t="str">
            <v>永州湘永路证券营业部</v>
          </cell>
        </row>
        <row r="80">
          <cell r="C80">
            <v>17</v>
          </cell>
        </row>
        <row r="81">
          <cell r="A81" t="str">
            <v>杭州庆春路证券营业部</v>
          </cell>
        </row>
        <row r="81">
          <cell r="C81">
            <v>17</v>
          </cell>
        </row>
        <row r="82">
          <cell r="A82" t="str">
            <v>上海大连路证券营业部</v>
          </cell>
        </row>
        <row r="82">
          <cell r="C82">
            <v>11</v>
          </cell>
        </row>
        <row r="83">
          <cell r="A83" t="str">
            <v>杭州西湖国贸中心证券营业部</v>
          </cell>
        </row>
        <row r="83">
          <cell r="C83">
            <v>9</v>
          </cell>
        </row>
        <row r="84">
          <cell r="A84" t="str">
            <v>北京市朝阳东三环中路证券营业部</v>
          </cell>
        </row>
        <row r="84">
          <cell r="C84">
            <v>4</v>
          </cell>
        </row>
        <row r="85">
          <cell r="A85" t="str">
            <v>武汉京汉大道证券营业部</v>
          </cell>
        </row>
        <row r="85">
          <cell r="C85">
            <v>15</v>
          </cell>
        </row>
        <row r="86">
          <cell r="A86" t="str">
            <v>福州鳌峰路证券营业部</v>
          </cell>
        </row>
        <row r="86">
          <cell r="C86">
            <v>4</v>
          </cell>
        </row>
        <row r="87">
          <cell r="A87" t="str">
            <v>合肥金寨路证券营业部</v>
          </cell>
        </row>
        <row r="87">
          <cell r="C87">
            <v>5</v>
          </cell>
        </row>
        <row r="88">
          <cell r="A88" t="str">
            <v>中山市中山三路证券营业部</v>
          </cell>
        </row>
        <row r="88">
          <cell r="C88">
            <v>4</v>
          </cell>
        </row>
        <row r="89">
          <cell r="A89" t="str">
            <v>青岛山东路证券营业部</v>
          </cell>
        </row>
        <row r="89">
          <cell r="C89">
            <v>11</v>
          </cell>
        </row>
        <row r="90">
          <cell r="A90" t="str">
            <v>南昌凤凰中大道证券营业部</v>
          </cell>
        </row>
        <row r="90">
          <cell r="C90">
            <v>6</v>
          </cell>
        </row>
        <row r="91">
          <cell r="A91" t="str">
            <v>南宁金湖路证券营业部</v>
          </cell>
        </row>
        <row r="91">
          <cell r="C91">
            <v>8</v>
          </cell>
        </row>
        <row r="92">
          <cell r="A92" t="str">
            <v>西安大庆路证券营业部</v>
          </cell>
        </row>
        <row r="92">
          <cell r="C92">
            <v>4</v>
          </cell>
        </row>
        <row r="93">
          <cell r="A93" t="str">
            <v>沈阳北陵大街证券营业部</v>
          </cell>
        </row>
        <row r="93">
          <cell r="C93">
            <v>12</v>
          </cell>
        </row>
        <row r="94">
          <cell r="A94" t="str">
            <v>南京新模范马路证券营业部</v>
          </cell>
        </row>
        <row r="94">
          <cell r="C94">
            <v>4</v>
          </cell>
        </row>
        <row r="95">
          <cell r="A95" t="str">
            <v>昆明新兴路证券营业部</v>
          </cell>
        </row>
        <row r="95">
          <cell r="C95">
            <v>9</v>
          </cell>
        </row>
        <row r="96">
          <cell r="A96" t="str">
            <v>成都吉庆三路证券营业部</v>
          </cell>
        </row>
        <row r="96">
          <cell r="C96">
            <v>10</v>
          </cell>
        </row>
        <row r="97">
          <cell r="A97" t="str">
            <v>贵阳花果园大街证券营业部</v>
          </cell>
        </row>
        <row r="97">
          <cell r="C97">
            <v>9</v>
          </cell>
        </row>
        <row r="98">
          <cell r="A98" t="str">
            <v>郑州金水路证券营业部</v>
          </cell>
        </row>
        <row r="98">
          <cell r="C98">
            <v>8</v>
          </cell>
        </row>
        <row r="99">
          <cell r="A99" t="str">
            <v>深圳香林路证券营业部</v>
          </cell>
        </row>
        <row r="99">
          <cell r="C99">
            <v>10</v>
          </cell>
        </row>
        <row r="100">
          <cell r="A100" t="str">
            <v>台州市府大道证券营业部</v>
          </cell>
        </row>
        <row r="100">
          <cell r="C100">
            <v>8</v>
          </cell>
        </row>
        <row r="101">
          <cell r="A101" t="str">
            <v>嘉兴东升东路证券营业部</v>
          </cell>
        </row>
        <row r="101">
          <cell r="C101">
            <v>10</v>
          </cell>
        </row>
        <row r="102">
          <cell r="A102" t="str">
            <v>台州三门上洋路证券营业部</v>
          </cell>
        </row>
        <row r="102">
          <cell r="C102">
            <v>7</v>
          </cell>
        </row>
        <row r="103">
          <cell r="A103" t="str">
            <v>长兴道园路证券营业部</v>
          </cell>
        </row>
        <row r="103">
          <cell r="C103">
            <v>8</v>
          </cell>
        </row>
        <row r="104">
          <cell r="A104" t="str">
            <v>哈尔滨爱建路证券营业部</v>
          </cell>
        </row>
        <row r="104">
          <cell r="C104">
            <v>15</v>
          </cell>
        </row>
        <row r="105">
          <cell r="A105" t="str">
            <v>石家庄槐安东路证券营业部</v>
          </cell>
        </row>
        <row r="105">
          <cell r="C105">
            <v>10</v>
          </cell>
        </row>
        <row r="106">
          <cell r="A106" t="str">
            <v>广州黄埔大道证券营业部</v>
          </cell>
        </row>
        <row r="106">
          <cell r="C106">
            <v>5</v>
          </cell>
        </row>
        <row r="107">
          <cell r="A107" t="str">
            <v>揭阳黄岐山大道证券营业部</v>
          </cell>
        </row>
        <row r="107">
          <cell r="C107">
            <v>12</v>
          </cell>
        </row>
        <row r="108">
          <cell r="A108" t="str">
            <v>太原长风街证券营业部</v>
          </cell>
        </row>
        <row r="108">
          <cell r="C108">
            <v>12</v>
          </cell>
        </row>
        <row r="109">
          <cell r="A109" t="str">
            <v>兰州金昌南路证券营业部</v>
          </cell>
        </row>
        <row r="109">
          <cell r="C109">
            <v>4</v>
          </cell>
        </row>
        <row r="110">
          <cell r="A110" t="str">
            <v>长春东南湖大路证券营业部</v>
          </cell>
        </row>
        <row r="110">
          <cell r="C110">
            <v>6</v>
          </cell>
        </row>
        <row r="111">
          <cell r="A111" t="str">
            <v>重庆新溉大道证券营业部</v>
          </cell>
        </row>
        <row r="111">
          <cell r="C111">
            <v>9</v>
          </cell>
        </row>
        <row r="112">
          <cell r="A112" t="str">
            <v>东莞黄金路证券营业部</v>
          </cell>
        </row>
        <row r="112">
          <cell r="C112">
            <v>8</v>
          </cell>
        </row>
        <row r="113">
          <cell r="A113" t="str">
            <v>大连黄河路证券营业部</v>
          </cell>
        </row>
        <row r="113">
          <cell r="C113">
            <v>10</v>
          </cell>
        </row>
        <row r="114">
          <cell r="A114" t="str">
            <v>深圳海德三道证券营业部</v>
          </cell>
        </row>
        <row r="114">
          <cell r="C114">
            <v>7</v>
          </cell>
        </row>
        <row r="115">
          <cell r="A115" t="str">
            <v>北京宏泰东街证券营业部</v>
          </cell>
        </row>
        <row r="115">
          <cell r="C115">
            <v>2</v>
          </cell>
        </row>
        <row r="116">
          <cell r="A116" t="str">
            <v>邵阳新宁解放路证券营业部</v>
          </cell>
        </row>
        <row r="116">
          <cell r="C116">
            <v>5</v>
          </cell>
        </row>
        <row r="117">
          <cell r="A117" t="str">
            <v>呼叫中心、经纪业务分支机构人员总计</v>
          </cell>
        </row>
        <row r="117">
          <cell r="C117">
            <v>1128</v>
          </cell>
        </row>
        <row r="118">
          <cell r="A118" t="str">
            <v>总计数</v>
          </cell>
        </row>
        <row r="118">
          <cell r="C118">
            <v>1717</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2"/>
    </sheetNames>
    <sheetDataSet>
      <sheetData sheetId="0">
        <row r="1">
          <cell r="A1" t="str">
            <v>部门</v>
          </cell>
          <cell r="B1" t="str">
            <v>人数</v>
          </cell>
        </row>
        <row r="2">
          <cell r="A2" t="str">
            <v>公司领导</v>
          </cell>
          <cell r="B2">
            <v>10</v>
          </cell>
        </row>
        <row r="3">
          <cell r="A3" t="str">
            <v>党群办</v>
          </cell>
          <cell r="B3">
            <v>4</v>
          </cell>
        </row>
        <row r="4">
          <cell r="A4" t="str">
            <v>纪检监察室</v>
          </cell>
          <cell r="B4">
            <v>1</v>
          </cell>
        </row>
        <row r="5">
          <cell r="A5" t="str">
            <v>综合管理部</v>
          </cell>
          <cell r="B5">
            <v>23</v>
          </cell>
        </row>
        <row r="6">
          <cell r="A6" t="str">
            <v>财务管理部</v>
          </cell>
          <cell r="B6">
            <v>31</v>
          </cell>
        </row>
        <row r="7">
          <cell r="A7" t="str">
            <v>人力资源部</v>
          </cell>
          <cell r="B7">
            <v>12</v>
          </cell>
        </row>
        <row r="8">
          <cell r="A8" t="str">
            <v>合规管理部</v>
          </cell>
          <cell r="B8">
            <v>14</v>
          </cell>
        </row>
        <row r="9">
          <cell r="A9" t="str">
            <v>风险管理部</v>
          </cell>
          <cell r="B9">
            <v>19</v>
          </cell>
        </row>
        <row r="10">
          <cell r="A10" t="str">
            <v>稽核审计部</v>
          </cell>
          <cell r="B10">
            <v>12</v>
          </cell>
        </row>
        <row r="11">
          <cell r="A11" t="str">
            <v>研究发展中心</v>
          </cell>
          <cell r="B11">
            <v>32</v>
          </cell>
        </row>
        <row r="12">
          <cell r="A12" t="str">
            <v>信息技术中心</v>
          </cell>
          <cell r="B12">
            <v>41</v>
          </cell>
        </row>
        <row r="13">
          <cell r="A13" t="str">
            <v>结算管理部</v>
          </cell>
          <cell r="B13">
            <v>14</v>
          </cell>
        </row>
        <row r="14">
          <cell r="A14" t="str">
            <v>资产托管部</v>
          </cell>
          <cell r="B14">
            <v>12</v>
          </cell>
        </row>
        <row r="15">
          <cell r="A15" t="str">
            <v>基金服务部</v>
          </cell>
          <cell r="B15">
            <v>10</v>
          </cell>
        </row>
        <row r="16">
          <cell r="A16" t="str">
            <v>经纪业务管理部</v>
          </cell>
          <cell r="B16">
            <v>15</v>
          </cell>
        </row>
        <row r="17">
          <cell r="A17" t="str">
            <v>财富管理部</v>
          </cell>
          <cell r="B17">
            <v>36</v>
          </cell>
        </row>
        <row r="18">
          <cell r="A18" t="str">
            <v>网络金融部</v>
          </cell>
          <cell r="B18">
            <v>26</v>
          </cell>
        </row>
        <row r="19">
          <cell r="A19" t="str">
            <v>运营管理部</v>
          </cell>
          <cell r="B19">
            <v>21</v>
          </cell>
        </row>
        <row r="20">
          <cell r="A20" t="str">
            <v>资产管理部</v>
          </cell>
          <cell r="B20">
            <v>22</v>
          </cell>
        </row>
        <row r="21">
          <cell r="A21" t="str">
            <v>固收配置部</v>
          </cell>
          <cell r="B21">
            <v>11</v>
          </cell>
        </row>
        <row r="22">
          <cell r="A22" t="str">
            <v>权益配置部</v>
          </cell>
          <cell r="B22">
            <v>20</v>
          </cell>
        </row>
        <row r="23">
          <cell r="A23" t="str">
            <v>投资银行管理部</v>
          </cell>
          <cell r="B23">
            <v>14</v>
          </cell>
        </row>
        <row r="24">
          <cell r="A24" t="str">
            <v>资本市场部</v>
          </cell>
          <cell r="B24">
            <v>9</v>
          </cell>
        </row>
        <row r="25">
          <cell r="A25" t="str">
            <v>债券融资部</v>
          </cell>
          <cell r="B25">
            <v>47</v>
          </cell>
        </row>
        <row r="26">
          <cell r="A26" t="str">
            <v>股权融资部</v>
          </cell>
          <cell r="B26">
            <v>25</v>
          </cell>
        </row>
        <row r="27">
          <cell r="A27" t="str">
            <v>易彦团队</v>
          </cell>
          <cell r="B27">
            <v>6</v>
          </cell>
        </row>
        <row r="28">
          <cell r="A28" t="str">
            <v>蔡畅团队</v>
          </cell>
          <cell r="B28">
            <v>4</v>
          </cell>
        </row>
        <row r="29">
          <cell r="A29" t="str">
            <v>北京投行部</v>
          </cell>
          <cell r="B29">
            <v>7</v>
          </cell>
        </row>
        <row r="30">
          <cell r="A30" t="str">
            <v>杨晓垒团队</v>
          </cell>
          <cell r="B30">
            <v>10</v>
          </cell>
        </row>
        <row r="31">
          <cell r="A31" t="str">
            <v>财务顾问部</v>
          </cell>
          <cell r="B31">
            <v>22</v>
          </cell>
        </row>
        <row r="32">
          <cell r="A32" t="str">
            <v>深圳分公司</v>
          </cell>
          <cell r="B32">
            <v>9</v>
          </cell>
        </row>
        <row r="33">
          <cell r="A33" t="str">
            <v>固定收益部</v>
          </cell>
          <cell r="B33">
            <v>16</v>
          </cell>
        </row>
        <row r="34">
          <cell r="A34" t="str">
            <v>证券投资部</v>
          </cell>
          <cell r="B34">
            <v>17</v>
          </cell>
        </row>
        <row r="35">
          <cell r="A35" t="str">
            <v>做市业务部</v>
          </cell>
          <cell r="B35">
            <v>7</v>
          </cell>
        </row>
        <row r="36">
          <cell r="A36" t="str">
            <v>投资顾问业务部</v>
          </cell>
          <cell r="B36">
            <v>5</v>
          </cell>
        </row>
        <row r="37">
          <cell r="A37" t="str">
            <v>总部人数</v>
          </cell>
          <cell r="B37">
            <v>584</v>
          </cell>
        </row>
        <row r="38">
          <cell r="A38" t="str">
            <v>浙江分公司</v>
          </cell>
          <cell r="B38">
            <v>6</v>
          </cell>
        </row>
        <row r="39">
          <cell r="A39" t="str">
            <v>天津分公司</v>
          </cell>
          <cell r="B39">
            <v>33</v>
          </cell>
        </row>
        <row r="40">
          <cell r="A40" t="str">
            <v>广东分公司</v>
          </cell>
          <cell r="B40">
            <v>5</v>
          </cell>
        </row>
        <row r="41">
          <cell r="A41" t="str">
            <v>呼叫中心</v>
          </cell>
          <cell r="B41">
            <v>40</v>
          </cell>
        </row>
        <row r="42">
          <cell r="A42" t="str">
            <v>长沙总部证券营业部</v>
          </cell>
          <cell r="B42">
            <v>20</v>
          </cell>
        </row>
        <row r="43">
          <cell r="A43" t="str">
            <v>北京德胜门外大街证券营业部</v>
          </cell>
          <cell r="B43">
            <v>16</v>
          </cell>
        </row>
        <row r="44">
          <cell r="A44" t="str">
            <v>北京宏泰东街证券营业部</v>
          </cell>
          <cell r="B44">
            <v>2</v>
          </cell>
        </row>
        <row r="45">
          <cell r="A45" t="str">
            <v>北京市朝阳东三环中路证券营业部</v>
          </cell>
          <cell r="B45">
            <v>4</v>
          </cell>
        </row>
        <row r="46">
          <cell r="A46" t="str">
            <v>北京中关村东路证券营业部</v>
          </cell>
          <cell r="B46">
            <v>20</v>
          </cell>
        </row>
        <row r="47">
          <cell r="A47" t="str">
            <v>苍南车站大道证券营业部</v>
          </cell>
          <cell r="B47">
            <v>9</v>
          </cell>
        </row>
        <row r="48">
          <cell r="A48" t="str">
            <v>常德柳叶大道证券营业部</v>
          </cell>
          <cell r="B48">
            <v>18</v>
          </cell>
        </row>
        <row r="49">
          <cell r="A49" t="str">
            <v>郴州八一南路证券营业部</v>
          </cell>
          <cell r="B49">
            <v>41</v>
          </cell>
        </row>
        <row r="50">
          <cell r="A50" t="str">
            <v>郴州临武县临武大道证券营业部</v>
          </cell>
          <cell r="B50">
            <v>5</v>
          </cell>
        </row>
        <row r="51">
          <cell r="A51" t="str">
            <v>成都吉庆三路证券营业部</v>
          </cell>
          <cell r="B51">
            <v>10</v>
          </cell>
        </row>
        <row r="52">
          <cell r="A52" t="str">
            <v>大连黄河路证券营业部</v>
          </cell>
          <cell r="B52">
            <v>10</v>
          </cell>
        </row>
        <row r="53">
          <cell r="A53" t="str">
            <v>东莞迎宾大道证券营业部</v>
          </cell>
          <cell r="B53">
            <v>7</v>
          </cell>
        </row>
        <row r="54">
          <cell r="A54" t="str">
            <v>福州鳌峰路证券营业部</v>
          </cell>
          <cell r="B54">
            <v>5</v>
          </cell>
        </row>
        <row r="55">
          <cell r="A55" t="str">
            <v>广州黄埔大道证券营业部</v>
          </cell>
          <cell r="B55">
            <v>7</v>
          </cell>
        </row>
        <row r="56">
          <cell r="A56" t="str">
            <v>贵阳花果园大街证券营业部</v>
          </cell>
          <cell r="B56">
            <v>8</v>
          </cell>
        </row>
        <row r="57">
          <cell r="A57" t="str">
            <v>哈尔滨爱建路证券营业部</v>
          </cell>
          <cell r="B57">
            <v>14</v>
          </cell>
        </row>
        <row r="58">
          <cell r="A58" t="str">
            <v>杭州庆春路证券营业部</v>
          </cell>
          <cell r="B58">
            <v>17</v>
          </cell>
        </row>
        <row r="59">
          <cell r="A59" t="str">
            <v>杭州西湖国贸中心证券营业部</v>
          </cell>
          <cell r="B59">
            <v>10</v>
          </cell>
        </row>
        <row r="60">
          <cell r="A60" t="str">
            <v>合肥金寨路证券营业部</v>
          </cell>
          <cell r="B60">
            <v>5</v>
          </cell>
        </row>
        <row r="61">
          <cell r="A61" t="str">
            <v>衡阳解放西路证券营业部</v>
          </cell>
          <cell r="B61">
            <v>21</v>
          </cell>
        </row>
        <row r="62">
          <cell r="A62" t="str">
            <v>怀化平安路证券营业部</v>
          </cell>
          <cell r="B62">
            <v>13</v>
          </cell>
        </row>
        <row r="63">
          <cell r="A63" t="str">
            <v>吉首人民北路证券营业部</v>
          </cell>
          <cell r="B63">
            <v>22</v>
          </cell>
        </row>
        <row r="64">
          <cell r="A64" t="str">
            <v>嘉兴东升东路证券营业部</v>
          </cell>
          <cell r="B64">
            <v>10</v>
          </cell>
        </row>
        <row r="65">
          <cell r="A65" t="str">
            <v>揭阳黄岐山大道证券营业部</v>
          </cell>
          <cell r="B65">
            <v>11</v>
          </cell>
        </row>
        <row r="66">
          <cell r="A66" t="str">
            <v>昆明新兴路证券营业部</v>
          </cell>
          <cell r="B66">
            <v>9</v>
          </cell>
        </row>
        <row r="67">
          <cell r="A67" t="str">
            <v>兰州金昌南路证券营业部</v>
          </cell>
          <cell r="B67">
            <v>4</v>
          </cell>
        </row>
        <row r="68">
          <cell r="A68" t="str">
            <v>浏阳世纪大道证券营业部</v>
          </cell>
          <cell r="B68">
            <v>9</v>
          </cell>
        </row>
        <row r="69">
          <cell r="A69" t="str">
            <v>娄底清泉街证券营业部</v>
          </cell>
          <cell r="B69">
            <v>16</v>
          </cell>
        </row>
        <row r="70">
          <cell r="A70" t="str">
            <v>南昌凤凰中大道证券营业部</v>
          </cell>
          <cell r="B70">
            <v>6</v>
          </cell>
        </row>
        <row r="71">
          <cell r="A71" t="str">
            <v>南京新模范马路证券营业部</v>
          </cell>
          <cell r="B71">
            <v>4</v>
          </cell>
        </row>
        <row r="72">
          <cell r="A72" t="str">
            <v>南宁金湖路证券营业部</v>
          </cell>
          <cell r="B72">
            <v>7</v>
          </cell>
        </row>
        <row r="73">
          <cell r="A73" t="str">
            <v>莆田东园东路证券营业部</v>
          </cell>
          <cell r="B73">
            <v>6</v>
          </cell>
        </row>
        <row r="74">
          <cell r="A74" t="str">
            <v>青岛山东路证券营业部</v>
          </cell>
          <cell r="B74">
            <v>10</v>
          </cell>
        </row>
        <row r="75">
          <cell r="A75" t="str">
            <v>上海大连路证券营业部</v>
          </cell>
          <cell r="B75">
            <v>11</v>
          </cell>
        </row>
        <row r="76">
          <cell r="A76" t="str">
            <v>邵阳城北路证券营业部</v>
          </cell>
          <cell r="B76">
            <v>45</v>
          </cell>
        </row>
        <row r="77">
          <cell r="A77" t="str">
            <v>邵阳隆回桃洪路证券营业部</v>
          </cell>
          <cell r="B77">
            <v>9</v>
          </cell>
        </row>
        <row r="78">
          <cell r="A78" t="str">
            <v>邵阳邵东金龙大道证券营业部</v>
          </cell>
          <cell r="B78">
            <v>11</v>
          </cell>
        </row>
        <row r="79">
          <cell r="A79" t="str">
            <v>邵阳新宁解放路证券营业部</v>
          </cell>
          <cell r="B79">
            <v>5</v>
          </cell>
        </row>
        <row r="80">
          <cell r="A80" t="str">
            <v>深圳宝安南路证券营业部</v>
          </cell>
          <cell r="B80">
            <v>25</v>
          </cell>
        </row>
        <row r="81">
          <cell r="A81" t="str">
            <v>深圳福华路证券营业部</v>
          </cell>
          <cell r="B81">
            <v>15</v>
          </cell>
        </row>
        <row r="82">
          <cell r="A82" t="str">
            <v>深圳海德三道证券营业部</v>
          </cell>
          <cell r="B82">
            <v>7</v>
          </cell>
        </row>
        <row r="83">
          <cell r="A83" t="str">
            <v>深圳嘉宾路证券营业部</v>
          </cell>
          <cell r="B83">
            <v>6</v>
          </cell>
        </row>
        <row r="84">
          <cell r="A84" t="str">
            <v>深圳泰然九路证券营业部</v>
          </cell>
          <cell r="B84">
            <v>7</v>
          </cell>
        </row>
        <row r="85">
          <cell r="A85" t="str">
            <v>深圳香林路证券营业部</v>
          </cell>
          <cell r="B85">
            <v>10</v>
          </cell>
        </row>
        <row r="86">
          <cell r="A86" t="str">
            <v>沈阳北陵大街证券营业部</v>
          </cell>
          <cell r="B86">
            <v>13</v>
          </cell>
        </row>
        <row r="87">
          <cell r="A87" t="str">
            <v>石家庄槐安东路证券营业部</v>
          </cell>
          <cell r="B87">
            <v>9</v>
          </cell>
        </row>
        <row r="88">
          <cell r="A88" t="str">
            <v>台州三门上洋路证券营业部</v>
          </cell>
          <cell r="B88">
            <v>7</v>
          </cell>
        </row>
        <row r="89">
          <cell r="A89" t="str">
            <v>台州市府大道证券营业部</v>
          </cell>
          <cell r="B89">
            <v>8</v>
          </cell>
        </row>
        <row r="90">
          <cell r="A90" t="str">
            <v>太原长风街证券营业部</v>
          </cell>
          <cell r="B90">
            <v>12</v>
          </cell>
        </row>
        <row r="91">
          <cell r="A91" t="str">
            <v>天津武清京津公路证券营业部</v>
          </cell>
          <cell r="B91">
            <v>9</v>
          </cell>
        </row>
        <row r="92">
          <cell r="A92" t="str">
            <v>温州车站大道证券营业部</v>
          </cell>
          <cell r="B92">
            <v>24</v>
          </cell>
        </row>
        <row r="93">
          <cell r="A93" t="str">
            <v>武冈武强路证券营业部</v>
          </cell>
          <cell r="B93">
            <v>15</v>
          </cell>
        </row>
        <row r="94">
          <cell r="A94" t="str">
            <v>武汉京汉大道证券营业部</v>
          </cell>
          <cell r="B94">
            <v>15</v>
          </cell>
        </row>
        <row r="95">
          <cell r="A95" t="str">
            <v>西安大庆路证券营业部</v>
          </cell>
          <cell r="B95">
            <v>5</v>
          </cell>
        </row>
        <row r="96">
          <cell r="A96" t="str">
            <v>湘潭芙蓉路证券营业部</v>
          </cell>
          <cell r="B96">
            <v>25</v>
          </cell>
        </row>
        <row r="97">
          <cell r="A97" t="str">
            <v>湘潭韶山中路证券营业部</v>
          </cell>
          <cell r="B97">
            <v>34</v>
          </cell>
        </row>
        <row r="98">
          <cell r="A98" t="str">
            <v>湘乡市大正街证券营业部</v>
          </cell>
          <cell r="B98">
            <v>13</v>
          </cell>
        </row>
        <row r="99">
          <cell r="A99" t="str">
            <v>益阳康富南路证券营业部</v>
          </cell>
          <cell r="B99">
            <v>10</v>
          </cell>
        </row>
        <row r="100">
          <cell r="A100" t="str">
            <v>永州湘永路证券营业部</v>
          </cell>
          <cell r="B100">
            <v>17</v>
          </cell>
        </row>
        <row r="101">
          <cell r="A101" t="str">
            <v>岳阳花板桥路证券营业部</v>
          </cell>
          <cell r="B101">
            <v>15</v>
          </cell>
        </row>
        <row r="102">
          <cell r="A102" t="str">
            <v>张家界回龙路证券营业部</v>
          </cell>
          <cell r="B102">
            <v>19</v>
          </cell>
        </row>
        <row r="103">
          <cell r="A103" t="str">
            <v>长春东南湖大路证券营业部</v>
          </cell>
          <cell r="B103">
            <v>6</v>
          </cell>
        </row>
        <row r="104">
          <cell r="A104" t="str">
            <v>长沙八一路证券营业部</v>
          </cell>
          <cell r="B104">
            <v>32</v>
          </cell>
        </row>
        <row r="105">
          <cell r="A105" t="str">
            <v>长沙芙蓉中路证券营业部</v>
          </cell>
          <cell r="B105">
            <v>52</v>
          </cell>
        </row>
        <row r="106">
          <cell r="A106" t="str">
            <v>长沙观沙路证券营业部</v>
          </cell>
          <cell r="B106">
            <v>17</v>
          </cell>
        </row>
        <row r="107">
          <cell r="A107" t="str">
            <v>长沙宁乡花明北路证券营业部</v>
          </cell>
          <cell r="B107">
            <v>9</v>
          </cell>
        </row>
        <row r="108">
          <cell r="A108" t="str">
            <v>长沙韶山北路证券营业部</v>
          </cell>
          <cell r="B108">
            <v>43</v>
          </cell>
        </row>
        <row r="109">
          <cell r="A109" t="str">
            <v>长沙曙光中路证券营业部</v>
          </cell>
          <cell r="B109">
            <v>38</v>
          </cell>
        </row>
        <row r="110">
          <cell r="A110" t="str">
            <v>长沙万芙路证券营业部</v>
          </cell>
          <cell r="B110">
            <v>10</v>
          </cell>
        </row>
        <row r="111">
          <cell r="A111" t="str">
            <v>长沙县星沙北路证券营业部</v>
          </cell>
          <cell r="B111">
            <v>17</v>
          </cell>
        </row>
        <row r="112">
          <cell r="A112" t="str">
            <v>长兴道园路证券营业部</v>
          </cell>
          <cell r="B112">
            <v>7</v>
          </cell>
        </row>
        <row r="113">
          <cell r="A113" t="str">
            <v>郑州金水路证券营业部</v>
          </cell>
          <cell r="B113">
            <v>8</v>
          </cell>
        </row>
        <row r="114">
          <cell r="A114" t="str">
            <v>中山市中山三路证券营业部</v>
          </cell>
          <cell r="B114">
            <v>4</v>
          </cell>
        </row>
        <row r="115">
          <cell r="A115" t="str">
            <v>重庆新溉大道证券营业部</v>
          </cell>
          <cell r="B115">
            <v>9</v>
          </cell>
        </row>
        <row r="116">
          <cell r="A116" t="str">
            <v>株洲建设南路证券营业部</v>
          </cell>
          <cell r="B116">
            <v>18</v>
          </cell>
        </row>
        <row r="117">
          <cell r="A117" t="str">
            <v>营业部人数</v>
          </cell>
          <cell r="B117">
            <v>1131</v>
          </cell>
        </row>
        <row r="118">
          <cell r="A118" t="str">
            <v>合计人数</v>
          </cell>
          <cell r="B118">
            <v>1715</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部门</v>
          </cell>
          <cell r="B1" t="str">
            <v>人数</v>
          </cell>
        </row>
        <row r="2">
          <cell r="A2" t="str">
            <v>公司领导</v>
          </cell>
          <cell r="B2">
            <v>11</v>
          </cell>
        </row>
        <row r="3">
          <cell r="A3" t="str">
            <v>党群办</v>
          </cell>
          <cell r="B3">
            <v>4</v>
          </cell>
        </row>
        <row r="4">
          <cell r="A4" t="str">
            <v>纪检监察室</v>
          </cell>
          <cell r="B4">
            <v>1</v>
          </cell>
        </row>
        <row r="5">
          <cell r="A5" t="str">
            <v>综合管理部</v>
          </cell>
          <cell r="B5">
            <v>22</v>
          </cell>
        </row>
        <row r="6">
          <cell r="A6" t="str">
            <v>财务管理部</v>
          </cell>
          <cell r="B6">
            <v>31</v>
          </cell>
        </row>
        <row r="7">
          <cell r="A7" t="str">
            <v>人力资源部</v>
          </cell>
          <cell r="B7">
            <v>12</v>
          </cell>
        </row>
        <row r="8">
          <cell r="A8" t="str">
            <v>合规管理部</v>
          </cell>
          <cell r="B8">
            <v>15</v>
          </cell>
        </row>
        <row r="9">
          <cell r="A9" t="str">
            <v>风险管理部</v>
          </cell>
          <cell r="B9">
            <v>19</v>
          </cell>
        </row>
        <row r="10">
          <cell r="A10" t="str">
            <v>稽核审计部</v>
          </cell>
          <cell r="B10">
            <v>12</v>
          </cell>
        </row>
        <row r="11">
          <cell r="A11" t="str">
            <v>研究发展中心</v>
          </cell>
          <cell r="B11">
            <v>33</v>
          </cell>
        </row>
        <row r="12">
          <cell r="A12" t="str">
            <v>信息技术中心</v>
          </cell>
          <cell r="B12">
            <v>40</v>
          </cell>
        </row>
        <row r="13">
          <cell r="A13" t="str">
            <v>结算管理部</v>
          </cell>
          <cell r="B13">
            <v>14</v>
          </cell>
        </row>
        <row r="14">
          <cell r="A14" t="str">
            <v>资产托管部</v>
          </cell>
          <cell r="B14">
            <v>10</v>
          </cell>
        </row>
        <row r="15">
          <cell r="A15" t="str">
            <v>基金服务部</v>
          </cell>
          <cell r="B15">
            <v>10</v>
          </cell>
        </row>
        <row r="16">
          <cell r="A16" t="str">
            <v>经纪业务管理部</v>
          </cell>
          <cell r="B16">
            <v>16</v>
          </cell>
        </row>
        <row r="17">
          <cell r="A17" t="str">
            <v>财富管理部</v>
          </cell>
          <cell r="B17">
            <v>37</v>
          </cell>
        </row>
        <row r="18">
          <cell r="A18" t="str">
            <v>网络金融部</v>
          </cell>
          <cell r="B18">
            <v>24</v>
          </cell>
        </row>
        <row r="19">
          <cell r="A19" t="str">
            <v>运营管理部</v>
          </cell>
          <cell r="B19">
            <v>20</v>
          </cell>
        </row>
        <row r="20">
          <cell r="A20" t="str">
            <v>资产管理部</v>
          </cell>
          <cell r="B20">
            <v>23</v>
          </cell>
        </row>
        <row r="21">
          <cell r="A21" t="str">
            <v>固收配置部</v>
          </cell>
          <cell r="B21">
            <v>11</v>
          </cell>
        </row>
        <row r="22">
          <cell r="A22" t="str">
            <v>权益配置部</v>
          </cell>
          <cell r="B22">
            <v>19</v>
          </cell>
        </row>
        <row r="23">
          <cell r="A23" t="str">
            <v>投资银行管理部</v>
          </cell>
          <cell r="B23">
            <v>13</v>
          </cell>
        </row>
        <row r="24">
          <cell r="A24" t="str">
            <v>资本市场部</v>
          </cell>
          <cell r="B24">
            <v>9</v>
          </cell>
        </row>
        <row r="25">
          <cell r="A25" t="str">
            <v>债券融资部</v>
          </cell>
          <cell r="B25">
            <v>47</v>
          </cell>
        </row>
        <row r="26">
          <cell r="A26" t="str">
            <v>股权融资部</v>
          </cell>
          <cell r="B26">
            <v>24</v>
          </cell>
        </row>
        <row r="27">
          <cell r="A27" t="str">
            <v>易彦团队</v>
          </cell>
          <cell r="B27">
            <v>6</v>
          </cell>
        </row>
        <row r="28">
          <cell r="A28" t="str">
            <v>蔡畅团队</v>
          </cell>
          <cell r="B28">
            <v>4</v>
          </cell>
        </row>
        <row r="29">
          <cell r="A29" t="str">
            <v>北京投行部</v>
          </cell>
          <cell r="B29">
            <v>7</v>
          </cell>
        </row>
        <row r="30">
          <cell r="A30" t="str">
            <v>杨晓垒团队</v>
          </cell>
          <cell r="B30">
            <v>9</v>
          </cell>
        </row>
        <row r="31">
          <cell r="A31" t="str">
            <v>财务顾问部</v>
          </cell>
          <cell r="B31">
            <v>21</v>
          </cell>
        </row>
        <row r="32">
          <cell r="A32" t="str">
            <v>深圳分公司</v>
          </cell>
          <cell r="B32">
            <v>9</v>
          </cell>
        </row>
        <row r="33">
          <cell r="A33" t="str">
            <v>固定收益部</v>
          </cell>
          <cell r="B33">
            <v>16</v>
          </cell>
        </row>
        <row r="34">
          <cell r="A34" t="str">
            <v>证券投资部</v>
          </cell>
          <cell r="B34">
            <v>16</v>
          </cell>
        </row>
        <row r="35">
          <cell r="A35" t="str">
            <v>做市业务部</v>
          </cell>
          <cell r="B35">
            <v>7</v>
          </cell>
        </row>
        <row r="36">
          <cell r="A36" t="str">
            <v>投资顾问业务部</v>
          </cell>
          <cell r="B36">
            <v>5</v>
          </cell>
        </row>
        <row r="37">
          <cell r="A37" t="str">
            <v>总部人数</v>
          </cell>
          <cell r="B37">
            <v>577</v>
          </cell>
        </row>
        <row r="38">
          <cell r="A38" t="str">
            <v>浙江分公司</v>
          </cell>
          <cell r="B38">
            <v>6</v>
          </cell>
        </row>
        <row r="39">
          <cell r="A39" t="str">
            <v>天津分公司</v>
          </cell>
          <cell r="B39">
            <v>33</v>
          </cell>
        </row>
        <row r="40">
          <cell r="A40" t="str">
            <v>广东分公司</v>
          </cell>
          <cell r="B40">
            <v>4</v>
          </cell>
        </row>
        <row r="41">
          <cell r="A41" t="str">
            <v>呼叫中心</v>
          </cell>
          <cell r="B41">
            <v>38</v>
          </cell>
        </row>
        <row r="42">
          <cell r="A42" t="str">
            <v>长沙总部证券营业部</v>
          </cell>
          <cell r="B42">
            <v>19</v>
          </cell>
        </row>
        <row r="43">
          <cell r="A43" t="str">
            <v>北京德胜门外大街证券营业部</v>
          </cell>
          <cell r="B43">
            <v>16</v>
          </cell>
        </row>
        <row r="44">
          <cell r="A44" t="str">
            <v>北京宏泰东街证券营业部</v>
          </cell>
          <cell r="B44">
            <v>2</v>
          </cell>
        </row>
        <row r="45">
          <cell r="A45" t="str">
            <v>北京市朝阳东三环中路证券营业部</v>
          </cell>
          <cell r="B45">
            <v>4</v>
          </cell>
        </row>
        <row r="46">
          <cell r="A46" t="str">
            <v>北京中关村东路证券营业部</v>
          </cell>
          <cell r="B46">
            <v>21</v>
          </cell>
        </row>
        <row r="47">
          <cell r="A47" t="str">
            <v>苍南车站大道证券营业部</v>
          </cell>
          <cell r="B47">
            <v>9</v>
          </cell>
        </row>
        <row r="48">
          <cell r="A48" t="str">
            <v>常德柳叶大道证券营业部</v>
          </cell>
          <cell r="B48">
            <v>18</v>
          </cell>
        </row>
        <row r="49">
          <cell r="A49" t="str">
            <v>郴州八一南路证券营业部</v>
          </cell>
          <cell r="B49">
            <v>41</v>
          </cell>
        </row>
        <row r="50">
          <cell r="A50" t="str">
            <v>郴州临武县临武大道证券营业部</v>
          </cell>
          <cell r="B50">
            <v>5</v>
          </cell>
        </row>
        <row r="51">
          <cell r="A51" t="str">
            <v>成都吉庆三路证券营业部</v>
          </cell>
          <cell r="B51">
            <v>11</v>
          </cell>
        </row>
        <row r="52">
          <cell r="A52" t="str">
            <v>大连黄河路证券营业部</v>
          </cell>
          <cell r="B52">
            <v>10</v>
          </cell>
        </row>
        <row r="53">
          <cell r="A53" t="str">
            <v>东莞迎宾大道证券营业部</v>
          </cell>
          <cell r="B53">
            <v>6</v>
          </cell>
        </row>
        <row r="54">
          <cell r="A54" t="str">
            <v>福州鳌峰路证券营业部</v>
          </cell>
          <cell r="B54">
            <v>6</v>
          </cell>
        </row>
        <row r="55">
          <cell r="A55" t="str">
            <v>广州黄埔大道证券营业部</v>
          </cell>
          <cell r="B55">
            <v>9</v>
          </cell>
        </row>
        <row r="56">
          <cell r="A56" t="str">
            <v>贵阳花果园大街证券营业部</v>
          </cell>
          <cell r="B56">
            <v>8</v>
          </cell>
        </row>
        <row r="57">
          <cell r="A57" t="str">
            <v>哈尔滨爱建路证券营业部</v>
          </cell>
          <cell r="B57">
            <v>14</v>
          </cell>
        </row>
        <row r="58">
          <cell r="A58" t="str">
            <v>杭州庆春路证券营业部</v>
          </cell>
          <cell r="B58">
            <v>18</v>
          </cell>
        </row>
        <row r="59">
          <cell r="A59" t="str">
            <v>杭州西湖国贸中心证券营业部</v>
          </cell>
          <cell r="B59">
            <v>10</v>
          </cell>
        </row>
        <row r="60">
          <cell r="A60" t="str">
            <v>合肥金寨路证券营业部</v>
          </cell>
          <cell r="B60">
            <v>5</v>
          </cell>
        </row>
        <row r="61">
          <cell r="A61" t="str">
            <v>衡阳解放西路证券营业部</v>
          </cell>
          <cell r="B61">
            <v>21</v>
          </cell>
        </row>
        <row r="62">
          <cell r="A62" t="str">
            <v>怀化平安路证券营业部</v>
          </cell>
          <cell r="B62">
            <v>13</v>
          </cell>
        </row>
        <row r="63">
          <cell r="A63" t="str">
            <v>吉首人民北路证券营业部</v>
          </cell>
          <cell r="B63">
            <v>22</v>
          </cell>
        </row>
        <row r="64">
          <cell r="A64" t="str">
            <v>嘉兴东升东路证券营业部</v>
          </cell>
          <cell r="B64">
            <v>10</v>
          </cell>
        </row>
        <row r="65">
          <cell r="A65" t="str">
            <v>揭阳黄岐山大道证券营业部</v>
          </cell>
          <cell r="B65">
            <v>11</v>
          </cell>
        </row>
        <row r="66">
          <cell r="A66" t="str">
            <v>昆明新兴路证券营业部</v>
          </cell>
          <cell r="B66">
            <v>8</v>
          </cell>
        </row>
        <row r="67">
          <cell r="A67" t="str">
            <v>兰州金昌南路证券营业部</v>
          </cell>
          <cell r="B67">
            <v>3</v>
          </cell>
        </row>
        <row r="68">
          <cell r="A68" t="str">
            <v>浏阳世纪大道证券营业部</v>
          </cell>
          <cell r="B68">
            <v>9</v>
          </cell>
        </row>
        <row r="69">
          <cell r="A69" t="str">
            <v>娄底清泉街证券营业部</v>
          </cell>
          <cell r="B69">
            <v>16</v>
          </cell>
        </row>
        <row r="70">
          <cell r="A70" t="str">
            <v>南昌凤凰中大道证券营业部</v>
          </cell>
          <cell r="B70">
            <v>6</v>
          </cell>
        </row>
        <row r="71">
          <cell r="A71" t="str">
            <v>南京新模范马路证券营业部</v>
          </cell>
          <cell r="B71">
            <v>4</v>
          </cell>
        </row>
        <row r="72">
          <cell r="A72" t="str">
            <v>南宁金湖路证券营业部</v>
          </cell>
          <cell r="B72">
            <v>7</v>
          </cell>
        </row>
        <row r="73">
          <cell r="A73" t="str">
            <v>莆田东园东路证券营业部</v>
          </cell>
          <cell r="B73">
            <v>6</v>
          </cell>
        </row>
        <row r="74">
          <cell r="A74" t="str">
            <v>青岛山东路证券营业部</v>
          </cell>
          <cell r="B74">
            <v>9</v>
          </cell>
        </row>
        <row r="75">
          <cell r="A75" t="str">
            <v>上海大连路证券营业部</v>
          </cell>
          <cell r="B75">
            <v>11</v>
          </cell>
        </row>
        <row r="76">
          <cell r="A76" t="str">
            <v>邵阳城北路证券营业部</v>
          </cell>
          <cell r="B76">
            <v>46</v>
          </cell>
        </row>
        <row r="77">
          <cell r="A77" t="str">
            <v>邵阳隆回桃洪路证券营业部</v>
          </cell>
          <cell r="B77">
            <v>10</v>
          </cell>
        </row>
        <row r="78">
          <cell r="A78" t="str">
            <v>邵阳邵东金龙大道证券营业部</v>
          </cell>
          <cell r="B78">
            <v>11</v>
          </cell>
        </row>
        <row r="79">
          <cell r="A79" t="str">
            <v>邵阳新宁解放路证券营业部</v>
          </cell>
          <cell r="B79">
            <v>5</v>
          </cell>
        </row>
        <row r="80">
          <cell r="A80" t="str">
            <v>深圳宝安南路证券营业部</v>
          </cell>
          <cell r="B80">
            <v>24</v>
          </cell>
        </row>
        <row r="81">
          <cell r="A81" t="str">
            <v>深圳福华路证券营业部</v>
          </cell>
          <cell r="B81">
            <v>16</v>
          </cell>
        </row>
        <row r="82">
          <cell r="A82" t="str">
            <v>深圳海德三道证券营业部</v>
          </cell>
          <cell r="B82">
            <v>7</v>
          </cell>
        </row>
        <row r="83">
          <cell r="A83" t="str">
            <v>深圳嘉宾路证券营业部</v>
          </cell>
          <cell r="B83">
            <v>6</v>
          </cell>
        </row>
        <row r="84">
          <cell r="A84" t="str">
            <v>深圳泰然九路证券营业部</v>
          </cell>
          <cell r="B84">
            <v>6</v>
          </cell>
        </row>
        <row r="85">
          <cell r="A85" t="str">
            <v>深圳香林路证券营业部</v>
          </cell>
          <cell r="B85">
            <v>11</v>
          </cell>
        </row>
        <row r="86">
          <cell r="A86" t="str">
            <v>沈阳北陵大街证券营业部</v>
          </cell>
          <cell r="B86">
            <v>12</v>
          </cell>
        </row>
        <row r="87">
          <cell r="A87" t="str">
            <v>石家庄槐安东路证券营业部</v>
          </cell>
          <cell r="B87">
            <v>9</v>
          </cell>
        </row>
        <row r="88">
          <cell r="A88" t="str">
            <v>台州三门上洋路证券营业部</v>
          </cell>
          <cell r="B88">
            <v>7</v>
          </cell>
        </row>
        <row r="89">
          <cell r="A89" t="str">
            <v>台州市府大道证券营业部</v>
          </cell>
          <cell r="B89">
            <v>8</v>
          </cell>
        </row>
        <row r="90">
          <cell r="A90" t="str">
            <v>太原桃园北路证券营业部</v>
          </cell>
          <cell r="B90">
            <v>12</v>
          </cell>
        </row>
        <row r="91">
          <cell r="A91" t="str">
            <v>天津武清京津公路证券营业部</v>
          </cell>
          <cell r="B91">
            <v>8</v>
          </cell>
        </row>
        <row r="92">
          <cell r="A92" t="str">
            <v>温州车站大道证券营业部</v>
          </cell>
          <cell r="B92">
            <v>24</v>
          </cell>
        </row>
        <row r="93">
          <cell r="A93" t="str">
            <v>武冈武强路证券营业部</v>
          </cell>
          <cell r="B93">
            <v>14</v>
          </cell>
        </row>
        <row r="94">
          <cell r="A94" t="str">
            <v>武汉京汉大道证券营业部</v>
          </cell>
          <cell r="B94">
            <v>13</v>
          </cell>
        </row>
        <row r="95">
          <cell r="A95" t="str">
            <v>西安大庆路证券营业部</v>
          </cell>
          <cell r="B95">
            <v>5</v>
          </cell>
        </row>
        <row r="96">
          <cell r="A96" t="str">
            <v>湘潭芙蓉路证券营业部</v>
          </cell>
          <cell r="B96">
            <v>24</v>
          </cell>
        </row>
        <row r="97">
          <cell r="A97" t="str">
            <v>湘潭韶山中路证券营业部</v>
          </cell>
          <cell r="B97">
            <v>33</v>
          </cell>
        </row>
        <row r="98">
          <cell r="A98" t="str">
            <v>湘乡市大正街证券营业部</v>
          </cell>
          <cell r="B98">
            <v>13</v>
          </cell>
        </row>
        <row r="99">
          <cell r="A99" t="str">
            <v>益阳康富南路证券营业部</v>
          </cell>
          <cell r="B99">
            <v>8</v>
          </cell>
        </row>
        <row r="100">
          <cell r="A100" t="str">
            <v>永州湘永路证券营业部</v>
          </cell>
          <cell r="B100">
            <v>16</v>
          </cell>
        </row>
        <row r="101">
          <cell r="A101" t="str">
            <v>岳阳花板桥路证券营业部</v>
          </cell>
          <cell r="B101">
            <v>14</v>
          </cell>
        </row>
        <row r="102">
          <cell r="A102" t="str">
            <v>张家界回龙路证券营业部</v>
          </cell>
          <cell r="B102">
            <v>19</v>
          </cell>
        </row>
        <row r="103">
          <cell r="A103" t="str">
            <v>长春东南湖大路证券营业部</v>
          </cell>
          <cell r="B103">
            <v>6</v>
          </cell>
        </row>
        <row r="104">
          <cell r="A104" t="str">
            <v>长沙八一路证券营业部</v>
          </cell>
          <cell r="B104">
            <v>32</v>
          </cell>
        </row>
        <row r="105">
          <cell r="A105" t="str">
            <v>长沙芙蓉中路证券营业部</v>
          </cell>
          <cell r="B105">
            <v>53</v>
          </cell>
        </row>
        <row r="106">
          <cell r="A106" t="str">
            <v>长沙观沙路证券营业部</v>
          </cell>
          <cell r="B106">
            <v>16</v>
          </cell>
        </row>
        <row r="107">
          <cell r="A107" t="str">
            <v>长沙宁乡花明北路证券营业部</v>
          </cell>
          <cell r="B107">
            <v>9</v>
          </cell>
        </row>
        <row r="108">
          <cell r="A108" t="str">
            <v>长沙韶山北路证券营业部</v>
          </cell>
          <cell r="B108">
            <v>43</v>
          </cell>
        </row>
        <row r="109">
          <cell r="A109" t="str">
            <v>长沙曙光中路证券营业部</v>
          </cell>
          <cell r="B109">
            <v>38</v>
          </cell>
        </row>
        <row r="110">
          <cell r="A110" t="str">
            <v>长沙万芙路证券营业部</v>
          </cell>
          <cell r="B110">
            <v>10</v>
          </cell>
        </row>
        <row r="111">
          <cell r="A111" t="str">
            <v>长沙县星沙北路证券营业部</v>
          </cell>
          <cell r="B111">
            <v>18</v>
          </cell>
        </row>
        <row r="112">
          <cell r="A112" t="str">
            <v>长兴道园路证券营业部</v>
          </cell>
          <cell r="B112">
            <v>7</v>
          </cell>
        </row>
        <row r="113">
          <cell r="A113" t="str">
            <v>郑州金水路证券营业部</v>
          </cell>
          <cell r="B113">
            <v>9</v>
          </cell>
        </row>
        <row r="114">
          <cell r="A114" t="str">
            <v>中山市中山三路证券营业部</v>
          </cell>
          <cell r="B114">
            <v>4</v>
          </cell>
        </row>
        <row r="115">
          <cell r="A115" t="str">
            <v>重庆新溉大道证券营业部</v>
          </cell>
          <cell r="B115">
            <v>8</v>
          </cell>
        </row>
        <row r="116">
          <cell r="A116" t="str">
            <v>株洲建设南路证券营业部</v>
          </cell>
          <cell r="B116">
            <v>18</v>
          </cell>
        </row>
        <row r="117">
          <cell r="A117" t="str">
            <v>营业部人数</v>
          </cell>
          <cell r="B117">
            <v>1121</v>
          </cell>
        </row>
        <row r="118">
          <cell r="A118" t="str">
            <v>合计人数</v>
          </cell>
          <cell r="B118">
            <v>1698</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累计利润调整表"/>
      <sheetName val="Sheet1"/>
      <sheetName val="考核调整事项表"/>
      <sheetName val="累计费用调整表"/>
      <sheetName val="资金成本"/>
      <sheetName val="委托现金管理"/>
    </sheetNames>
    <sheetDataSet>
      <sheetData sheetId="0">
        <row r="76">
          <cell r="D76">
            <v>37879422.12</v>
          </cell>
          <cell r="E76">
            <v>22338961.27</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X150"/>
  <sheetViews>
    <sheetView tabSelected="1" workbookViewId="0">
      <pane xSplit="1" ySplit="3" topLeftCell="B124" activePane="bottomRight" state="frozen"/>
      <selection/>
      <selection pane="topRight"/>
      <selection pane="bottomLeft"/>
      <selection pane="bottomRight" activeCell="E143" sqref="E143"/>
    </sheetView>
  </sheetViews>
  <sheetFormatPr defaultColWidth="9" defaultRowHeight="20.25" customHeight="1"/>
  <cols>
    <col min="1" max="1" width="28.875" style="190" customWidth="1"/>
    <col min="2" max="2" width="19.375" style="191" customWidth="1"/>
    <col min="3" max="3" width="18.375" style="191" customWidth="1"/>
    <col min="4" max="4" width="13.5" style="191" customWidth="1"/>
    <col min="5" max="6" width="18.375" style="191" customWidth="1"/>
    <col min="7" max="7" width="13.5" style="191" customWidth="1"/>
    <col min="8" max="8" width="15" style="191" customWidth="1"/>
    <col min="9" max="9" width="16.125" style="191" customWidth="1"/>
    <col min="10" max="10" width="13.5" style="191" customWidth="1"/>
    <col min="11" max="11" width="16.125" style="191" customWidth="1"/>
    <col min="12" max="12" width="18.375" style="191" customWidth="1"/>
    <col min="13" max="14" width="13.5" style="191" customWidth="1"/>
    <col min="15" max="15" width="17.25" style="191" customWidth="1"/>
    <col min="16" max="17" width="18.375" style="191" customWidth="1"/>
    <col min="18" max="24" width="13.5" style="191" customWidth="1"/>
    <col min="25" max="16384" width="9" style="191"/>
  </cols>
  <sheetData>
    <row r="1" s="182" customFormat="1" ht="15.75" customHeight="1" spans="1:3">
      <c r="A1" s="192">
        <v>43708</v>
      </c>
      <c r="B1" s="193"/>
      <c r="C1" s="193"/>
    </row>
    <row r="2" s="182" customFormat="1" ht="15.75" customHeight="1" spans="1:6">
      <c r="A2" s="194" t="s">
        <v>0</v>
      </c>
      <c r="B2" s="193"/>
      <c r="C2" s="193"/>
      <c r="E2" s="193"/>
      <c r="F2" s="193"/>
    </row>
    <row r="3" s="183" customFormat="1" ht="15.75" customHeight="1" spans="1:24">
      <c r="A3" s="170" t="s">
        <v>1</v>
      </c>
      <c r="B3" s="170" t="s">
        <v>2</v>
      </c>
      <c r="C3" s="170" t="s">
        <v>3</v>
      </c>
      <c r="D3" s="170" t="s">
        <v>4</v>
      </c>
      <c r="E3" s="91" t="s">
        <v>5</v>
      </c>
      <c r="F3" s="170" t="s">
        <v>6</v>
      </c>
      <c r="G3" s="170" t="s">
        <v>7</v>
      </c>
      <c r="H3" s="170" t="s">
        <v>8</v>
      </c>
      <c r="I3" s="170" t="s">
        <v>9</v>
      </c>
      <c r="J3" s="170" t="s">
        <v>10</v>
      </c>
      <c r="K3" s="170" t="s">
        <v>11</v>
      </c>
      <c r="L3" s="170" t="s">
        <v>12</v>
      </c>
      <c r="M3" s="170" t="s">
        <v>13</v>
      </c>
      <c r="N3" s="170" t="s">
        <v>14</v>
      </c>
      <c r="O3" s="170" t="s">
        <v>15</v>
      </c>
      <c r="P3" s="170" t="s">
        <v>16</v>
      </c>
      <c r="Q3" s="170" t="s">
        <v>17</v>
      </c>
      <c r="R3" s="170" t="s">
        <v>18</v>
      </c>
      <c r="S3" s="170" t="s">
        <v>19</v>
      </c>
      <c r="T3" s="170" t="s">
        <v>20</v>
      </c>
      <c r="U3" s="170" t="s">
        <v>21</v>
      </c>
      <c r="V3" s="170" t="s">
        <v>22</v>
      </c>
      <c r="W3" s="170" t="s">
        <v>23</v>
      </c>
      <c r="X3" s="170" t="s">
        <v>24</v>
      </c>
    </row>
    <row r="4" s="182" customFormat="1" ht="15.75" customHeight="1" spans="1:24">
      <c r="A4" s="195" t="s">
        <v>25</v>
      </c>
      <c r="B4" s="196">
        <f>C4+D4+F4+G4+K4+N4+R4+E4</f>
        <v>913521648.74</v>
      </c>
      <c r="C4" s="197"/>
      <c r="D4" s="197">
        <f>'分部表-利润'!I2+'分部表-利润'!J2+'分部表-利润'!K2+'分部表-利润'!M2</f>
        <v>-162171534.1</v>
      </c>
      <c r="E4" s="197">
        <f>'分部表-利润'!N2</f>
        <v>1839.62</v>
      </c>
      <c r="F4" s="197">
        <f>'分部表-利润'!O2</f>
        <v>652179857.58</v>
      </c>
      <c r="G4" s="196">
        <f t="shared" ref="G4:G34" si="0">SUM(H4:J4)</f>
        <v>86898415.75</v>
      </c>
      <c r="H4" s="197">
        <f>'分部表-利润'!AE2</f>
        <v>38465291.55</v>
      </c>
      <c r="I4" s="197">
        <f>'分部表-利润'!AF2</f>
        <v>41492073.29</v>
      </c>
      <c r="J4" s="197">
        <f>'分部表-利润'!AD2</f>
        <v>6941050.91</v>
      </c>
      <c r="K4" s="196">
        <f>L4+M4</f>
        <v>138332094.49</v>
      </c>
      <c r="L4" s="197">
        <f>'分部表-利润'!T2</f>
        <v>135729687.13</v>
      </c>
      <c r="M4" s="197">
        <f>'分部表-利润'!U2</f>
        <v>2602407.36</v>
      </c>
      <c r="N4" s="196">
        <f>P4+O4</f>
        <v>63687287.66</v>
      </c>
      <c r="O4" s="197">
        <f>'分部表-利润'!V2</f>
        <v>57232761.01</v>
      </c>
      <c r="P4" s="197">
        <f>'分部表-利润'!W2</f>
        <v>6454526.65</v>
      </c>
      <c r="Q4" s="197">
        <f>'分部表-利润'!S2</f>
        <v>3103.32</v>
      </c>
      <c r="R4" s="196">
        <f>S4+T4+U4+V4+W4+X4</f>
        <v>134593687.74</v>
      </c>
      <c r="S4" s="197">
        <f>'分部表-利润'!Z2</f>
        <v>116646793.04</v>
      </c>
      <c r="T4" s="197">
        <f>'分部表-利润'!AA2</f>
        <v>9306661.25</v>
      </c>
      <c r="U4" s="197">
        <f>'分部表-利润'!AB2</f>
        <v>6020566.01</v>
      </c>
      <c r="V4" s="197">
        <f>'分部表-利润'!AC2</f>
        <v>2443853</v>
      </c>
      <c r="W4" s="197">
        <f>'分部表-利润'!Y2</f>
        <v>0</v>
      </c>
      <c r="X4" s="197">
        <f>'分部表-利润'!X2</f>
        <v>175814.44</v>
      </c>
    </row>
    <row r="5" s="182" customFormat="1" ht="15.75" customHeight="1" spans="1:24">
      <c r="A5" s="195" t="s">
        <v>26</v>
      </c>
      <c r="B5" s="196">
        <f t="shared" ref="B5:B34" si="1">C5+D5+F5+G5+K5+N5+R5+E5</f>
        <v>143093521.16</v>
      </c>
      <c r="C5" s="197"/>
      <c r="D5" s="197">
        <f>'分部表-利润'!I3+'分部表-利润'!J3+'分部表-利润'!K3+'分部表-利润'!M3</f>
        <v>-165358071.97</v>
      </c>
      <c r="E5" s="197">
        <f>'分部表-利润'!N3</f>
        <v>0</v>
      </c>
      <c r="F5" s="197">
        <f>'分部表-利润'!O3</f>
        <v>311753872.53</v>
      </c>
      <c r="G5" s="196">
        <f t="shared" si="0"/>
        <v>162312.08</v>
      </c>
      <c r="H5" s="197">
        <f>'分部表-利润'!AE3</f>
        <v>326.61</v>
      </c>
      <c r="I5" s="197">
        <f>'分部表-利润'!AF3</f>
        <v>0</v>
      </c>
      <c r="J5" s="197">
        <f>'分部表-利润'!AD3</f>
        <v>161985.47</v>
      </c>
      <c r="K5" s="196">
        <f t="shared" ref="K5:K34" si="2">L5+M5</f>
        <v>-14027046.3</v>
      </c>
      <c r="L5" s="197">
        <f>'分部表-利润'!T3</f>
        <v>-14027046.3</v>
      </c>
      <c r="M5" s="197">
        <f>'分部表-利润'!U3</f>
        <v>0</v>
      </c>
      <c r="N5" s="196">
        <f t="shared" ref="N5:N34" si="3">P5+O5</f>
        <v>10562186.03</v>
      </c>
      <c r="O5" s="197">
        <f>'分部表-利润'!V3</f>
        <v>10562186.03</v>
      </c>
      <c r="P5" s="197">
        <f>'分部表-利润'!W3</f>
        <v>0</v>
      </c>
      <c r="Q5" s="197">
        <f>'分部表-利润'!S3</f>
        <v>4392.59</v>
      </c>
      <c r="R5" s="196">
        <f t="shared" ref="R5:R34" si="4">S5+T5+U5+V5+W5+X5</f>
        <v>268.79</v>
      </c>
      <c r="S5" s="197">
        <f>'分部表-利润'!Z3</f>
        <v>149.13</v>
      </c>
      <c r="T5" s="197">
        <f>'分部表-利润'!AA3</f>
        <v>0</v>
      </c>
      <c r="U5" s="197">
        <f>'分部表-利润'!AB3</f>
        <v>0</v>
      </c>
      <c r="V5" s="197">
        <f>'分部表-利润'!AC3</f>
        <v>0</v>
      </c>
      <c r="W5" s="197">
        <f>'分部表-利润'!Y3</f>
        <v>0</v>
      </c>
      <c r="X5" s="197">
        <f>'分部表-利润'!X3</f>
        <v>119.66</v>
      </c>
    </row>
    <row r="6" s="182" customFormat="1" ht="15.75" customHeight="1" spans="1:24">
      <c r="A6" s="195" t="s">
        <v>27</v>
      </c>
      <c r="B6" s="196">
        <f t="shared" si="1"/>
        <v>430066294.57</v>
      </c>
      <c r="C6" s="197"/>
      <c r="D6" s="197">
        <f>'分部表-利润'!I4+'分部表-利润'!J4+'分部表-利润'!K4+'分部表-利润'!M4</f>
        <v>12120129.88</v>
      </c>
      <c r="E6" s="197">
        <f>'分部表-利润'!N4</f>
        <v>0</v>
      </c>
      <c r="F6" s="197">
        <f>'分部表-利润'!O4</f>
        <v>330385170.92</v>
      </c>
      <c r="G6" s="196">
        <f t="shared" si="0"/>
        <v>179576.17</v>
      </c>
      <c r="H6" s="197">
        <f>'分部表-利润'!AE4</f>
        <v>326.61</v>
      </c>
      <c r="I6" s="197">
        <f>'分部表-利润'!AF4</f>
        <v>0</v>
      </c>
      <c r="J6" s="197">
        <f>'分部表-利润'!AD4</f>
        <v>179249.56</v>
      </c>
      <c r="K6" s="196">
        <f t="shared" si="2"/>
        <v>76818962.78</v>
      </c>
      <c r="L6" s="197">
        <f>'分部表-利润'!T4</f>
        <v>76818962.78</v>
      </c>
      <c r="M6" s="197">
        <f>'分部表-利润'!U4</f>
        <v>0</v>
      </c>
      <c r="N6" s="196">
        <f t="shared" si="3"/>
        <v>10562186.03</v>
      </c>
      <c r="O6" s="197">
        <f>'分部表-利润'!V4</f>
        <v>10562186.03</v>
      </c>
      <c r="P6" s="197">
        <f>'分部表-利润'!W4</f>
        <v>0</v>
      </c>
      <c r="Q6" s="197">
        <f>'分部表-利润'!S4</f>
        <v>4392.59</v>
      </c>
      <c r="R6" s="196">
        <f t="shared" si="4"/>
        <v>268.79</v>
      </c>
      <c r="S6" s="197">
        <f>'分部表-利润'!Z4</f>
        <v>149.13</v>
      </c>
      <c r="T6" s="197">
        <f>'分部表-利润'!AA4</f>
        <v>0</v>
      </c>
      <c r="U6" s="197">
        <f>'分部表-利润'!AB4</f>
        <v>0</v>
      </c>
      <c r="V6" s="197">
        <f>'分部表-利润'!AC4</f>
        <v>0</v>
      </c>
      <c r="W6" s="197">
        <f>'分部表-利润'!Y4</f>
        <v>0</v>
      </c>
      <c r="X6" s="197">
        <f>'分部表-利润'!X4</f>
        <v>119.66</v>
      </c>
    </row>
    <row r="7" s="182" customFormat="1" ht="15.75" customHeight="1" spans="1:24">
      <c r="A7" s="195" t="s">
        <v>28</v>
      </c>
      <c r="B7" s="196">
        <f t="shared" si="1"/>
        <v>286972773.41</v>
      </c>
      <c r="C7" s="197"/>
      <c r="D7" s="197">
        <f>'分部表-利润'!I5+'分部表-利润'!J5+'分部表-利润'!K5+'分部表-利润'!M5</f>
        <v>177478201.85</v>
      </c>
      <c r="E7" s="197">
        <f>'分部表-利润'!N5</f>
        <v>0</v>
      </c>
      <c r="F7" s="197">
        <f>'分部表-利润'!O5</f>
        <v>18631298.39</v>
      </c>
      <c r="G7" s="196">
        <f t="shared" si="0"/>
        <v>17264.09</v>
      </c>
      <c r="H7" s="197">
        <f>'分部表-利润'!AE5</f>
        <v>0</v>
      </c>
      <c r="I7" s="197">
        <f>'分部表-利润'!AF5</f>
        <v>0</v>
      </c>
      <c r="J7" s="197">
        <f>'分部表-利润'!AD5</f>
        <v>17264.09</v>
      </c>
      <c r="K7" s="196">
        <f t="shared" si="2"/>
        <v>90846009.08</v>
      </c>
      <c r="L7" s="197">
        <f>'分部表-利润'!T5</f>
        <v>90846009.08</v>
      </c>
      <c r="M7" s="197">
        <f>'分部表-利润'!U5</f>
        <v>0</v>
      </c>
      <c r="N7" s="196">
        <f t="shared" si="3"/>
        <v>0</v>
      </c>
      <c r="O7" s="197">
        <f>'分部表-利润'!V5</f>
        <v>0</v>
      </c>
      <c r="P7" s="197">
        <f>'分部表-利润'!W5</f>
        <v>0</v>
      </c>
      <c r="Q7" s="197">
        <f>'分部表-利润'!S5</f>
        <v>0</v>
      </c>
      <c r="R7" s="196">
        <f t="shared" si="4"/>
        <v>0</v>
      </c>
      <c r="S7" s="197">
        <f>'分部表-利润'!Z5</f>
        <v>0</v>
      </c>
      <c r="T7" s="197">
        <f>'分部表-利润'!AA5</f>
        <v>0</v>
      </c>
      <c r="U7" s="197">
        <f>'分部表-利润'!AB5</f>
        <v>0</v>
      </c>
      <c r="V7" s="197">
        <f>'分部表-利润'!AC5</f>
        <v>0</v>
      </c>
      <c r="W7" s="197">
        <f>'分部表-利润'!Y5</f>
        <v>0</v>
      </c>
      <c r="X7" s="197">
        <f>'分部表-利润'!X5</f>
        <v>0</v>
      </c>
    </row>
    <row r="8" s="182" customFormat="1" ht="15.75" customHeight="1" spans="1:24">
      <c r="A8" s="195" t="s">
        <v>29</v>
      </c>
      <c r="B8" s="196">
        <f t="shared" si="1"/>
        <v>523775161.32</v>
      </c>
      <c r="C8" s="197"/>
      <c r="D8" s="197">
        <f>'分部表-利润'!I6+'分部表-利润'!J6+'分部表-利润'!K6+'分部表-利润'!M6</f>
        <v>-321431.91</v>
      </c>
      <c r="E8" s="197">
        <f>'分部表-利润'!N6</f>
        <v>1839.62</v>
      </c>
      <c r="F8" s="197">
        <f>'分部表-利润'!O6</f>
        <v>328099739.76</v>
      </c>
      <c r="G8" s="196">
        <f t="shared" si="0"/>
        <v>59202436.19</v>
      </c>
      <c r="H8" s="197">
        <f>'分部表-利润'!AE6</f>
        <v>11839427.06</v>
      </c>
      <c r="I8" s="197">
        <f>'分部表-利润'!AF6</f>
        <v>41492073.29</v>
      </c>
      <c r="J8" s="197">
        <f>'分部表-利润'!AD6</f>
        <v>5870935.84</v>
      </c>
      <c r="K8" s="196">
        <f t="shared" si="2"/>
        <v>3732569.08</v>
      </c>
      <c r="L8" s="197">
        <f>'分部表-利润'!T6</f>
        <v>1130161.72</v>
      </c>
      <c r="M8" s="197">
        <f>'分部表-利润'!U6</f>
        <v>2602407.36</v>
      </c>
      <c r="N8" s="196">
        <f t="shared" si="3"/>
        <v>-623831</v>
      </c>
      <c r="O8" s="197">
        <f>'分部表-利润'!V6</f>
        <v>-623831</v>
      </c>
      <c r="P8" s="197">
        <f>'分部表-利润'!W6</f>
        <v>0</v>
      </c>
      <c r="Q8" s="197">
        <f>'分部表-利润'!S6</f>
        <v>-1530</v>
      </c>
      <c r="R8" s="196">
        <f t="shared" si="4"/>
        <v>133683839.58</v>
      </c>
      <c r="S8" s="197">
        <f>'分部表-利润'!Z6</f>
        <v>116478587.91</v>
      </c>
      <c r="T8" s="197">
        <f>'分部表-利润'!AA6</f>
        <v>9235629.06</v>
      </c>
      <c r="U8" s="197">
        <f>'分部表-利润'!AB6</f>
        <v>6015849.03</v>
      </c>
      <c r="V8" s="197">
        <f>'分部表-利润'!AC6</f>
        <v>1886792.45</v>
      </c>
      <c r="W8" s="197">
        <f>'分部表-利润'!Y6</f>
        <v>0</v>
      </c>
      <c r="X8" s="197">
        <f>'分部表-利润'!X6</f>
        <v>66981.13</v>
      </c>
    </row>
    <row r="9" s="182" customFormat="1" ht="15.75" customHeight="1" spans="1:24">
      <c r="A9" s="195" t="s">
        <v>30</v>
      </c>
      <c r="B9" s="196">
        <f t="shared" si="1"/>
        <v>326377580.74</v>
      </c>
      <c r="C9" s="197"/>
      <c r="D9" s="197">
        <f>'分部表-利润'!I7+'分部表-利润'!J7+'分部表-利润'!K7+'分部表-利润'!M7</f>
        <v>6.79</v>
      </c>
      <c r="E9" s="197">
        <f>'分部表-利润'!N7</f>
        <v>0</v>
      </c>
      <c r="F9" s="197">
        <f>'分部表-利润'!O7</f>
        <v>326498204.21</v>
      </c>
      <c r="G9" s="196">
        <f t="shared" si="0"/>
        <v>503200.74</v>
      </c>
      <c r="H9" s="197">
        <f>'分部表-利润'!AE7</f>
        <v>330618.36</v>
      </c>
      <c r="I9" s="197">
        <f>'分部表-利润'!AF7</f>
        <v>0</v>
      </c>
      <c r="J9" s="197">
        <f>'分部表-利润'!AD7</f>
        <v>172582.38</v>
      </c>
      <c r="K9" s="196">
        <f t="shared" si="2"/>
        <v>0</v>
      </c>
      <c r="L9" s="197">
        <f>'分部表-利润'!T7</f>
        <v>0</v>
      </c>
      <c r="M9" s="197">
        <f>'分部表-利润'!U7</f>
        <v>0</v>
      </c>
      <c r="N9" s="196">
        <f t="shared" si="3"/>
        <v>-623831</v>
      </c>
      <c r="O9" s="197">
        <f>'分部表-利润'!V7</f>
        <v>-623831</v>
      </c>
      <c r="P9" s="197">
        <f>'分部表-利润'!W7</f>
        <v>0</v>
      </c>
      <c r="Q9" s="197">
        <f>'分部表-利润'!S7</f>
        <v>0</v>
      </c>
      <c r="R9" s="196">
        <f t="shared" si="4"/>
        <v>0</v>
      </c>
      <c r="S9" s="197">
        <f>'分部表-利润'!Z7</f>
        <v>0</v>
      </c>
      <c r="T9" s="197">
        <f>'分部表-利润'!AA7</f>
        <v>0</v>
      </c>
      <c r="U9" s="197">
        <f>'分部表-利润'!AB7</f>
        <v>0</v>
      </c>
      <c r="V9" s="197">
        <f>'分部表-利润'!AC7</f>
        <v>0</v>
      </c>
      <c r="W9" s="197">
        <f>'分部表-利润'!Y7</f>
        <v>0</v>
      </c>
      <c r="X9" s="197">
        <f>'分部表-利润'!X7</f>
        <v>0</v>
      </c>
    </row>
    <row r="10" s="182" customFormat="1" ht="15.75" customHeight="1" spans="1:24">
      <c r="A10" s="195" t="s">
        <v>31</v>
      </c>
      <c r="B10" s="196">
        <f t="shared" si="1"/>
        <v>133684059.58</v>
      </c>
      <c r="C10" s="197"/>
      <c r="D10" s="197">
        <f>'分部表-利润'!I8+'分部表-利润'!J8+'分部表-利润'!K8+'分部表-利润'!M8+'分部表-利润'!S8</f>
        <v>0</v>
      </c>
      <c r="E10" s="197">
        <f>'分部表-利润'!N8</f>
        <v>0</v>
      </c>
      <c r="F10" s="197">
        <f>'分部表-利润'!O8</f>
        <v>0</v>
      </c>
      <c r="G10" s="196">
        <f t="shared" si="0"/>
        <v>0</v>
      </c>
      <c r="H10" s="197">
        <f>'分部表-利润'!AE8</f>
        <v>0</v>
      </c>
      <c r="I10" s="197">
        <f>'分部表-利润'!AF8</f>
        <v>0</v>
      </c>
      <c r="J10" s="197">
        <f>'分部表-利润'!AD8</f>
        <v>0</v>
      </c>
      <c r="K10" s="196">
        <f t="shared" si="2"/>
        <v>0</v>
      </c>
      <c r="L10" s="197">
        <f>'分部表-利润'!T8</f>
        <v>0</v>
      </c>
      <c r="M10" s="197">
        <f>'分部表-利润'!U8</f>
        <v>0</v>
      </c>
      <c r="N10" s="196">
        <f t="shared" si="3"/>
        <v>0</v>
      </c>
      <c r="O10" s="197">
        <f>'分部表-利润'!V8</f>
        <v>0</v>
      </c>
      <c r="P10" s="197">
        <f>'分部表-利润'!W8</f>
        <v>0</v>
      </c>
      <c r="Q10" s="197">
        <f>'分部表-利润'!S8</f>
        <v>0</v>
      </c>
      <c r="R10" s="196">
        <f t="shared" si="4"/>
        <v>133684059.58</v>
      </c>
      <c r="S10" s="197">
        <f>'分部表-利润'!Z8</f>
        <v>116478587.91</v>
      </c>
      <c r="T10" s="197">
        <f>'分部表-利润'!AA8</f>
        <v>9235849.06</v>
      </c>
      <c r="U10" s="197">
        <f>'分部表-利润'!AB8</f>
        <v>6015849.03</v>
      </c>
      <c r="V10" s="197">
        <f>'分部表-利润'!AC8</f>
        <v>1886792.45</v>
      </c>
      <c r="W10" s="197">
        <f>'分部表-利润'!Y8</f>
        <v>0</v>
      </c>
      <c r="X10" s="197">
        <f>'分部表-利润'!X8</f>
        <v>66981.13</v>
      </c>
    </row>
    <row r="11" s="182" customFormat="1" ht="15.75" customHeight="1" spans="1:24">
      <c r="A11" s="195" t="s">
        <v>32</v>
      </c>
      <c r="B11" s="196">
        <f t="shared" si="1"/>
        <v>58699235.45</v>
      </c>
      <c r="C11" s="197"/>
      <c r="D11" s="197">
        <f>'分部表-利润'!I9+'分部表-利润'!J9+'分部表-利润'!K9+'分部表-利润'!M9+'分部表-利润'!S9</f>
        <v>0</v>
      </c>
      <c r="E11" s="197">
        <f>'分部表-利润'!N9</f>
        <v>0</v>
      </c>
      <c r="F11" s="197">
        <f>'分部表-利润'!O9</f>
        <v>0</v>
      </c>
      <c r="G11" s="196">
        <f t="shared" si="0"/>
        <v>58699235.45</v>
      </c>
      <c r="H11" s="197">
        <f>'分部表-利润'!AE9</f>
        <v>11508808.7</v>
      </c>
      <c r="I11" s="197">
        <f>'分部表-利润'!AF9</f>
        <v>41492073.29</v>
      </c>
      <c r="J11" s="197">
        <f>'分部表-利润'!AD9</f>
        <v>5698353.46</v>
      </c>
      <c r="K11" s="196">
        <f t="shared" si="2"/>
        <v>0</v>
      </c>
      <c r="L11" s="197">
        <f>'分部表-利润'!T9</f>
        <v>0</v>
      </c>
      <c r="M11" s="197">
        <f>'分部表-利润'!U9</f>
        <v>0</v>
      </c>
      <c r="N11" s="196">
        <f t="shared" si="3"/>
        <v>0</v>
      </c>
      <c r="O11" s="197">
        <f>'分部表-利润'!V9</f>
        <v>0</v>
      </c>
      <c r="P11" s="197">
        <f>'分部表-利润'!W9</f>
        <v>0</v>
      </c>
      <c r="Q11" s="197">
        <f>'分部表-利润'!S9</f>
        <v>0</v>
      </c>
      <c r="R11" s="196">
        <f t="shared" si="4"/>
        <v>0</v>
      </c>
      <c r="S11" s="197">
        <f>'分部表-利润'!Z9</f>
        <v>0</v>
      </c>
      <c r="T11" s="197">
        <f>'分部表-利润'!AA9</f>
        <v>0</v>
      </c>
      <c r="U11" s="197">
        <f>'分部表-利润'!AB9</f>
        <v>0</v>
      </c>
      <c r="V11" s="197">
        <f>'分部表-利润'!AC9</f>
        <v>0</v>
      </c>
      <c r="W11" s="197">
        <f>'分部表-利润'!Y9</f>
        <v>0</v>
      </c>
      <c r="X11" s="197">
        <f>'分部表-利润'!X9</f>
        <v>0</v>
      </c>
    </row>
    <row r="12" s="182" customFormat="1" ht="15.75" customHeight="1" spans="1:24">
      <c r="A12" s="195" t="s">
        <v>33</v>
      </c>
      <c r="B12" s="196">
        <f t="shared" si="1"/>
        <v>169022915.34</v>
      </c>
      <c r="C12" s="197"/>
      <c r="D12" s="197">
        <f>'分部表-利润'!I10+'分部表-利润'!J10+'分部表-利润'!K10+'分部表-利润'!M10+'分部表-利润'!S10</f>
        <v>3540037.73</v>
      </c>
      <c r="E12" s="197">
        <f>'分部表-利润'!N10</f>
        <v>0</v>
      </c>
      <c r="F12" s="197">
        <f>'分部表-利润'!O10</f>
        <v>141600</v>
      </c>
      <c r="G12" s="196">
        <f t="shared" si="0"/>
        <v>9636482.66</v>
      </c>
      <c r="H12" s="197">
        <f>'分部表-利润'!AE10</f>
        <v>8678737.97</v>
      </c>
      <c r="I12" s="197">
        <f>'分部表-利润'!AF10</f>
        <v>0</v>
      </c>
      <c r="J12" s="197">
        <f>'分部表-利润'!AD10</f>
        <v>957744.69</v>
      </c>
      <c r="K12" s="196">
        <f t="shared" si="2"/>
        <v>149363227.9</v>
      </c>
      <c r="L12" s="197">
        <f>'分部表-利润'!T10</f>
        <v>149363227.9</v>
      </c>
      <c r="M12" s="197">
        <f>'分部表-利润'!U10</f>
        <v>0</v>
      </c>
      <c r="N12" s="196">
        <f t="shared" si="3"/>
        <v>6341567.05</v>
      </c>
      <c r="O12" s="197">
        <f>'分部表-利润'!V10</f>
        <v>16334357.4</v>
      </c>
      <c r="P12" s="197">
        <f>'分部表-利润'!W10</f>
        <v>-9992790.35</v>
      </c>
      <c r="Q12" s="197">
        <f>'分部表-利润'!S10</f>
        <v>0</v>
      </c>
      <c r="R12" s="196">
        <f t="shared" si="4"/>
        <v>0</v>
      </c>
      <c r="S12" s="197">
        <f>'分部表-利润'!Z10</f>
        <v>0</v>
      </c>
      <c r="T12" s="197">
        <f>'分部表-利润'!AA10</f>
        <v>0</v>
      </c>
      <c r="U12" s="197">
        <f>'分部表-利润'!AB10</f>
        <v>0</v>
      </c>
      <c r="V12" s="197">
        <f>'分部表-利润'!AC10</f>
        <v>0</v>
      </c>
      <c r="W12" s="197">
        <f>'分部表-利润'!Y10</f>
        <v>0</v>
      </c>
      <c r="X12" s="197">
        <f>'分部表-利润'!X10</f>
        <v>0</v>
      </c>
    </row>
    <row r="13" s="182" customFormat="1" ht="15.75" customHeight="1" spans="1:24">
      <c r="A13" s="195" t="s">
        <v>34</v>
      </c>
      <c r="B13" s="196">
        <f t="shared" si="1"/>
        <v>0</v>
      </c>
      <c r="C13" s="197"/>
      <c r="D13" s="197">
        <f>'分部表-利润'!I11+'分部表-利润'!J11+'分部表-利润'!K11+'分部表-利润'!M11+'分部表-利润'!S11</f>
        <v>0</v>
      </c>
      <c r="E13" s="197">
        <f>'分部表-利润'!N11</f>
        <v>0</v>
      </c>
      <c r="F13" s="197">
        <f>'分部表-利润'!O11</f>
        <v>0</v>
      </c>
      <c r="G13" s="196"/>
      <c r="H13" s="197">
        <f>'分部表-利润'!AE11</f>
        <v>0</v>
      </c>
      <c r="I13" s="197">
        <f>'分部表-利润'!AF11</f>
        <v>0</v>
      </c>
      <c r="J13" s="197">
        <f>'分部表-利润'!AD11</f>
        <v>0</v>
      </c>
      <c r="K13" s="196"/>
      <c r="L13" s="197">
        <f>'分部表-利润'!T11</f>
        <v>0</v>
      </c>
      <c r="M13" s="197">
        <f>'分部表-利润'!U11</f>
        <v>0</v>
      </c>
      <c r="N13" s="196"/>
      <c r="O13" s="197">
        <f>'分部表-利润'!V11</f>
        <v>0</v>
      </c>
      <c r="P13" s="197">
        <f>'分部表-利润'!W11</f>
        <v>0</v>
      </c>
      <c r="Q13" s="197">
        <f>'分部表-利润'!S11</f>
        <v>0</v>
      </c>
      <c r="R13" s="196">
        <f t="shared" si="4"/>
        <v>0</v>
      </c>
      <c r="S13" s="197">
        <f>'分部表-利润'!Z11</f>
        <v>0</v>
      </c>
      <c r="T13" s="197">
        <f>'分部表-利润'!AA11</f>
        <v>0</v>
      </c>
      <c r="U13" s="197">
        <f>'分部表-利润'!AB11</f>
        <v>0</v>
      </c>
      <c r="V13" s="197">
        <f>'分部表-利润'!AC11</f>
        <v>0</v>
      </c>
      <c r="W13" s="197">
        <f>'分部表-利润'!Y11</f>
        <v>0</v>
      </c>
      <c r="X13" s="197">
        <f>'分部表-利润'!X11</f>
        <v>0</v>
      </c>
    </row>
    <row r="14" s="182" customFormat="1" ht="15.75" customHeight="1" spans="1:24">
      <c r="A14" s="195" t="s">
        <v>35</v>
      </c>
      <c r="B14" s="196">
        <f t="shared" si="1"/>
        <v>0</v>
      </c>
      <c r="C14" s="197"/>
      <c r="D14" s="197">
        <f>'分部表-利润'!I12+'分部表-利润'!J12+'分部表-利润'!K12+'分部表-利润'!M12+'分部表-利润'!S12</f>
        <v>0</v>
      </c>
      <c r="E14" s="197">
        <f>'分部表-利润'!N12</f>
        <v>0</v>
      </c>
      <c r="F14" s="197">
        <f>'分部表-利润'!O12</f>
        <v>0</v>
      </c>
      <c r="G14" s="196">
        <f t="shared" si="0"/>
        <v>0</v>
      </c>
      <c r="H14" s="197">
        <f>'分部表-利润'!AE12</f>
        <v>0</v>
      </c>
      <c r="I14" s="197">
        <f>'分部表-利润'!AF12</f>
        <v>0</v>
      </c>
      <c r="J14" s="197">
        <f>'分部表-利润'!AD12</f>
        <v>0</v>
      </c>
      <c r="K14" s="196">
        <f t="shared" si="2"/>
        <v>0</v>
      </c>
      <c r="L14" s="197">
        <f>'分部表-利润'!T12</f>
        <v>0</v>
      </c>
      <c r="M14" s="197">
        <f>'分部表-利润'!U12</f>
        <v>0</v>
      </c>
      <c r="N14" s="196">
        <f t="shared" si="3"/>
        <v>0</v>
      </c>
      <c r="O14" s="197">
        <f>'分部表-利润'!V12</f>
        <v>0</v>
      </c>
      <c r="P14" s="197">
        <f>'分部表-利润'!W12</f>
        <v>0</v>
      </c>
      <c r="Q14" s="197">
        <f>'分部表-利润'!S12</f>
        <v>0</v>
      </c>
      <c r="R14" s="196">
        <f t="shared" si="4"/>
        <v>0</v>
      </c>
      <c r="S14" s="197">
        <f>'分部表-利润'!Z12</f>
        <v>0</v>
      </c>
      <c r="T14" s="197">
        <f>'分部表-利润'!AA12</f>
        <v>0</v>
      </c>
      <c r="U14" s="197">
        <f>'分部表-利润'!AB12</f>
        <v>0</v>
      </c>
      <c r="V14" s="197">
        <f>'分部表-利润'!AC12</f>
        <v>0</v>
      </c>
      <c r="W14" s="197">
        <f>'分部表-利润'!Y12</f>
        <v>0</v>
      </c>
      <c r="X14" s="197">
        <f>'分部表-利润'!X12</f>
        <v>0</v>
      </c>
    </row>
    <row r="15" s="182" customFormat="1" ht="15.75" customHeight="1" spans="1:24">
      <c r="A15" s="195" t="s">
        <v>36</v>
      </c>
      <c r="B15" s="196">
        <f t="shared" si="1"/>
        <v>0</v>
      </c>
      <c r="C15" s="197"/>
      <c r="D15" s="197">
        <f>'分部表-利润'!I13+'分部表-利润'!J13+'分部表-利润'!K13+'分部表-利润'!M13+'分部表-利润'!S13</f>
        <v>0</v>
      </c>
      <c r="E15" s="197">
        <f>'分部表-利润'!N13</f>
        <v>0</v>
      </c>
      <c r="F15" s="197">
        <f>'分部表-利润'!O13</f>
        <v>0</v>
      </c>
      <c r="G15" s="196">
        <f t="shared" si="0"/>
        <v>0</v>
      </c>
      <c r="H15" s="197">
        <f>'分部表-利润'!AE13</f>
        <v>0</v>
      </c>
      <c r="I15" s="197">
        <f>'分部表-利润'!AF13</f>
        <v>0</v>
      </c>
      <c r="J15" s="197">
        <f>'分部表-利润'!AD13</f>
        <v>0</v>
      </c>
      <c r="K15" s="196">
        <f t="shared" si="2"/>
        <v>0</v>
      </c>
      <c r="L15" s="197">
        <f>'分部表-利润'!T13</f>
        <v>0</v>
      </c>
      <c r="M15" s="197">
        <f>'分部表-利润'!U13</f>
        <v>0</v>
      </c>
      <c r="N15" s="196">
        <f t="shared" si="3"/>
        <v>0</v>
      </c>
      <c r="O15" s="197">
        <f>'分部表-利润'!V13</f>
        <v>0</v>
      </c>
      <c r="P15" s="197">
        <f>'分部表-利润'!W13</f>
        <v>0</v>
      </c>
      <c r="Q15" s="197">
        <f>'分部表-利润'!S13</f>
        <v>0</v>
      </c>
      <c r="R15" s="196">
        <f t="shared" si="4"/>
        <v>0</v>
      </c>
      <c r="S15" s="197">
        <f>'分部表-利润'!Z13</f>
        <v>0</v>
      </c>
      <c r="T15" s="197">
        <f>'分部表-利润'!AA13</f>
        <v>0</v>
      </c>
      <c r="U15" s="197">
        <f>'分部表-利润'!AB13</f>
        <v>0</v>
      </c>
      <c r="V15" s="197">
        <f>'分部表-利润'!AC13</f>
        <v>0</v>
      </c>
      <c r="W15" s="197">
        <f>'分部表-利润'!Y13</f>
        <v>0</v>
      </c>
      <c r="X15" s="197">
        <f>'分部表-利润'!X13</f>
        <v>0</v>
      </c>
    </row>
    <row r="16" s="182" customFormat="1" ht="15.75" customHeight="1" spans="1:24">
      <c r="A16" s="195" t="s">
        <v>37</v>
      </c>
      <c r="B16" s="196">
        <f t="shared" si="1"/>
        <v>2681.04</v>
      </c>
      <c r="C16" s="197"/>
      <c r="D16" s="197">
        <f>'分部表-利润'!I14+'分部表-利润'!J14+'分部表-利润'!K14+'分部表-利润'!M14+'分部表-利润'!S14</f>
        <v>0</v>
      </c>
      <c r="E16" s="197">
        <f>'分部表-利润'!N14</f>
        <v>0</v>
      </c>
      <c r="F16" s="197">
        <f>'分部表-利润'!O14</f>
        <v>2681.04</v>
      </c>
      <c r="G16" s="196">
        <f t="shared" si="0"/>
        <v>0</v>
      </c>
      <c r="H16" s="197">
        <f>'分部表-利润'!AE14</f>
        <v>0</v>
      </c>
      <c r="I16" s="197">
        <f>'分部表-利润'!AF14</f>
        <v>0</v>
      </c>
      <c r="J16" s="197">
        <f>'分部表-利润'!AD14</f>
        <v>0</v>
      </c>
      <c r="K16" s="196">
        <f t="shared" si="2"/>
        <v>0</v>
      </c>
      <c r="L16" s="197">
        <f>'分部表-利润'!T14</f>
        <v>0</v>
      </c>
      <c r="M16" s="197">
        <f>'分部表-利润'!U14</f>
        <v>0</v>
      </c>
      <c r="N16" s="196">
        <f t="shared" si="3"/>
        <v>0</v>
      </c>
      <c r="O16" s="197">
        <f>'分部表-利润'!V14</f>
        <v>0</v>
      </c>
      <c r="P16" s="197">
        <f>'分部表-利润'!W14</f>
        <v>0</v>
      </c>
      <c r="Q16" s="197">
        <f>'分部表-利润'!S14</f>
        <v>0</v>
      </c>
      <c r="R16" s="196">
        <f t="shared" si="4"/>
        <v>0</v>
      </c>
      <c r="S16" s="197">
        <f>'分部表-利润'!Z14</f>
        <v>0</v>
      </c>
      <c r="T16" s="197">
        <f>'分部表-利润'!AA14</f>
        <v>0</v>
      </c>
      <c r="U16" s="197">
        <f>'分部表-利润'!AB14</f>
        <v>0</v>
      </c>
      <c r="V16" s="197">
        <f>'分部表-利润'!AC14</f>
        <v>0</v>
      </c>
      <c r="W16" s="197">
        <f>'分部表-利润'!Y14</f>
        <v>0</v>
      </c>
      <c r="X16" s="197">
        <f>'分部表-利润'!X14</f>
        <v>0</v>
      </c>
    </row>
    <row r="17" s="182" customFormat="1" ht="15.75" customHeight="1" spans="1:24">
      <c r="A17" s="195" t="s">
        <v>38</v>
      </c>
      <c r="B17" s="196">
        <f t="shared" si="1"/>
        <v>66492694.21</v>
      </c>
      <c r="C17" s="197"/>
      <c r="D17" s="197">
        <f>'分部表-利润'!I15+'分部表-利润'!J15+'分部表-利润'!K15+'分部表-利润'!M15+'分部表-利润'!S15</f>
        <v>0</v>
      </c>
      <c r="E17" s="197">
        <f>'分部表-利润'!N15</f>
        <v>0</v>
      </c>
      <c r="F17" s="197">
        <f>'分部表-利润'!O15</f>
        <v>1924800</v>
      </c>
      <c r="G17" s="196">
        <f t="shared" si="0"/>
        <v>17897184.82</v>
      </c>
      <c r="H17" s="197">
        <f>'分部表-利润'!AE15</f>
        <v>17946799.91</v>
      </c>
      <c r="I17" s="197">
        <f>'分部表-利润'!AF15</f>
        <v>0</v>
      </c>
      <c r="J17" s="197">
        <f>'分部表-利润'!AD15</f>
        <v>-49615.09</v>
      </c>
      <c r="K17" s="196">
        <f t="shared" si="2"/>
        <v>-736656.19</v>
      </c>
      <c r="L17" s="197">
        <f>'分部表-利润'!T15</f>
        <v>-736656.19</v>
      </c>
      <c r="M17" s="197">
        <f>'分部表-利润'!U15</f>
        <v>0</v>
      </c>
      <c r="N17" s="196">
        <f t="shared" si="3"/>
        <v>47407365.58</v>
      </c>
      <c r="O17" s="197">
        <f>'分部表-利润'!V15</f>
        <v>30960048.58</v>
      </c>
      <c r="P17" s="197">
        <f>'分部表-利润'!W15</f>
        <v>16447317</v>
      </c>
      <c r="Q17" s="197">
        <f>'分部表-利润'!S15</f>
        <v>0</v>
      </c>
      <c r="R17" s="196">
        <f t="shared" si="4"/>
        <v>0</v>
      </c>
      <c r="S17" s="197">
        <f>'分部表-利润'!Z15</f>
        <v>0</v>
      </c>
      <c r="T17" s="197">
        <f>'分部表-利润'!AA15</f>
        <v>0</v>
      </c>
      <c r="U17" s="197">
        <f>'分部表-利润'!AB15</f>
        <v>0</v>
      </c>
      <c r="V17" s="197">
        <f>'分部表-利润'!AC15</f>
        <v>0</v>
      </c>
      <c r="W17" s="197">
        <f>'分部表-利润'!Y15</f>
        <v>0</v>
      </c>
      <c r="X17" s="197">
        <f>'分部表-利润'!X15</f>
        <v>0</v>
      </c>
    </row>
    <row r="18" s="182" customFormat="1" ht="15.75" customHeight="1" spans="1:24">
      <c r="A18" s="195" t="s">
        <v>39</v>
      </c>
      <c r="B18" s="196">
        <f t="shared" si="1"/>
        <v>467816.36</v>
      </c>
      <c r="C18" s="197"/>
      <c r="D18" s="197">
        <f>'分部表-利润'!I16+'分部表-利润'!J16+'分部表-利润'!K16+'分部表-利润'!M16+'分部表-利润'!S16</f>
        <v>-51153.63</v>
      </c>
      <c r="E18" s="197">
        <f>'分部表-利润'!N16</f>
        <v>0</v>
      </c>
      <c r="F18" s="197">
        <f>'分部表-利润'!O16</f>
        <v>518969.99</v>
      </c>
      <c r="G18" s="196">
        <f t="shared" si="0"/>
        <v>0</v>
      </c>
      <c r="H18" s="197">
        <f>'分部表-利润'!AE16</f>
        <v>0</v>
      </c>
      <c r="I18" s="197">
        <f>'分部表-利润'!AF16</f>
        <v>0</v>
      </c>
      <c r="J18" s="197">
        <f>'分部表-利润'!AD16</f>
        <v>0</v>
      </c>
      <c r="K18" s="196">
        <f t="shared" si="2"/>
        <v>0</v>
      </c>
      <c r="L18" s="197">
        <f>'分部表-利润'!T16</f>
        <v>0</v>
      </c>
      <c r="M18" s="197">
        <f>'分部表-利润'!U16</f>
        <v>0</v>
      </c>
      <c r="N18" s="196">
        <f t="shared" si="3"/>
        <v>0</v>
      </c>
      <c r="O18" s="197">
        <f>'分部表-利润'!V16</f>
        <v>0</v>
      </c>
      <c r="P18" s="197">
        <f>'分部表-利润'!W16</f>
        <v>0</v>
      </c>
      <c r="Q18" s="197">
        <f>'分部表-利润'!S16</f>
        <v>0</v>
      </c>
      <c r="R18" s="196">
        <f t="shared" si="4"/>
        <v>0</v>
      </c>
      <c r="S18" s="197">
        <f>'分部表-利润'!Z16</f>
        <v>0</v>
      </c>
      <c r="T18" s="197">
        <f>'分部表-利润'!AA16</f>
        <v>0</v>
      </c>
      <c r="U18" s="197">
        <f>'分部表-利润'!AB16</f>
        <v>0</v>
      </c>
      <c r="V18" s="197">
        <f>'分部表-利润'!AC16</f>
        <v>0</v>
      </c>
      <c r="W18" s="197">
        <f>'分部表-利润'!Y16</f>
        <v>0</v>
      </c>
      <c r="X18" s="197">
        <f>'分部表-利润'!X16</f>
        <v>0</v>
      </c>
    </row>
    <row r="19" s="182" customFormat="1" ht="15.75" customHeight="1" spans="1:24">
      <c r="A19" s="195" t="s">
        <v>40</v>
      </c>
      <c r="B19" s="196">
        <f t="shared" si="1"/>
        <v>10492028.53</v>
      </c>
      <c r="C19" s="197"/>
      <c r="D19" s="197">
        <f>'分部表-利润'!I17+'分部表-利润'!J17+'分部表-利润'!K17+'分部表-利润'!M17+'分部表-利润'!S17</f>
        <v>0</v>
      </c>
      <c r="E19" s="197">
        <f>'分部表-利润'!N17</f>
        <v>0</v>
      </c>
      <c r="F19" s="197">
        <f>'分部表-利润'!O17</f>
        <v>9582449.16</v>
      </c>
      <c r="G19" s="196">
        <f t="shared" si="0"/>
        <v>0</v>
      </c>
      <c r="H19" s="197">
        <f>'分部表-利润'!AE17</f>
        <v>0</v>
      </c>
      <c r="I19" s="197">
        <f>'分部表-利润'!AF17</f>
        <v>0</v>
      </c>
      <c r="J19" s="197">
        <f>'分部表-利润'!AD17</f>
        <v>0</v>
      </c>
      <c r="K19" s="196">
        <f t="shared" si="2"/>
        <v>0</v>
      </c>
      <c r="L19" s="197">
        <f>'分部表-利润'!T17</f>
        <v>0</v>
      </c>
      <c r="M19" s="197">
        <f>'分部表-利润'!U17</f>
        <v>0</v>
      </c>
      <c r="N19" s="196">
        <f t="shared" si="3"/>
        <v>0</v>
      </c>
      <c r="O19" s="197">
        <f>'分部表-利润'!V17</f>
        <v>0</v>
      </c>
      <c r="P19" s="197">
        <f>'分部表-利润'!W17</f>
        <v>0</v>
      </c>
      <c r="Q19" s="197">
        <f>'分部表-利润'!S17</f>
        <v>0</v>
      </c>
      <c r="R19" s="196">
        <f t="shared" si="4"/>
        <v>909579.37</v>
      </c>
      <c r="S19" s="197">
        <f>'分部表-利润'!Z17</f>
        <v>168056</v>
      </c>
      <c r="T19" s="197">
        <f>'分部表-利润'!AA17</f>
        <v>71032.19</v>
      </c>
      <c r="U19" s="197">
        <f>'分部表-利润'!AB17</f>
        <v>4716.98</v>
      </c>
      <c r="V19" s="197">
        <f>'分部表-利润'!AC17</f>
        <v>557060.55</v>
      </c>
      <c r="W19" s="197">
        <f>'分部表-利润'!Y17</f>
        <v>0</v>
      </c>
      <c r="X19" s="197">
        <f>'分部表-利润'!X17</f>
        <v>108713.65</v>
      </c>
    </row>
    <row r="20" s="182" customFormat="1" ht="15.75" customHeight="1" spans="1:24">
      <c r="A20" s="195" t="s">
        <v>41</v>
      </c>
      <c r="B20" s="196">
        <f t="shared" si="1"/>
        <v>175071.51</v>
      </c>
      <c r="C20" s="197"/>
      <c r="D20" s="197">
        <f>'分部表-利润'!I18+'分部表-利润'!J18+'分部表-利润'!K18+'分部表-利润'!M18+'分部表-利润'!S18</f>
        <v>19326.41</v>
      </c>
      <c r="E20" s="197">
        <f>'分部表-利润'!N18</f>
        <v>0</v>
      </c>
      <c r="F20" s="197">
        <f>'分部表-利润'!O18</f>
        <v>155745.1</v>
      </c>
      <c r="G20" s="196">
        <f t="shared" si="0"/>
        <v>0</v>
      </c>
      <c r="H20" s="197">
        <f>'分部表-利润'!AE18</f>
        <v>0</v>
      </c>
      <c r="I20" s="197">
        <f>'分部表-利润'!AF18</f>
        <v>0</v>
      </c>
      <c r="J20" s="197">
        <f>'分部表-利润'!AD18</f>
        <v>0</v>
      </c>
      <c r="K20" s="196">
        <f t="shared" si="2"/>
        <v>0</v>
      </c>
      <c r="L20" s="197">
        <f>'分部表-利润'!T18</f>
        <v>0</v>
      </c>
      <c r="M20" s="197">
        <f>'分部表-利润'!U18</f>
        <v>0</v>
      </c>
      <c r="N20" s="196">
        <f t="shared" si="3"/>
        <v>0</v>
      </c>
      <c r="O20" s="197">
        <f>'分部表-利润'!V18</f>
        <v>0</v>
      </c>
      <c r="P20" s="197">
        <f>'分部表-利润'!W18</f>
        <v>0</v>
      </c>
      <c r="Q20" s="197">
        <f>'分部表-利润'!S18</f>
        <v>240.73</v>
      </c>
      <c r="R20" s="196">
        <f t="shared" si="4"/>
        <v>0</v>
      </c>
      <c r="S20" s="197">
        <f>'分部表-利润'!Z18</f>
        <v>0</v>
      </c>
      <c r="T20" s="197">
        <f>'分部表-利润'!AA18</f>
        <v>0</v>
      </c>
      <c r="U20" s="197">
        <f>'分部表-利润'!AB18</f>
        <v>0</v>
      </c>
      <c r="V20" s="197">
        <f>'分部表-利润'!AC18</f>
        <v>0</v>
      </c>
      <c r="W20" s="197">
        <f>'分部表-利润'!Y18</f>
        <v>0</v>
      </c>
      <c r="X20" s="197">
        <f>'分部表-利润'!X18</f>
        <v>0</v>
      </c>
    </row>
    <row r="21" s="182" customFormat="1" ht="15.75" customHeight="1" spans="1:24">
      <c r="A21" s="195" t="s">
        <v>42</v>
      </c>
      <c r="B21" s="196">
        <f t="shared" si="1"/>
        <v>570964257.71</v>
      </c>
      <c r="C21" s="197"/>
      <c r="D21" s="197">
        <f>'分部表-利润'!I19+'分部表-利润'!J19+'分部表-利润'!K19+'分部表-利润'!M19+'分部表-利润'!S19</f>
        <v>171896524.48</v>
      </c>
      <c r="E21" s="197">
        <f>'分部表-利润'!N19</f>
        <v>2090098.23</v>
      </c>
      <c r="F21" s="197">
        <f>'分部表-利润'!O19</f>
        <v>284939159.67</v>
      </c>
      <c r="G21" s="196">
        <f t="shared" si="0"/>
        <v>11774707.33</v>
      </c>
      <c r="H21" s="197">
        <f>'分部表-利润'!AE19</f>
        <v>4399262.75</v>
      </c>
      <c r="I21" s="197">
        <f>'分部表-利润'!AF19</f>
        <v>3673911.59</v>
      </c>
      <c r="J21" s="197">
        <f>'分部表-利润'!AD19</f>
        <v>3701532.99</v>
      </c>
      <c r="K21" s="196">
        <f t="shared" si="2"/>
        <v>10680013.57</v>
      </c>
      <c r="L21" s="197">
        <f>'分部表-利润'!T19</f>
        <v>8700678.99</v>
      </c>
      <c r="M21" s="197">
        <f>'分部表-利润'!U19</f>
        <v>1979334.58</v>
      </c>
      <c r="N21" s="196">
        <f t="shared" si="3"/>
        <v>10988819.83</v>
      </c>
      <c r="O21" s="197">
        <f>'分部表-利润'!V19</f>
        <v>8353603.27</v>
      </c>
      <c r="P21" s="197">
        <f>'分部表-利润'!W19</f>
        <v>2635216.56</v>
      </c>
      <c r="Q21" s="197">
        <f>'分部表-利润'!S19</f>
        <v>10005960.36</v>
      </c>
      <c r="R21" s="196">
        <f t="shared" si="4"/>
        <v>78594934.6</v>
      </c>
      <c r="S21" s="197">
        <f>'分部表-利润'!Z19</f>
        <v>47484980.79</v>
      </c>
      <c r="T21" s="197">
        <f>'分部表-利润'!AA19</f>
        <v>15023353.02</v>
      </c>
      <c r="U21" s="197">
        <f>'分部表-利润'!AB19</f>
        <v>4043990.8</v>
      </c>
      <c r="V21" s="197">
        <f>'分部表-利润'!AC19</f>
        <v>7028395.85</v>
      </c>
      <c r="W21" s="197">
        <f>'分部表-利润'!Y19</f>
        <v>1479814.61</v>
      </c>
      <c r="X21" s="197">
        <f>'分部表-利润'!X19</f>
        <v>3534399.53</v>
      </c>
    </row>
    <row r="22" s="182" customFormat="1" ht="15.75" customHeight="1" spans="1:24">
      <c r="A22" s="195" t="s">
        <v>43</v>
      </c>
      <c r="B22" s="196">
        <f t="shared" si="1"/>
        <v>6469541.46</v>
      </c>
      <c r="C22" s="197"/>
      <c r="D22" s="197">
        <f>'分部表-利润'!I20+'分部表-利润'!J20+'分部表-利润'!K20+'分部表-利润'!M20+'分部表-利润'!S20</f>
        <v>-1012846</v>
      </c>
      <c r="E22" s="197">
        <f>'分部表-利润'!N20</f>
        <v>-160.89</v>
      </c>
      <c r="F22" s="197">
        <f>'分部表-利润'!O20</f>
        <v>4626724.19</v>
      </c>
      <c r="G22" s="196">
        <f t="shared" si="0"/>
        <v>466032.95</v>
      </c>
      <c r="H22" s="197">
        <f>'分部表-利润'!AE20</f>
        <v>82360.42</v>
      </c>
      <c r="I22" s="197">
        <f>'分部表-利润'!AF20</f>
        <v>342225.66</v>
      </c>
      <c r="J22" s="197">
        <f>'分部表-利润'!AD20</f>
        <v>41446.87</v>
      </c>
      <c r="K22" s="196">
        <f t="shared" si="2"/>
        <v>1433680.8</v>
      </c>
      <c r="L22" s="197">
        <f>'分部表-利润'!T20</f>
        <v>1415278.13</v>
      </c>
      <c r="M22" s="197">
        <f>'分部表-利润'!U20</f>
        <v>18402.67</v>
      </c>
      <c r="N22" s="196">
        <f t="shared" si="3"/>
        <v>17370.51</v>
      </c>
      <c r="O22" s="197">
        <f>'分部表-利润'!V20</f>
        <v>114637.31</v>
      </c>
      <c r="P22" s="197">
        <f>'分部表-利润'!W20</f>
        <v>-97266.8</v>
      </c>
      <c r="Q22" s="197">
        <f>'分部表-利润'!S20</f>
        <v>-61622.48</v>
      </c>
      <c r="R22" s="196">
        <f t="shared" si="4"/>
        <v>938739.9</v>
      </c>
      <c r="S22" s="197">
        <f>'分部表-利润'!Z20</f>
        <v>831480.64</v>
      </c>
      <c r="T22" s="197">
        <f>'分部表-利润'!AA20</f>
        <v>63410.98</v>
      </c>
      <c r="U22" s="197">
        <f>'分部表-利润'!AB20</f>
        <v>41498.29</v>
      </c>
      <c r="V22" s="197">
        <f>'分部表-利润'!AC20</f>
        <v>12421.54</v>
      </c>
      <c r="W22" s="197">
        <f>'分部表-利润'!Y20</f>
        <v>1424.41</v>
      </c>
      <c r="X22" s="197">
        <f>'分部表-利润'!X20</f>
        <v>-11495.96</v>
      </c>
    </row>
    <row r="23" s="182" customFormat="1" ht="15.75" customHeight="1" spans="1:24">
      <c r="A23" s="195" t="s">
        <v>44</v>
      </c>
      <c r="B23" s="196">
        <f t="shared" si="1"/>
        <v>538161935.64</v>
      </c>
      <c r="C23" s="197"/>
      <c r="D23" s="197">
        <f>'分部表-利润'!I21+'分部表-利润'!J21+'分部表-利润'!K21+'分部表-利润'!M21+'分部表-利润'!S21</f>
        <v>172909370.48</v>
      </c>
      <c r="E23" s="197">
        <f>'分部表-利润'!N21</f>
        <v>2090259.12</v>
      </c>
      <c r="F23" s="197">
        <f>'分部表-利润'!O21</f>
        <v>254480606.99</v>
      </c>
      <c r="G23" s="196">
        <f t="shared" si="0"/>
        <v>11308674.38</v>
      </c>
      <c r="H23" s="197">
        <f>'分部表-利润'!AE21</f>
        <v>4316902.33</v>
      </c>
      <c r="I23" s="197">
        <f>'分部表-利润'!AF21</f>
        <v>3331685.93</v>
      </c>
      <c r="J23" s="197">
        <f>'分部表-利润'!AD21</f>
        <v>3660086.12</v>
      </c>
      <c r="K23" s="196">
        <f t="shared" si="2"/>
        <v>8745380.65</v>
      </c>
      <c r="L23" s="197">
        <f>'分部表-利润'!T21</f>
        <v>6784448.74</v>
      </c>
      <c r="M23" s="197">
        <f>'分部表-利润'!U21</f>
        <v>1960931.91</v>
      </c>
      <c r="N23" s="196">
        <f t="shared" si="3"/>
        <v>10971449.32</v>
      </c>
      <c r="O23" s="197">
        <f>'分部表-利润'!V21</f>
        <v>8238965.96</v>
      </c>
      <c r="P23" s="197">
        <f>'分部表-利润'!W21</f>
        <v>2732483.36</v>
      </c>
      <c r="Q23" s="197">
        <f>'分部表-利润'!S21</f>
        <v>10067582.84</v>
      </c>
      <c r="R23" s="196">
        <f t="shared" si="4"/>
        <v>77656194.7</v>
      </c>
      <c r="S23" s="197">
        <f>'分部表-利润'!Z21</f>
        <v>46653500.15</v>
      </c>
      <c r="T23" s="197">
        <f>'分部表-利润'!AA21</f>
        <v>14959942.04</v>
      </c>
      <c r="U23" s="197">
        <f>'分部表-利润'!AB21</f>
        <v>4002492.51</v>
      </c>
      <c r="V23" s="197">
        <f>'分部表-利润'!AC21</f>
        <v>7015974.31</v>
      </c>
      <c r="W23" s="197">
        <f>'分部表-利润'!Y21</f>
        <v>1478390.2</v>
      </c>
      <c r="X23" s="197">
        <f>'分部表-利润'!X21</f>
        <v>3545895.49</v>
      </c>
    </row>
    <row r="24" s="182" customFormat="1" ht="15.75" customHeight="1" spans="1:24">
      <c r="A24" s="195" t="s">
        <v>45</v>
      </c>
      <c r="B24" s="196">
        <f t="shared" si="1"/>
        <v>23846917.5</v>
      </c>
      <c r="C24" s="197"/>
      <c r="D24" s="197">
        <f>'分部表-利润'!I22+'分部表-利润'!J22+'分部表-利润'!K22+'分部表-利润'!M22+'分部表-利润'!S22</f>
        <v>0</v>
      </c>
      <c r="E24" s="197">
        <f>'分部表-利润'!N22</f>
        <v>0</v>
      </c>
      <c r="F24" s="197">
        <f>'分部表-利润'!O22</f>
        <v>23345965.38</v>
      </c>
      <c r="G24" s="196">
        <f t="shared" si="0"/>
        <v>0</v>
      </c>
      <c r="H24" s="197">
        <f>'分部表-利润'!AE22</f>
        <v>0</v>
      </c>
      <c r="I24" s="197">
        <f>'分部表-利润'!AF22</f>
        <v>0</v>
      </c>
      <c r="J24" s="197">
        <f>'分部表-利润'!AD22</f>
        <v>0</v>
      </c>
      <c r="K24" s="196">
        <f t="shared" si="2"/>
        <v>500952.12</v>
      </c>
      <c r="L24" s="197">
        <f>'分部表-利润'!T22</f>
        <v>500952.12</v>
      </c>
      <c r="M24" s="197">
        <f>'分部表-利润'!U22</f>
        <v>0</v>
      </c>
      <c r="N24" s="196">
        <f t="shared" si="3"/>
        <v>0</v>
      </c>
      <c r="O24" s="197">
        <f>'分部表-利润'!V22</f>
        <v>0</v>
      </c>
      <c r="P24" s="197">
        <f>'分部表-利润'!W22</f>
        <v>0</v>
      </c>
      <c r="Q24" s="197">
        <f>'分部表-利润'!S22</f>
        <v>0</v>
      </c>
      <c r="R24" s="196">
        <f t="shared" si="4"/>
        <v>0</v>
      </c>
      <c r="S24" s="197">
        <f>'分部表-利润'!Z22</f>
        <v>0</v>
      </c>
      <c r="T24" s="197">
        <f>'分部表-利润'!AA22</f>
        <v>0</v>
      </c>
      <c r="U24" s="197">
        <f>'分部表-利润'!AB22</f>
        <v>0</v>
      </c>
      <c r="V24" s="197">
        <f>'分部表-利润'!AC22</f>
        <v>0</v>
      </c>
      <c r="W24" s="197">
        <f>'分部表-利润'!Y22</f>
        <v>0</v>
      </c>
      <c r="X24" s="197">
        <f>'分部表-利润'!X22</f>
        <v>0</v>
      </c>
    </row>
    <row r="25" s="182" customFormat="1" ht="15.75" customHeight="1" spans="1:24">
      <c r="A25" s="195" t="s">
        <v>46</v>
      </c>
      <c r="B25" s="196">
        <f t="shared" si="1"/>
        <v>0</v>
      </c>
      <c r="C25" s="197"/>
      <c r="D25" s="197">
        <f>'分部表-利润'!I23+'分部表-利润'!J23+'分部表-利润'!K23+'分部表-利润'!M23+'分部表-利润'!S23</f>
        <v>0</v>
      </c>
      <c r="E25" s="197">
        <f>'分部表-利润'!N23</f>
        <v>0</v>
      </c>
      <c r="F25" s="197">
        <f>'分部表-利润'!O23</f>
        <v>0</v>
      </c>
      <c r="G25" s="196">
        <f t="shared" si="0"/>
        <v>0</v>
      </c>
      <c r="H25" s="197">
        <f>'分部表-利润'!AE23</f>
        <v>0</v>
      </c>
      <c r="I25" s="197">
        <f>'分部表-利润'!AF23</f>
        <v>0</v>
      </c>
      <c r="J25" s="197">
        <f>'分部表-利润'!AD23</f>
        <v>0</v>
      </c>
      <c r="K25" s="196">
        <f t="shared" si="2"/>
        <v>0</v>
      </c>
      <c r="L25" s="197">
        <f>'分部表-利润'!T23</f>
        <v>0</v>
      </c>
      <c r="M25" s="197">
        <f>'分部表-利润'!U23</f>
        <v>0</v>
      </c>
      <c r="N25" s="196">
        <f t="shared" si="3"/>
        <v>0</v>
      </c>
      <c r="O25" s="197">
        <f>'分部表-利润'!V23</f>
        <v>0</v>
      </c>
      <c r="P25" s="197">
        <f>'分部表-利润'!W23</f>
        <v>0</v>
      </c>
      <c r="Q25" s="197">
        <f>'分部表-利润'!S23</f>
        <v>0</v>
      </c>
      <c r="R25" s="196">
        <f t="shared" si="4"/>
        <v>0</v>
      </c>
      <c r="S25" s="197">
        <f>'分部表-利润'!Z23</f>
        <v>0</v>
      </c>
      <c r="T25" s="197">
        <f>'分部表-利润'!AA23</f>
        <v>0</v>
      </c>
      <c r="U25" s="197">
        <f>'分部表-利润'!AB23</f>
        <v>0</v>
      </c>
      <c r="V25" s="197">
        <f>'分部表-利润'!AC23</f>
        <v>0</v>
      </c>
      <c r="W25" s="197">
        <f>'分部表-利润'!Y23</f>
        <v>0</v>
      </c>
      <c r="X25" s="197">
        <f>'分部表-利润'!X23</f>
        <v>0</v>
      </c>
    </row>
    <row r="26" s="182" customFormat="1" ht="15.75" customHeight="1" spans="1:24">
      <c r="A26" s="195" t="s">
        <v>47</v>
      </c>
      <c r="B26" s="196">
        <f t="shared" si="1"/>
        <v>2485863.11</v>
      </c>
      <c r="C26" s="197"/>
      <c r="D26" s="197">
        <f>'分部表-利润'!I24+'分部表-利润'!J24+'分部表-利润'!K24+'分部表-利润'!M24+'分部表-利润'!S24</f>
        <v>0</v>
      </c>
      <c r="E26" s="197">
        <f>'分部表-利润'!N24</f>
        <v>0</v>
      </c>
      <c r="F26" s="197">
        <f>'分部表-利润'!O24</f>
        <v>2485863.11</v>
      </c>
      <c r="G26" s="196">
        <f t="shared" si="0"/>
        <v>0</v>
      </c>
      <c r="H26" s="197">
        <f>'分部表-利润'!AE24</f>
        <v>0</v>
      </c>
      <c r="I26" s="197">
        <f>'分部表-利润'!AF24</f>
        <v>0</v>
      </c>
      <c r="J26" s="197">
        <f>'分部表-利润'!AD24</f>
        <v>0</v>
      </c>
      <c r="K26" s="196">
        <f t="shared" si="2"/>
        <v>0</v>
      </c>
      <c r="L26" s="197">
        <f>'分部表-利润'!T24</f>
        <v>0</v>
      </c>
      <c r="M26" s="197">
        <f>'分部表-利润'!U24</f>
        <v>0</v>
      </c>
      <c r="N26" s="196">
        <f t="shared" si="3"/>
        <v>0</v>
      </c>
      <c r="O26" s="197">
        <f>'分部表-利润'!V24</f>
        <v>0</v>
      </c>
      <c r="P26" s="197">
        <f>'分部表-利润'!W24</f>
        <v>0</v>
      </c>
      <c r="Q26" s="197">
        <f>'分部表-利润'!S24</f>
        <v>0</v>
      </c>
      <c r="R26" s="196">
        <f t="shared" si="4"/>
        <v>0</v>
      </c>
      <c r="S26" s="197">
        <f>'分部表-利润'!Z24</f>
        <v>0</v>
      </c>
      <c r="T26" s="197">
        <f>'分部表-利润'!AA24</f>
        <v>0</v>
      </c>
      <c r="U26" s="197">
        <f>'分部表-利润'!AB24</f>
        <v>0</v>
      </c>
      <c r="V26" s="197">
        <f>'分部表-利润'!AC24</f>
        <v>0</v>
      </c>
      <c r="W26" s="197">
        <f>'分部表-利润'!Y24</f>
        <v>0</v>
      </c>
      <c r="X26" s="197">
        <f>'分部表-利润'!X24</f>
        <v>0</v>
      </c>
    </row>
    <row r="27" s="182" customFormat="1" ht="15.75" customHeight="1" spans="1:24">
      <c r="A27" s="195" t="s">
        <v>48</v>
      </c>
      <c r="B27" s="196">
        <f t="shared" si="1"/>
        <v>342560494.35</v>
      </c>
      <c r="C27" s="197"/>
      <c r="D27" s="197">
        <f>'分部表-利润'!I25+'分部表-利润'!J25+'分部表-利润'!K25+'分部表-利润'!M25+'分部表-利润'!S25</f>
        <v>-334064955.26</v>
      </c>
      <c r="E27" s="197">
        <f>'分部表-利润'!N25</f>
        <v>-2088258.61</v>
      </c>
      <c r="F27" s="197">
        <f>'分部表-利润'!O25</f>
        <v>367240697.91</v>
      </c>
      <c r="G27" s="196">
        <f t="shared" si="0"/>
        <v>75123708.42</v>
      </c>
      <c r="H27" s="197">
        <f>'分部表-利润'!AE25</f>
        <v>34066028.8</v>
      </c>
      <c r="I27" s="197">
        <f>'分部表-利润'!AF25</f>
        <v>37818161.7</v>
      </c>
      <c r="J27" s="197">
        <f>'分部表-利润'!AD25</f>
        <v>3239517.92</v>
      </c>
      <c r="K27" s="196">
        <f t="shared" si="2"/>
        <v>127652080.92</v>
      </c>
      <c r="L27" s="197">
        <f>'分部表-利润'!T25</f>
        <v>127029008.14</v>
      </c>
      <c r="M27" s="197">
        <f>'分部表-利润'!U25</f>
        <v>623072.78</v>
      </c>
      <c r="N27" s="196">
        <f t="shared" si="3"/>
        <v>52698467.83</v>
      </c>
      <c r="O27" s="197">
        <f>'分部表-利润'!V25</f>
        <v>48879157.74</v>
      </c>
      <c r="P27" s="197">
        <f>'分部表-利润'!W25</f>
        <v>3819310.09</v>
      </c>
      <c r="Q27" s="197">
        <f>'分部表-利润'!S25</f>
        <v>-10002857.04</v>
      </c>
      <c r="R27" s="196">
        <f t="shared" si="4"/>
        <v>55998753.14</v>
      </c>
      <c r="S27" s="197">
        <f>'分部表-利润'!Z25</f>
        <v>69161812.25</v>
      </c>
      <c r="T27" s="197">
        <f>'分部表-利润'!AA25</f>
        <v>-5716691.77</v>
      </c>
      <c r="U27" s="197">
        <f>'分部表-利润'!AB25</f>
        <v>1976575.21</v>
      </c>
      <c r="V27" s="197">
        <f>'分部表-利润'!AC25</f>
        <v>-4584542.85</v>
      </c>
      <c r="W27" s="197">
        <f>'分部表-利润'!Y25</f>
        <v>-1479814.61</v>
      </c>
      <c r="X27" s="197">
        <f>'分部表-利润'!X25</f>
        <v>-3358585.09</v>
      </c>
    </row>
    <row r="28" s="182" customFormat="1" ht="15.75" customHeight="1" spans="1:24">
      <c r="A28" s="195" t="s">
        <v>49</v>
      </c>
      <c r="B28" s="196">
        <f t="shared" si="1"/>
        <v>519901.3</v>
      </c>
      <c r="C28" s="197"/>
      <c r="D28" s="197">
        <f>'分部表-利润'!I26+'分部表-利润'!J26+'分部表-利润'!K26+'分部表-利润'!M26+'分部表-利润'!S26</f>
        <v>408877.73</v>
      </c>
      <c r="E28" s="197">
        <f>'分部表-利润'!N26</f>
        <v>0</v>
      </c>
      <c r="F28" s="197">
        <f>'分部表-利润'!O26</f>
        <v>36573.68</v>
      </c>
      <c r="G28" s="196">
        <f t="shared" si="0"/>
        <v>0</v>
      </c>
      <c r="H28" s="197">
        <f>'分部表-利润'!AE26</f>
        <v>0</v>
      </c>
      <c r="I28" s="197">
        <f>'分部表-利润'!AF26</f>
        <v>0</v>
      </c>
      <c r="J28" s="197">
        <f>'分部表-利润'!AD26</f>
        <v>0</v>
      </c>
      <c r="K28" s="196">
        <f t="shared" si="2"/>
        <v>0</v>
      </c>
      <c r="L28" s="197">
        <f>'分部表-利润'!T26</f>
        <v>0</v>
      </c>
      <c r="M28" s="197">
        <f>'分部表-利润'!U26</f>
        <v>0</v>
      </c>
      <c r="N28" s="196">
        <f t="shared" si="3"/>
        <v>74449.89</v>
      </c>
      <c r="O28" s="197">
        <f>'分部表-利润'!V26</f>
        <v>0</v>
      </c>
      <c r="P28" s="197">
        <f>'分部表-利润'!W26</f>
        <v>74449.89</v>
      </c>
      <c r="Q28" s="197">
        <f>'分部表-利润'!S26</f>
        <v>0</v>
      </c>
      <c r="R28" s="196">
        <f t="shared" si="4"/>
        <v>0</v>
      </c>
      <c r="S28" s="197">
        <f>'分部表-利润'!Z26</f>
        <v>0</v>
      </c>
      <c r="T28" s="197">
        <f>'分部表-利润'!AA26</f>
        <v>0</v>
      </c>
      <c r="U28" s="197">
        <f>'分部表-利润'!AB26</f>
        <v>0</v>
      </c>
      <c r="V28" s="197">
        <f>'分部表-利润'!AC26</f>
        <v>0</v>
      </c>
      <c r="W28" s="197">
        <f>'分部表-利润'!Y26</f>
        <v>0</v>
      </c>
      <c r="X28" s="197">
        <f>'分部表-利润'!X26</f>
        <v>0</v>
      </c>
    </row>
    <row r="29" s="182" customFormat="1" ht="15.75" customHeight="1" spans="1:24">
      <c r="A29" s="195" t="s">
        <v>50</v>
      </c>
      <c r="B29" s="196">
        <f t="shared" si="1"/>
        <v>100525.7</v>
      </c>
      <c r="C29" s="197"/>
      <c r="D29" s="197">
        <f>'分部表-利润'!I27+'分部表-利润'!J27+'分部表-利润'!K27+'分部表-利润'!M27+'分部表-利润'!S27</f>
        <v>20000</v>
      </c>
      <c r="E29" s="197">
        <f>'分部表-利润'!N27</f>
        <v>0</v>
      </c>
      <c r="F29" s="197">
        <f>'分部表-利润'!O27</f>
        <v>80525.7</v>
      </c>
      <c r="G29" s="196">
        <f t="shared" si="0"/>
        <v>0</v>
      </c>
      <c r="H29" s="197">
        <f>'分部表-利润'!AE27</f>
        <v>0</v>
      </c>
      <c r="I29" s="197">
        <f>'分部表-利润'!AF27</f>
        <v>0</v>
      </c>
      <c r="J29" s="197">
        <f>'分部表-利润'!AD27</f>
        <v>0</v>
      </c>
      <c r="K29" s="196">
        <f t="shared" si="2"/>
        <v>0</v>
      </c>
      <c r="L29" s="197">
        <f>'分部表-利润'!T27</f>
        <v>0</v>
      </c>
      <c r="M29" s="197">
        <f>'分部表-利润'!U27</f>
        <v>0</v>
      </c>
      <c r="N29" s="196">
        <f t="shared" si="3"/>
        <v>0</v>
      </c>
      <c r="O29" s="197">
        <f>'分部表-利润'!V27</f>
        <v>0</v>
      </c>
      <c r="P29" s="197">
        <f>'分部表-利润'!W27</f>
        <v>0</v>
      </c>
      <c r="Q29" s="197">
        <f>'分部表-利润'!S27</f>
        <v>0</v>
      </c>
      <c r="R29" s="196">
        <f t="shared" si="4"/>
        <v>0</v>
      </c>
      <c r="S29" s="197">
        <f>'分部表-利润'!Z27</f>
        <v>0</v>
      </c>
      <c r="T29" s="197">
        <f>'分部表-利润'!AA27</f>
        <v>0</v>
      </c>
      <c r="U29" s="197">
        <f>'分部表-利润'!AB27</f>
        <v>0</v>
      </c>
      <c r="V29" s="197">
        <f>'分部表-利润'!AC27</f>
        <v>0</v>
      </c>
      <c r="W29" s="197">
        <f>'分部表-利润'!Y27</f>
        <v>0</v>
      </c>
      <c r="X29" s="197">
        <f>'分部表-利润'!X27</f>
        <v>0</v>
      </c>
    </row>
    <row r="30" s="182" customFormat="1" ht="15.75" customHeight="1" spans="1:24">
      <c r="A30" s="195" t="s">
        <v>51</v>
      </c>
      <c r="B30" s="196">
        <f t="shared" si="1"/>
        <v>342979869.95</v>
      </c>
      <c r="C30" s="197"/>
      <c r="D30" s="197">
        <f>'分部表-利润'!I28+'分部表-利润'!J28+'分部表-利润'!K28+'分部表-利润'!M28+'分部表-利润'!S28</f>
        <v>-333676077.53</v>
      </c>
      <c r="E30" s="197">
        <f>'分部表-利润'!N28</f>
        <v>-2088258.61</v>
      </c>
      <c r="F30" s="197">
        <f>'分部表-利润'!O28</f>
        <v>367196745.89</v>
      </c>
      <c r="G30" s="196">
        <f t="shared" si="0"/>
        <v>75123708.42</v>
      </c>
      <c r="H30" s="197">
        <f>'分部表-利润'!AE28</f>
        <v>34066028.8</v>
      </c>
      <c r="I30" s="197">
        <f>'分部表-利润'!AF28</f>
        <v>37818161.7</v>
      </c>
      <c r="J30" s="197">
        <f>'分部表-利润'!AD28</f>
        <v>3239517.92</v>
      </c>
      <c r="K30" s="196">
        <f t="shared" si="2"/>
        <v>127652080.92</v>
      </c>
      <c r="L30" s="197">
        <f>'分部表-利润'!T28</f>
        <v>127029008.14</v>
      </c>
      <c r="M30" s="197">
        <f>'分部表-利润'!U28</f>
        <v>623072.78</v>
      </c>
      <c r="N30" s="196">
        <f t="shared" si="3"/>
        <v>52772917.72</v>
      </c>
      <c r="O30" s="197">
        <f>'分部表-利润'!V28</f>
        <v>48879157.74</v>
      </c>
      <c r="P30" s="197">
        <f>'分部表-利润'!W28</f>
        <v>3893759.98</v>
      </c>
      <c r="Q30" s="197">
        <f>'分部表-利润'!S28</f>
        <v>-10002857.04</v>
      </c>
      <c r="R30" s="196">
        <f t="shared" si="4"/>
        <v>55998753.14</v>
      </c>
      <c r="S30" s="197">
        <f>'分部表-利润'!Z28</f>
        <v>69161812.25</v>
      </c>
      <c r="T30" s="197">
        <f>'分部表-利润'!AA28</f>
        <v>-5716691.77</v>
      </c>
      <c r="U30" s="197">
        <f>'分部表-利润'!AB28</f>
        <v>1976575.21</v>
      </c>
      <c r="V30" s="197">
        <f>'分部表-利润'!AC28</f>
        <v>-4584542.85</v>
      </c>
      <c r="W30" s="197">
        <f>'分部表-利润'!Y28</f>
        <v>-1479814.61</v>
      </c>
      <c r="X30" s="197">
        <f>'分部表-利润'!X28</f>
        <v>-3358585.09</v>
      </c>
    </row>
    <row r="31" s="182" customFormat="1" ht="15.75" customHeight="1" spans="1:24">
      <c r="A31" s="195" t="s">
        <v>52</v>
      </c>
      <c r="B31" s="196">
        <f t="shared" si="1"/>
        <v>84366391.46</v>
      </c>
      <c r="C31" s="197"/>
      <c r="D31" s="197">
        <f>'分部表-利润'!I29+'分部表-利润'!J29+'分部表-利润'!K29+'分部表-利润'!M29+'分部表-利润'!S29</f>
        <v>84366391.46</v>
      </c>
      <c r="E31" s="197">
        <f>'分部表-利润'!N29</f>
        <v>0</v>
      </c>
      <c r="F31" s="197">
        <f>'分部表-利润'!O29</f>
        <v>0</v>
      </c>
      <c r="G31" s="196">
        <f t="shared" si="0"/>
        <v>0</v>
      </c>
      <c r="H31" s="197">
        <f>'分部表-利润'!AE29</f>
        <v>0</v>
      </c>
      <c r="I31" s="197">
        <f>'分部表-利润'!AF29</f>
        <v>0</v>
      </c>
      <c r="J31" s="197">
        <f>'分部表-利润'!AD29</f>
        <v>0</v>
      </c>
      <c r="K31" s="196">
        <f t="shared" si="2"/>
        <v>0</v>
      </c>
      <c r="L31" s="197">
        <f>'分部表-利润'!T29</f>
        <v>0</v>
      </c>
      <c r="M31" s="197">
        <f>'分部表-利润'!U29</f>
        <v>0</v>
      </c>
      <c r="N31" s="196">
        <f t="shared" si="3"/>
        <v>0</v>
      </c>
      <c r="O31" s="197">
        <f>'分部表-利润'!V29</f>
        <v>0</v>
      </c>
      <c r="P31" s="197">
        <f>'分部表-利润'!W29</f>
        <v>0</v>
      </c>
      <c r="Q31" s="197">
        <f>'分部表-利润'!S29</f>
        <v>0</v>
      </c>
      <c r="R31" s="196">
        <f t="shared" si="4"/>
        <v>0</v>
      </c>
      <c r="S31" s="197">
        <f>'分部表-利润'!Z29</f>
        <v>0</v>
      </c>
      <c r="T31" s="197">
        <f>'分部表-利润'!AA29</f>
        <v>0</v>
      </c>
      <c r="U31" s="197">
        <f>'分部表-利润'!AB29</f>
        <v>0</v>
      </c>
      <c r="V31" s="197">
        <f>'分部表-利润'!AC29</f>
        <v>0</v>
      </c>
      <c r="W31" s="197">
        <f>'分部表-利润'!Y29</f>
        <v>0</v>
      </c>
      <c r="X31" s="197">
        <f>'分部表-利润'!X29</f>
        <v>0</v>
      </c>
    </row>
    <row r="32" s="182" customFormat="1" ht="15.75" customHeight="1" spans="1:24">
      <c r="A32" s="195" t="s">
        <v>53</v>
      </c>
      <c r="B32" s="196">
        <f t="shared" si="1"/>
        <v>258613478.49</v>
      </c>
      <c r="C32" s="197"/>
      <c r="D32" s="197">
        <f>'分部表-利润'!I30+'分部表-利润'!J30+'分部表-利润'!K30+'分部表-利润'!M30+'分部表-利润'!S30</f>
        <v>-418042468.99</v>
      </c>
      <c r="E32" s="197">
        <f>'分部表-利润'!N30</f>
        <v>-2088258.61</v>
      </c>
      <c r="F32" s="197">
        <f>'分部表-利润'!O30</f>
        <v>367196745.89</v>
      </c>
      <c r="G32" s="196">
        <f t="shared" si="0"/>
        <v>75123708.42</v>
      </c>
      <c r="H32" s="197">
        <f>'分部表-利润'!AE30</f>
        <v>34066028.8</v>
      </c>
      <c r="I32" s="197">
        <f>'分部表-利润'!AF30</f>
        <v>37818161.7</v>
      </c>
      <c r="J32" s="197">
        <f>'分部表-利润'!AD30</f>
        <v>3239517.92</v>
      </c>
      <c r="K32" s="196">
        <f t="shared" si="2"/>
        <v>127652080.92</v>
      </c>
      <c r="L32" s="197">
        <f>'分部表-利润'!T30</f>
        <v>127029008.14</v>
      </c>
      <c r="M32" s="197">
        <f>'分部表-利润'!U30</f>
        <v>623072.78</v>
      </c>
      <c r="N32" s="196">
        <f t="shared" si="3"/>
        <v>52772917.72</v>
      </c>
      <c r="O32" s="197">
        <f>'分部表-利润'!V30</f>
        <v>48879157.74</v>
      </c>
      <c r="P32" s="197">
        <f>'分部表-利润'!W30</f>
        <v>3893759.98</v>
      </c>
      <c r="Q32" s="197">
        <f>'分部表-利润'!S30</f>
        <v>-10002857.04</v>
      </c>
      <c r="R32" s="196">
        <f t="shared" si="4"/>
        <v>55998753.14</v>
      </c>
      <c r="S32" s="197">
        <f>'分部表-利润'!Z30</f>
        <v>69161812.25</v>
      </c>
      <c r="T32" s="197">
        <f>'分部表-利润'!AA30</f>
        <v>-5716691.77</v>
      </c>
      <c r="U32" s="197">
        <f>'分部表-利润'!AB30</f>
        <v>1976575.21</v>
      </c>
      <c r="V32" s="197">
        <f>'分部表-利润'!AC30</f>
        <v>-4584542.85</v>
      </c>
      <c r="W32" s="197">
        <f>'分部表-利润'!Y30</f>
        <v>-1479814.61</v>
      </c>
      <c r="X32" s="197">
        <f>'分部表-利润'!X30</f>
        <v>-3358585.09</v>
      </c>
    </row>
    <row r="33" s="182" customFormat="1" ht="15.75" customHeight="1" spans="1:24">
      <c r="A33" s="195" t="s">
        <v>54</v>
      </c>
      <c r="B33" s="196">
        <f t="shared" si="1"/>
        <v>-26634209.37</v>
      </c>
      <c r="C33" s="197"/>
      <c r="D33" s="197">
        <f>'分部表-利润'!I37+'分部表-利润'!J37+'分部表-利润'!K37+'分部表-利润'!M37+'分部表-利润'!S37</f>
        <v>0</v>
      </c>
      <c r="E33" s="197">
        <f>'分部表-利润'!N37</f>
        <v>0</v>
      </c>
      <c r="F33" s="197">
        <f>'分部表-利润'!O37</f>
        <v>0</v>
      </c>
      <c r="G33" s="196">
        <f t="shared" si="0"/>
        <v>0</v>
      </c>
      <c r="H33" s="197">
        <f>'分部表-利润'!AE37</f>
        <v>0</v>
      </c>
      <c r="I33" s="197">
        <f>'分部表-利润'!AF37</f>
        <v>0</v>
      </c>
      <c r="J33" s="197">
        <f>'分部表-利润'!AD37</f>
        <v>0</v>
      </c>
      <c r="K33" s="196">
        <f t="shared" si="2"/>
        <v>2501106.24999999</v>
      </c>
      <c r="L33" s="197">
        <f>'分部表-利润'!T37</f>
        <v>2501106.24999999</v>
      </c>
      <c r="M33" s="197">
        <f>'分部表-利润'!U37</f>
        <v>0</v>
      </c>
      <c r="N33" s="196">
        <f t="shared" si="3"/>
        <v>-29135315.62</v>
      </c>
      <c r="O33" s="197">
        <f>'分部表-利润'!V37</f>
        <v>0</v>
      </c>
      <c r="P33" s="197">
        <f>'分部表-利润'!W37</f>
        <v>-29135315.62</v>
      </c>
      <c r="Q33" s="197">
        <f>'分部表-利润'!S37</f>
        <v>0</v>
      </c>
      <c r="R33" s="196">
        <f t="shared" si="4"/>
        <v>0</v>
      </c>
      <c r="S33" s="197">
        <f>'分部表-利润'!Z37</f>
        <v>0</v>
      </c>
      <c r="T33" s="197">
        <f>'分部表-利润'!AA37</f>
        <v>0</v>
      </c>
      <c r="U33" s="197">
        <f>'分部表-利润'!AB37</f>
        <v>0</v>
      </c>
      <c r="V33" s="197">
        <f>'分部表-利润'!AC37</f>
        <v>0</v>
      </c>
      <c r="W33" s="197">
        <f>'分部表-利润'!Y37</f>
        <v>0</v>
      </c>
      <c r="X33" s="197">
        <f>'分部表-利润'!X37</f>
        <v>0</v>
      </c>
    </row>
    <row r="34" s="182" customFormat="1" ht="15.75" customHeight="1" spans="1:24">
      <c r="A34" s="195" t="s">
        <v>55</v>
      </c>
      <c r="B34" s="196">
        <f t="shared" si="1"/>
        <v>231979269.12</v>
      </c>
      <c r="C34" s="197"/>
      <c r="D34" s="197">
        <f>'分部表-利润'!I52+'分部表-利润'!J52+'分部表-利润'!K52+'分部表-利润'!M52+'分部表-利润'!S52</f>
        <v>-418042468.99</v>
      </c>
      <c r="E34" s="197">
        <f>'分部表-利润'!N52</f>
        <v>-2088258.61</v>
      </c>
      <c r="F34" s="197">
        <f>'分部表-利润'!O52</f>
        <v>367196745.89</v>
      </c>
      <c r="G34" s="196">
        <f t="shared" si="0"/>
        <v>75123708.42</v>
      </c>
      <c r="H34" s="197">
        <f>'分部表-利润'!AE52</f>
        <v>34066028.8</v>
      </c>
      <c r="I34" s="197">
        <f>'分部表-利润'!AF52</f>
        <v>37818161.7</v>
      </c>
      <c r="J34" s="197">
        <f>'分部表-利润'!AD52</f>
        <v>3239517.92</v>
      </c>
      <c r="K34" s="196">
        <f t="shared" si="2"/>
        <v>130153187.17</v>
      </c>
      <c r="L34" s="197">
        <f>'分部表-利润'!T52</f>
        <v>129530114.39</v>
      </c>
      <c r="M34" s="197">
        <f>'分部表-利润'!U52</f>
        <v>623072.78</v>
      </c>
      <c r="N34" s="196">
        <f t="shared" si="3"/>
        <v>23637602.1</v>
      </c>
      <c r="O34" s="197">
        <f>'分部表-利润'!V52</f>
        <v>48879157.74</v>
      </c>
      <c r="P34" s="197">
        <f>'分部表-利润'!W52</f>
        <v>-25241555.64</v>
      </c>
      <c r="Q34" s="197">
        <f>'分部表-利润'!S52</f>
        <v>-10002857.04</v>
      </c>
      <c r="R34" s="196">
        <f t="shared" si="4"/>
        <v>55998753.14</v>
      </c>
      <c r="S34" s="197">
        <f>'分部表-利润'!Z52</f>
        <v>69161812.25</v>
      </c>
      <c r="T34" s="197">
        <f>'分部表-利润'!AA52</f>
        <v>-5716691.77</v>
      </c>
      <c r="U34" s="197">
        <f>'分部表-利润'!AB52</f>
        <v>1976575.21</v>
      </c>
      <c r="V34" s="197">
        <f>'分部表-利润'!AC52</f>
        <v>-4584542.85</v>
      </c>
      <c r="W34" s="197">
        <f>'分部表-利润'!Y52</f>
        <v>-1479814.61</v>
      </c>
      <c r="X34" s="197">
        <f>'分部表-利润'!X52</f>
        <v>-3358585.09</v>
      </c>
    </row>
    <row r="35" s="182" customFormat="1" ht="15.75" customHeight="1" spans="1:2">
      <c r="A35" s="183"/>
      <c r="B35" s="193"/>
    </row>
    <row r="36" s="182" customFormat="1" ht="15.75" customHeight="1" spans="1:3">
      <c r="A36" s="198" t="s">
        <v>56</v>
      </c>
      <c r="B36" s="193">
        <f>B34-'分部表-利润'!C53</f>
        <v>0</v>
      </c>
      <c r="C36" s="193"/>
    </row>
    <row r="37" s="182" customFormat="1" ht="15.75" customHeight="1" spans="1:12">
      <c r="A37" s="183"/>
      <c r="C37" s="193"/>
      <c r="L37" s="193"/>
    </row>
    <row r="38" s="182" customFormat="1" ht="15.75" customHeight="1" spans="1:13">
      <c r="A38" s="194" t="s">
        <v>57</v>
      </c>
      <c r="B38" s="193">
        <f>B59/0.015</f>
        <v>-9.70127681891124e-9</v>
      </c>
      <c r="C38" s="193"/>
      <c r="H38" s="193"/>
      <c r="I38" s="193"/>
      <c r="J38" s="193"/>
      <c r="L38" s="193"/>
      <c r="M38" s="193"/>
    </row>
    <row r="39" s="182" customFormat="1" ht="15.75" customHeight="1" spans="1:24">
      <c r="A39" s="170" t="s">
        <v>1</v>
      </c>
      <c r="B39" s="199" t="s">
        <v>2</v>
      </c>
      <c r="C39" s="199" t="s">
        <v>3</v>
      </c>
      <c r="D39" s="199" t="s">
        <v>4</v>
      </c>
      <c r="E39" s="199" t="s">
        <v>5</v>
      </c>
      <c r="F39" s="199" t="s">
        <v>6</v>
      </c>
      <c r="G39" s="199" t="s">
        <v>7</v>
      </c>
      <c r="H39" s="199" t="s">
        <v>8</v>
      </c>
      <c r="I39" s="199" t="s">
        <v>9</v>
      </c>
      <c r="J39" s="199" t="s">
        <v>10</v>
      </c>
      <c r="K39" s="199" t="s">
        <v>11</v>
      </c>
      <c r="L39" s="199" t="s">
        <v>12</v>
      </c>
      <c r="M39" s="199" t="s">
        <v>58</v>
      </c>
      <c r="N39" s="199" t="s">
        <v>14</v>
      </c>
      <c r="O39" s="199" t="s">
        <v>15</v>
      </c>
      <c r="P39" s="199" t="s">
        <v>16</v>
      </c>
      <c r="Q39" s="199" t="s">
        <v>17</v>
      </c>
      <c r="R39" s="199" t="s">
        <v>18</v>
      </c>
      <c r="S39" s="199" t="s">
        <v>19</v>
      </c>
      <c r="T39" s="199" t="s">
        <v>20</v>
      </c>
      <c r="U39" s="199" t="s">
        <v>21</v>
      </c>
      <c r="V39" s="199" t="s">
        <v>22</v>
      </c>
      <c r="W39" s="199" t="s">
        <v>23</v>
      </c>
      <c r="X39" s="199" t="s">
        <v>24</v>
      </c>
    </row>
    <row r="40" s="184" customFormat="1" ht="15.75" customHeight="1" spans="1:24">
      <c r="A40" s="200" t="s">
        <v>59</v>
      </c>
      <c r="B40" s="201">
        <f>SUM(C40:F40)+G40+K40+N40+R40</f>
        <v>2.84053385257721e-8</v>
      </c>
      <c r="C40" s="201">
        <f>C41+C44+C48+C50+C51+C52+C53+C54+C55+C56</f>
        <v>30922860.21</v>
      </c>
      <c r="D40" s="201">
        <f>D41+D44+D48+D50+D51+D52+D53+D54+D55+D56</f>
        <v>7713520.71</v>
      </c>
      <c r="E40" s="201">
        <f t="shared" ref="E40:X40" si="5">E41+E44+E48+E50+E51+E52+E53+E54+E55+E56</f>
        <v>0</v>
      </c>
      <c r="F40" s="201">
        <f t="shared" si="5"/>
        <v>10569852.53</v>
      </c>
      <c r="G40" s="201">
        <f t="shared" si="5"/>
        <v>-6864995.11</v>
      </c>
      <c r="H40" s="201">
        <f t="shared" si="5"/>
        <v>-904950.87</v>
      </c>
      <c r="I40" s="201">
        <f t="shared" si="5"/>
        <v>-4877206.39</v>
      </c>
      <c r="J40" s="201">
        <f t="shared" si="5"/>
        <v>-1082837.85</v>
      </c>
      <c r="K40" s="201">
        <f t="shared" si="5"/>
        <v>-2381785.17666668</v>
      </c>
      <c r="L40" s="201">
        <f t="shared" si="5"/>
        <v>-5505022.75666668</v>
      </c>
      <c r="M40" s="201">
        <f t="shared" si="5"/>
        <v>3123237.58</v>
      </c>
      <c r="N40" s="201">
        <f t="shared" si="5"/>
        <v>-42315991.7633333</v>
      </c>
      <c r="O40" s="201">
        <f t="shared" si="5"/>
        <v>-19353338.89</v>
      </c>
      <c r="P40" s="201">
        <f t="shared" si="5"/>
        <v>-22962652.8733333</v>
      </c>
      <c r="Q40" s="201">
        <f t="shared" si="5"/>
        <v>0</v>
      </c>
      <c r="R40" s="201">
        <f t="shared" si="5"/>
        <v>2356538.6</v>
      </c>
      <c r="S40" s="201">
        <f t="shared" si="5"/>
        <v>2487900.38</v>
      </c>
      <c r="T40" s="201">
        <f t="shared" si="5"/>
        <v>43166.52</v>
      </c>
      <c r="U40" s="201">
        <f t="shared" si="5"/>
        <v>-174528.3</v>
      </c>
      <c r="V40" s="201">
        <f t="shared" si="5"/>
        <v>0</v>
      </c>
      <c r="W40" s="201">
        <f t="shared" si="5"/>
        <v>0</v>
      </c>
      <c r="X40" s="201">
        <f t="shared" si="5"/>
        <v>0</v>
      </c>
    </row>
    <row r="41" s="184" customFormat="1" ht="15.75" customHeight="1" spans="1:24">
      <c r="A41" s="200" t="s">
        <v>60</v>
      </c>
      <c r="B41" s="196">
        <f t="shared" ref="B41:B51" si="6">SUM(C41:F41)+G41+K41+N41+R41</f>
        <v>0</v>
      </c>
      <c r="C41" s="202">
        <v>-7344726.97</v>
      </c>
      <c r="D41" s="202">
        <f>INDEX('用友-利润'!$A$1:$AK$189,MATCH(A41&amp;"调整额",'用友-利润'!$A$2:$A$189,0)+1,MATCH('分部表-利润'!$I$1,'用友-利润'!$B$1:$AK$1,0)+1)+INDEX('用友-利润'!$A$1:$AK$189,MATCH(A41&amp;"调整额",'用友-利润'!$A$2:$A$189,0)+1,MATCH('分部表-利润'!$J$1,'用友-利润'!$B$1:$AK$1,0)+1)+INDEX('用友-利润'!$A$1:$AK$189,MATCH(A41&amp;"调整额",'用友-利润'!$A$2:$A$189,0)+1,MATCH('分部表-利润'!$K$1,'用友-利润'!$B$1:$AK$1,0)+1)+INDEX('用友-利润'!$A$1:$AK$189,MATCH(A41&amp;"调整额",'用友-利润'!$A$2:$A$189,0)+1,MATCH('分部表-利润'!$M$1,'用友-利润'!$B$1:$AK$1,0)+1)</f>
        <v>2971189.44</v>
      </c>
      <c r="E41" s="202">
        <f>INDEX('用友-利润'!$A$1:$AK$189,MATCH(A41&amp;"调整额",'用友-利润'!$A$2:$A$189,0)+1,MATCH($E$39,'用友-利润'!$B$1:$AK$1,0)+1)</f>
        <v>0</v>
      </c>
      <c r="F41" s="202">
        <f>F42-F43</f>
        <v>4813660.07</v>
      </c>
      <c r="G41" s="203">
        <f t="shared" ref="G41:G48" si="7">SUM(H41:J41)</f>
        <v>0</v>
      </c>
      <c r="H41" s="204">
        <f>INDEX('用友-利润'!$A$1:$AK$189,MATCH(A41&amp;"调整额",'用友-利润'!$A$2:$A$189,0)+1,MATCH($H$39,'用友-利润'!$B$1:$AK$1,0)+1)</f>
        <v>0</v>
      </c>
      <c r="I41" s="202">
        <f>INDEX('用友-利润'!$A$1:$AK$189,MATCH(A41&amp;"调整额",'用友-利润'!$A$2:$A$189,0)+1,MATCH($I$39,'用友-利润'!$B$1:$AK$1,0)+1)</f>
        <v>0</v>
      </c>
      <c r="J41" s="202">
        <f>INDEX('用友-利润'!$A$1:$AK$189,MATCH(A41&amp;"调整额",'用友-利润'!$A$2:$A$189,0)+1,MATCH($J$39,'用友-利润'!$B$1:$AK$1,0)+1)</f>
        <v>0</v>
      </c>
      <c r="K41" s="203">
        <f t="shared" ref="K41:K48" si="8">SUM(L41:M41)</f>
        <v>0</v>
      </c>
      <c r="L41" s="202">
        <f>INDEX('用友-利润'!$A$1:$AK$189,MATCH(A41&amp;"调整额",'用友-利润'!$A$2:$A$189,0)+1,MATCH($L$39,'用友-利润'!$B$1:$AK$1,0)+1)</f>
        <v>0</v>
      </c>
      <c r="M41" s="202">
        <f>INDEX('用友-利润'!$A$1:$AK$189,MATCH(A41&amp;"调整额",'用友-利润'!$A$2:$A$189,0)+1,MATCH($M$39,'用友-利润'!$B$1:$AK$1,0)+1)</f>
        <v>0</v>
      </c>
      <c r="N41" s="203">
        <f t="shared" ref="N41:N48" si="9">SUM(O41:P41)</f>
        <v>-2971189.44</v>
      </c>
      <c r="O41" s="202">
        <f>INDEX('用友-利润'!$A$1:$AK$189,MATCH(A41&amp;"调整额",'用友-利润'!$A$2:$A$189,0)+1,MATCH($O$39,'用友-利润'!$B$1:$AK$1,0)+1)</f>
        <v>-2971189.44</v>
      </c>
      <c r="P41" s="202">
        <f>INDEX('用友-利润'!$A$1:$AK$189,MATCH(A41&amp;"调整额",'用友-利润'!$A$2:$A$189,0)+1,MATCH($P$39,'用友-利润'!$B$1:$AK$1,0)+1)</f>
        <v>0</v>
      </c>
      <c r="Q41" s="202">
        <f>INDEX('用友-利润'!$A$1:$AK$189,MATCH(A41&amp;"调整额",'用友-利润'!$A$2:$A$189,0)+1,MATCH($Q$39,'用友-利润'!$B$1:$AK$1,0)+1)</f>
        <v>0</v>
      </c>
      <c r="R41" s="203">
        <f t="shared" ref="R41:R69" si="10">SUM(S41:V41)</f>
        <v>2531066.9</v>
      </c>
      <c r="S41" s="202">
        <f>INDEX('用友-利润'!$A$1:$AK$189,MATCH(A41&amp;"调整额",'用友-利润'!$A$2:$A$189,0)+1,MATCH($S$39,'用友-利润'!$B$1:$AK$1,0)+1)</f>
        <v>2487900.38</v>
      </c>
      <c r="T41" s="202">
        <f>INDEX('用友-利润'!$A$1:$AK$189,MATCH(A41&amp;"调整额",'用友-利润'!$A$2:$A$189,0)+1,MATCH($T$39,'用友-利润'!$B$1:$AK$1,0)+1)</f>
        <v>43166.52</v>
      </c>
      <c r="U41" s="202">
        <f>INDEX('用友-利润'!$A$1:$AK$189,MATCH(A41&amp;"调整额",'用友-利润'!$A$2:$A$189,0)+1,MATCH($U$39,'用友-利润'!$B$1:$AK$1,0)+1)</f>
        <v>0</v>
      </c>
      <c r="V41" s="202">
        <f>INDEX('用友-利润'!$A$1:$AK$189,MATCH(A41&amp;"调整额",'用友-利润'!$A$2:$A$189,0)+1,MATCH($V$39,'用友-利润'!$B$1:$AK$1,0)+1)</f>
        <v>0</v>
      </c>
      <c r="W41" s="202"/>
      <c r="X41" s="202">
        <f>INDEX('用友-利润'!$A$1:$AK$189,MATCH(A41&amp;"调整额",'用友-利润'!$A$2:$A$189,0)+1,MATCH($X$39,'用友-利润'!$B$1:$AK$1,0)+1)</f>
        <v>0</v>
      </c>
    </row>
    <row r="42" s="184" customFormat="1" ht="15.75" customHeight="1" spans="1:24">
      <c r="A42" s="195" t="s">
        <v>61</v>
      </c>
      <c r="B42" s="196">
        <f t="shared" si="6"/>
        <v>0</v>
      </c>
      <c r="C42" s="202">
        <v>-2531066.9</v>
      </c>
      <c r="D42" s="202">
        <f>INDEX('用友-利润'!$A$1:$AK$189,MATCH(A42&amp;"调整额",'用友-利润'!$A$2:$A$189,0)+1,MATCH('分部表-利润'!$I$1,'用友-利润'!$B$1:$AK$1,0)+1)+INDEX('用友-利润'!$A$1:$AK$189,MATCH(A42&amp;"调整额",'用友-利润'!$A$2:$A$189,0)+1,MATCH('分部表-利润'!$J$1,'用友-利润'!$B$1:$AK$1,0)+1)+INDEX('用友-利润'!$A$1:$AK$189,MATCH(A42&amp;"调整额",'用友-利润'!$A$2:$A$189,0)+1,MATCH('分部表-利润'!$K$1,'用友-利润'!$B$1:$AK$1,0)+1)+INDEX('用友-利润'!$A$1:$AK$189,MATCH(A42&amp;"调整额",'用友-利润'!$A$2:$A$189,0)+1,MATCH('分部表-利润'!$M$1,'用友-利润'!$B$1:$AK$1,0)+1)</f>
        <v>2971189.44</v>
      </c>
      <c r="E42" s="202">
        <f>INDEX('用友-利润'!$A$1:$AK$189,MATCH(A42&amp;"调整额",'用友-利润'!$A$2:$A$189,0)+1,MATCH($E$39,'用友-利润'!$B$1:$AK$1,0)+1)</f>
        <v>0</v>
      </c>
      <c r="F42" s="202">
        <f>INDEX('用友-利润'!$A$1:$AK$189,MATCH(A42&amp;"调整额",'用友-利润'!$A$2:$A$189,0)+1,MATCH($F$39,'用友-利润'!$B$1:$AK$1,0)+1)</f>
        <v>0</v>
      </c>
      <c r="G42" s="203">
        <f t="shared" si="7"/>
        <v>0</v>
      </c>
      <c r="H42" s="204">
        <f>INDEX('用友-利润'!$A$1:$AK$189,MATCH(A42&amp;"调整额",'用友-利润'!$A$2:$A$189,0)+1,MATCH($H$39,'用友-利润'!$B$1:$AK$1,0)+1)</f>
        <v>0</v>
      </c>
      <c r="I42" s="202">
        <f>INDEX('用友-利润'!$A$1:$AK$189,MATCH(A42&amp;"调整额",'用友-利润'!$A$2:$A$189,0)+1,MATCH($I$39,'用友-利润'!$B$1:$AK$1,0)+1)</f>
        <v>0</v>
      </c>
      <c r="J42" s="202">
        <f>INDEX('用友-利润'!$A$1:$AK$189,MATCH(A42&amp;"调整额",'用友-利润'!$A$2:$A$189,0)+1,MATCH($J$39,'用友-利润'!$B$1:$AK$1,0)+1)</f>
        <v>0</v>
      </c>
      <c r="K42" s="203">
        <f t="shared" si="8"/>
        <v>0</v>
      </c>
      <c r="L42" s="202">
        <f>INDEX('用友-利润'!$A$1:$AK$189,MATCH(A42&amp;"调整额",'用友-利润'!$A$2:$A$189,0)+1,MATCH($L$39,'用友-利润'!$B$1:$AK$1,0)+1)</f>
        <v>0</v>
      </c>
      <c r="M42" s="202">
        <f>INDEX('用友-利润'!$A$1:$AK$189,MATCH(A42&amp;"调整额",'用友-利润'!$A$2:$A$189,0)+1,MATCH($M$39,'用友-利润'!$B$1:$AK$1,0)+1)</f>
        <v>0</v>
      </c>
      <c r="N42" s="203">
        <f t="shared" si="9"/>
        <v>-2971189.44</v>
      </c>
      <c r="O42" s="202">
        <f>INDEX('用友-利润'!$A$1:$AK$189,MATCH(A42&amp;"调整额",'用友-利润'!$A$2:$A$189,0)+1,MATCH($O$39,'用友-利润'!$B$1:$AK$1,0)+1)</f>
        <v>-2971189.44</v>
      </c>
      <c r="P42" s="202">
        <f>INDEX('用友-利润'!$A$1:$AK$189,MATCH(A42&amp;"调整额",'用友-利润'!$A$2:$A$189,0)+1,MATCH($P$39,'用友-利润'!$B$1:$AK$1,0)+1)</f>
        <v>0</v>
      </c>
      <c r="Q42" s="202">
        <f>INDEX('用友-利润'!$A$1:$AK$189,MATCH(A42&amp;"调整额",'用友-利润'!$A$2:$A$189,0)+1,MATCH($Q$39,'用友-利润'!$B$1:$AK$1,0)+1)</f>
        <v>0</v>
      </c>
      <c r="R42" s="203">
        <f t="shared" si="10"/>
        <v>2531066.9</v>
      </c>
      <c r="S42" s="202">
        <f>INDEX('用友-利润'!$A$1:$AK$189,MATCH(A42&amp;"调整额",'用友-利润'!$A$2:$A$189,0)+1,MATCH($S$39,'用友-利润'!$B$1:$AK$1,0)+1)</f>
        <v>2487900.38</v>
      </c>
      <c r="T42" s="202">
        <f>INDEX('用友-利润'!$A$1:$AK$189,MATCH(A42&amp;"调整额",'用友-利润'!$A$2:$A$189,0)+1,MATCH($T$39,'用友-利润'!$B$1:$AK$1,0)+1)</f>
        <v>43166.52</v>
      </c>
      <c r="U42" s="202">
        <f>INDEX('用友-利润'!$A$1:$AK$189,MATCH(A42&amp;"调整额",'用友-利润'!$A$2:$A$189,0)+1,MATCH($U$39,'用友-利润'!$B$1:$AK$1,0)+1)</f>
        <v>0</v>
      </c>
      <c r="V42" s="202">
        <f>INDEX('用友-利润'!$A$1:$AK$189,MATCH(A42&amp;"调整额",'用友-利润'!$A$2:$A$189,0)+1,MATCH($V$39,'用友-利润'!$B$1:$AK$1,0)+1)</f>
        <v>0</v>
      </c>
      <c r="W42" s="202"/>
      <c r="X42" s="202">
        <f>INDEX('用友-利润'!$A$1:$AK$189,MATCH(A42&amp;"调整额",'用友-利润'!$A$2:$A$189,0)+1,MATCH($X$39,'用友-利润'!$B$1:$AK$1,0)+1)</f>
        <v>0</v>
      </c>
    </row>
    <row r="43" s="184" customFormat="1" ht="15.75" customHeight="1" spans="1:24">
      <c r="A43" s="195" t="s">
        <v>62</v>
      </c>
      <c r="B43" s="196">
        <f t="shared" si="6"/>
        <v>0</v>
      </c>
      <c r="C43" s="202">
        <v>4813660.07</v>
      </c>
      <c r="D43" s="202">
        <f>INDEX('用友-利润'!$A$1:$AK$189,MATCH(A43&amp;"调整额",'用友-利润'!$A$2:$A$189,0)+1,MATCH('分部表-利润'!$I$1,'用友-利润'!$B$1:$AK$1,0)+1)+INDEX('用友-利润'!$A$1:$AK$189,MATCH(A43&amp;"调整额",'用友-利润'!$A$2:$A$189,0)+1,MATCH('分部表-利润'!$J$1,'用友-利润'!$B$1:$AK$1,0)+1)+INDEX('用友-利润'!$A$1:$AK$189,MATCH(A43&amp;"调整额",'用友-利润'!$A$2:$A$189,0)+1,MATCH('分部表-利润'!$K$1,'用友-利润'!$B$1:$AK$1,0)+1)+INDEX('用友-利润'!$A$1:$AK$189,MATCH(A43&amp;"调整额",'用友-利润'!$A$2:$A$189,0)+1,MATCH('分部表-利润'!$M$1,'用友-利润'!$B$1:$AK$1,0)+1)</f>
        <v>0</v>
      </c>
      <c r="E43" s="202">
        <f>INDEX('用友-利润'!$A$1:$AK$189,MATCH(A43&amp;"调整额",'用友-利润'!$A$2:$A$189,0)+1,MATCH($E$39,'用友-利润'!$B$1:$AK$1,0)+1)</f>
        <v>0</v>
      </c>
      <c r="F43" s="202">
        <f>INDEX('用友-利润'!$A$1:$AK$189,MATCH(A43&amp;"调整额",'用友-利润'!$A$2:$A$189,0)+1,MATCH($F$39,'用友-利润'!$B$1:$AK$1,0)+1)</f>
        <v>-4813660.07</v>
      </c>
      <c r="G43" s="203">
        <f t="shared" si="7"/>
        <v>0</v>
      </c>
      <c r="H43" s="204">
        <f>INDEX('用友-利润'!$A$1:$AK$189,MATCH(A43&amp;"调整额",'用友-利润'!$A$2:$A$189,0)+1,MATCH($H$39,'用友-利润'!$B$1:$AK$1,0)+1)</f>
        <v>0</v>
      </c>
      <c r="I43" s="202">
        <f>INDEX('用友-利润'!$A$1:$AK$189,MATCH(A43&amp;"调整额",'用友-利润'!$A$2:$A$189,0)+1,MATCH($I$39,'用友-利润'!$B$1:$AK$1,0)+1)</f>
        <v>0</v>
      </c>
      <c r="J43" s="202">
        <f>INDEX('用友-利润'!$A$1:$AK$189,MATCH(A43&amp;"调整额",'用友-利润'!$A$2:$A$189,0)+1,MATCH($J$39,'用友-利润'!$B$1:$AK$1,0)+1)</f>
        <v>0</v>
      </c>
      <c r="K43" s="203">
        <f t="shared" si="8"/>
        <v>0</v>
      </c>
      <c r="L43" s="202">
        <f>INDEX('用友-利润'!$A$1:$AK$189,MATCH(A43&amp;"调整额",'用友-利润'!$A$2:$A$189,0)+1,MATCH($L$39,'用友-利润'!$B$1:$AK$1,0)+1)</f>
        <v>0</v>
      </c>
      <c r="M43" s="202">
        <f>INDEX('用友-利润'!$A$1:$AK$189,MATCH(A43&amp;"调整额",'用友-利润'!$A$2:$A$189,0)+1,MATCH($M$39,'用友-利润'!$B$1:$AK$1,0)+1)</f>
        <v>0</v>
      </c>
      <c r="N43" s="203">
        <f t="shared" si="9"/>
        <v>0</v>
      </c>
      <c r="O43" s="202">
        <f>INDEX('用友-利润'!$A$1:$AK$189,MATCH(A43&amp;"调整额",'用友-利润'!$A$2:$A$189,0)+1,MATCH($O$39,'用友-利润'!$B$1:$AK$1,0)+1)</f>
        <v>0</v>
      </c>
      <c r="P43" s="202">
        <f>INDEX('用友-利润'!$A$1:$AK$189,MATCH(A43&amp;"调整额",'用友-利润'!$A$2:$A$189,0)+1,MATCH($P$39,'用友-利润'!$B$1:$AK$1,0)+1)</f>
        <v>0</v>
      </c>
      <c r="Q43" s="202">
        <f>INDEX('用友-利润'!$A$1:$AK$189,MATCH(A43&amp;"调整额",'用友-利润'!$A$2:$A$189,0)+1,MATCH($Q$39,'用友-利润'!$B$1:$AK$1,0)+1)</f>
        <v>0</v>
      </c>
      <c r="R43" s="203">
        <f t="shared" si="10"/>
        <v>0</v>
      </c>
      <c r="S43" s="202">
        <f>INDEX('用友-利润'!$A$1:$AK$189,MATCH(A43&amp;"调整额",'用友-利润'!$A$2:$A$189,0)+1,MATCH($S$39,'用友-利润'!$B$1:$AK$1,0)+1)</f>
        <v>0</v>
      </c>
      <c r="T43" s="202">
        <f>INDEX('用友-利润'!$A$1:$AK$189,MATCH(A43&amp;"调整额",'用友-利润'!$A$2:$A$189,0)+1,MATCH($T$39,'用友-利润'!$B$1:$AK$1,0)+1)</f>
        <v>0</v>
      </c>
      <c r="U43" s="202">
        <f>INDEX('用友-利润'!$A$1:$AK$189,MATCH(A43&amp;"调整额",'用友-利润'!$A$2:$A$189,0)+1,MATCH($U$39,'用友-利润'!$B$1:$AK$1,0)+1)</f>
        <v>0</v>
      </c>
      <c r="V43" s="202">
        <f>INDEX('用友-利润'!$A$1:$AK$189,MATCH(A43&amp;"调整额",'用友-利润'!$A$2:$A$189,0)+1,MATCH($V$39,'用友-利润'!$B$1:$AK$1,0)+1)</f>
        <v>0</v>
      </c>
      <c r="W43" s="202"/>
      <c r="X43" s="202">
        <f>INDEX('用友-利润'!$A$1:$AK$189,MATCH(A43&amp;"调整额",'用友-利润'!$A$2:$A$189,0)+1,MATCH($X$39,'用友-利润'!$B$1:$AK$1,0)+1)</f>
        <v>0</v>
      </c>
    </row>
    <row r="44" s="184" customFormat="1" ht="15.75" customHeight="1" spans="1:24">
      <c r="A44" s="200" t="s">
        <v>63</v>
      </c>
      <c r="B44" s="196">
        <f t="shared" si="6"/>
        <v>-3416128.66</v>
      </c>
      <c r="C44" s="202">
        <v>174528.3</v>
      </c>
      <c r="D44" s="202">
        <f>INDEX('用友-利润'!$A$1:$AK$189,MATCH(A44&amp;"调整额",'用友-利润'!$A$2:$A$189,0)+1,MATCH('分部表-利润'!$I$1,'用友-利润'!$B$1:$AK$1,0)+1)+INDEX('用友-利润'!$A$1:$AK$189,MATCH(A44&amp;"调整额",'用友-利润'!$A$2:$A$189,0)+1,MATCH('分部表-利润'!$J$1,'用友-利润'!$B$1:$AK$1,0)+1)+INDEX('用友-利润'!$A$1:$AK$189,MATCH(A44&amp;"调整额",'用友-利润'!$A$2:$A$189,0)+1,MATCH('分部表-利润'!$K$1,'用友-利润'!$B$1:$AK$1,0)+1)+INDEX('用友-利润'!$A$1:$AK$189,MATCH(A44&amp;"调整额",'用友-利润'!$A$2:$A$189,0)+1,MATCH('分部表-利润'!$M$1,'用友-利润'!$B$1:$AK$1,0)+1)</f>
        <v>0</v>
      </c>
      <c r="E44" s="202">
        <f>INDEX('用友-利润'!$A$1:$AK$189,MATCH(A44&amp;"调整额",'用友-利润'!$A$2:$A$189,0)+1,MATCH($E$39,'用友-利润'!$B$1:$AK$1,0)+1)</f>
        <v>0</v>
      </c>
      <c r="F44" s="202">
        <f>INDEX('用友-利润'!$A$1:$AK$189,MATCH(A44&amp;"调整额",'用友-利润'!$A$2:$A$189,0)+1,MATCH($F$39,'用友-利润'!$B$1:$AK$1,0)+1)</f>
        <v>1572283.79</v>
      </c>
      <c r="G44" s="203">
        <f t="shared" si="7"/>
        <v>-6129115.61</v>
      </c>
      <c r="H44" s="202">
        <f>INDEX('用友-利润'!$A$1:$AK$189,MATCH(A44&amp;"调整额",'用友-利润'!$A$2:$A$189,0)+1,MATCH($H$39,'用友-利润'!$B$1:$AK$1,0)+1)</f>
        <v>-169071.37</v>
      </c>
      <c r="I44" s="202">
        <f>INDEX('用友-利润'!$A$1:$AK$189,MATCH(A44&amp;"调整额",'用友-利润'!$A$2:$A$189,0)+1,MATCH($I$39,'用友-利润'!$B$1:$AK$1,0)+1)</f>
        <v>-4877206.39</v>
      </c>
      <c r="J44" s="202">
        <f>INDEX('用友-利润'!$A$1:$AK$189,MATCH(A44&amp;"调整额",'用友-利润'!$A$2:$A$189,0)+1,MATCH($J$39,'用友-利润'!$B$1:$AK$1,0)+1)</f>
        <v>-1082837.85</v>
      </c>
      <c r="K44" s="203">
        <f t="shared" si="8"/>
        <v>1140703.16</v>
      </c>
      <c r="L44" s="202">
        <f>INDEX('用友-利润'!$A$1:$AK$189,MATCH(A44&amp;"调整额",'用友-利润'!$A$2:$A$189,0)+1,MATCH($L$39,'用友-利润'!$B$1:$AK$1,0)+1)</f>
        <v>0</v>
      </c>
      <c r="M44" s="202">
        <f>INDEX('用友-利润'!$A$1:$AK$189,MATCH(A44&amp;"调整额",'用友-利润'!$A$2:$A$189,0)+1,MATCH($M$39,'用友-利润'!$B$1:$AK$1,0)+1)</f>
        <v>1140703.16</v>
      </c>
      <c r="N44" s="203">
        <f t="shared" si="9"/>
        <v>0</v>
      </c>
      <c r="O44" s="202">
        <f>INDEX('用友-利润'!$A$1:$AK$189,MATCH(A44&amp;"调整额",'用友-利润'!$A$2:$A$189,0)+1,MATCH($O$39,'用友-利润'!$B$1:$AK$1,0)+1)</f>
        <v>0</v>
      </c>
      <c r="P44" s="202">
        <f>INDEX('用友-利润'!$A$1:$AK$189,MATCH(A44&amp;"调整额",'用友-利润'!$A$2:$A$189,0)+1,MATCH($P$39,'用友-利润'!$B$1:$AK$1,0)+1)</f>
        <v>0</v>
      </c>
      <c r="Q44" s="202">
        <f>INDEX('用友-利润'!$A$1:$AK$189,MATCH(A44&amp;"调整额",'用友-利润'!$A$2:$A$189,0)+1,MATCH($Q$39,'用友-利润'!$B$1:$AK$1,0)+1)</f>
        <v>0</v>
      </c>
      <c r="R44" s="203">
        <f t="shared" si="10"/>
        <v>-174528.3</v>
      </c>
      <c r="S44" s="202">
        <f>INDEX('用友-利润'!$A$1:$AK$189,MATCH(A44&amp;"调整额",'用友-利润'!$A$2:$A$189,0)+1,MATCH($S$39,'用友-利润'!$B$1:$AK$1,0)+1)</f>
        <v>0</v>
      </c>
      <c r="T44" s="202">
        <f>INDEX('用友-利润'!$A$1:$AK$189,MATCH(A44&amp;"调整额",'用友-利润'!$A$2:$A$189,0)+1,MATCH($T$39,'用友-利润'!$B$1:$AK$1,0)+1)</f>
        <v>0</v>
      </c>
      <c r="U44" s="202">
        <f>INDEX('用友-利润'!$A$1:$AK$189,MATCH(A44&amp;"调整额",'用友-利润'!$A$2:$A$189,0)+1,MATCH($U$39,'用友-利润'!$B$1:$AK$1,0)+1)</f>
        <v>-174528.3</v>
      </c>
      <c r="V44" s="202">
        <f>INDEX('用友-利润'!$A$1:$AK$189,MATCH(A44&amp;"调整额",'用友-利润'!$A$2:$A$189,0)+1,MATCH($V$39,'用友-利润'!$B$1:$AK$1,0)+1)</f>
        <v>0</v>
      </c>
      <c r="W44" s="202"/>
      <c r="X44" s="202">
        <f>INDEX('用友-利润'!$A$1:$AK$189,MATCH(A44&amp;"调整额",'用友-利润'!$A$2:$A$189,0)+1,MATCH($X$39,'用友-利润'!$B$1:$AK$1,0)+1)</f>
        <v>0</v>
      </c>
    </row>
    <row r="45" s="184" customFormat="1" ht="15.75" customHeight="1" spans="1:24">
      <c r="A45" s="205" t="s">
        <v>64</v>
      </c>
      <c r="B45" s="196">
        <f t="shared" si="6"/>
        <v>0</v>
      </c>
      <c r="C45" s="202">
        <v>0</v>
      </c>
      <c r="D45" s="202">
        <f>INDEX('用友-利润'!$A$1:$AK$189,MATCH(A45&amp;"调整额",'用友-利润'!$A$2:$A$189,0)+1,MATCH('分部表-利润'!$I$1,'用友-利润'!$B$1:$AK$1,0)+1)+INDEX('用友-利润'!$A$1:$AK$189,MATCH(A45&amp;"调整额",'用友-利润'!$A$2:$A$189,0)+1,MATCH('分部表-利润'!$J$1,'用友-利润'!$B$1:$AK$1,0)+1)+INDEX('用友-利润'!$A$1:$AK$189,MATCH(A45&amp;"调整额",'用友-利润'!$A$2:$A$189,0)+1,MATCH('分部表-利润'!$K$1,'用友-利润'!$B$1:$AK$1,0)+1)+INDEX('用友-利润'!$A$1:$AK$189,MATCH(A45&amp;"调整额",'用友-利润'!$A$2:$A$189,0)+1,MATCH('分部表-利润'!$M$1,'用友-利润'!$B$1:$AK$1,0)+1)</f>
        <v>0</v>
      </c>
      <c r="E45" s="202">
        <f>INDEX('用友-利润'!$A$1:$AK$189,MATCH(A45&amp;"调整额",'用友-利润'!$A$2:$A$189,0)+1,MATCH($E$39,'用友-利润'!$B$1:$AK$1,0)+1)</f>
        <v>0</v>
      </c>
      <c r="F45" s="202">
        <f>INDEX('用友-利润'!$A$1:$AK$189,MATCH(A45&amp;"调整额",'用友-利润'!$A$2:$A$189,0)+1,MATCH($F$39,'用友-利润'!$B$1:$AK$1,0)+1)</f>
        <v>0</v>
      </c>
      <c r="G45" s="203">
        <f t="shared" si="7"/>
        <v>0</v>
      </c>
      <c r="H45" s="202">
        <f>INDEX('用友-利润'!$A$1:$AK$189,MATCH(A45&amp;"调整额",'用友-利润'!$A$2:$A$189,0)+1,MATCH($H$39,'用友-利润'!$B$1:$AK$1,0)+1)</f>
        <v>0</v>
      </c>
      <c r="I45" s="202">
        <f>INDEX('用友-利润'!$A$1:$AK$189,MATCH(A45&amp;"调整额",'用友-利润'!$A$2:$A$189,0)+1,MATCH($I$39,'用友-利润'!$B$1:$AK$1,0)+1)</f>
        <v>0</v>
      </c>
      <c r="J45" s="202">
        <f>INDEX('用友-利润'!$A$1:$AK$189,MATCH(A45&amp;"调整额",'用友-利润'!$A$2:$A$189,0)+1,MATCH($J$39,'用友-利润'!$B$1:$AK$1,0)+1)</f>
        <v>0</v>
      </c>
      <c r="K45" s="203">
        <f t="shared" si="8"/>
        <v>0</v>
      </c>
      <c r="L45" s="202">
        <f>INDEX('用友-利润'!$A$1:$AK$189,MATCH(A45&amp;"调整额",'用友-利润'!$A$2:$A$189,0)+1,MATCH($L$39,'用友-利润'!$B$1:$AK$1,0)+1)</f>
        <v>0</v>
      </c>
      <c r="M45" s="202">
        <f>INDEX('用友-利润'!$A$1:$AK$189,MATCH(A45&amp;"调整额",'用友-利润'!$A$2:$A$189,0)+1,MATCH($M$39,'用友-利润'!$B$1:$AK$1,0)+1)</f>
        <v>0</v>
      </c>
      <c r="N45" s="203">
        <f t="shared" si="9"/>
        <v>0</v>
      </c>
      <c r="O45" s="202">
        <f>INDEX('用友-利润'!$A$1:$AK$189,MATCH(A45&amp;"调整额",'用友-利润'!$A$2:$A$189,0)+1,MATCH($O$39,'用友-利润'!$B$1:$AK$1,0)+1)</f>
        <v>0</v>
      </c>
      <c r="P45" s="202">
        <f>INDEX('用友-利润'!$A$1:$AK$189,MATCH(A45&amp;"调整额",'用友-利润'!$A$2:$A$189,0)+1,MATCH($P$39,'用友-利润'!$B$1:$AK$1,0)+1)</f>
        <v>0</v>
      </c>
      <c r="Q45" s="202">
        <f>INDEX('用友-利润'!$A$1:$AK$189,MATCH(A45&amp;"调整额",'用友-利润'!$A$2:$A$189,0)+1,MATCH($Q$39,'用友-利润'!$B$1:$AK$1,0)+1)</f>
        <v>0</v>
      </c>
      <c r="R45" s="203">
        <f t="shared" si="10"/>
        <v>0</v>
      </c>
      <c r="S45" s="202">
        <f>INDEX('用友-利润'!$A$1:$AK$189,MATCH(A45&amp;"调整额",'用友-利润'!$A$2:$A$189,0)+1,MATCH($S$39,'用友-利润'!$B$1:$AK$1,0)+1)</f>
        <v>0</v>
      </c>
      <c r="T45" s="202">
        <f>INDEX('用友-利润'!$A$1:$AK$189,MATCH(A45&amp;"调整额",'用友-利润'!$A$2:$A$189,0)+1,MATCH($T$39,'用友-利润'!$B$1:$AK$1,0)+1)</f>
        <v>0</v>
      </c>
      <c r="U45" s="202">
        <f>INDEX('用友-利润'!$A$1:$AK$189,MATCH(A45&amp;"调整额",'用友-利润'!$A$2:$A$189,0)+1,MATCH($U$39,'用友-利润'!$B$1:$AK$1,0)+1)</f>
        <v>0</v>
      </c>
      <c r="V45" s="202">
        <f>INDEX('用友-利润'!$A$1:$AK$189,MATCH(A45&amp;"调整额",'用友-利润'!$A$2:$A$189,0)+1,MATCH($V$39,'用友-利润'!$B$1:$AK$1,0)+1)</f>
        <v>0</v>
      </c>
      <c r="W45" s="202"/>
      <c r="X45" s="202">
        <f>INDEX('用友-利润'!$A$1:$AK$189,MATCH(A45&amp;"调整额",'用友-利润'!$A$2:$A$189,0)+1,MATCH($X$39,'用友-利润'!$B$1:$AK$1,0)+1)</f>
        <v>0</v>
      </c>
    </row>
    <row r="46" s="184" customFormat="1" ht="15.75" customHeight="1" spans="1:24">
      <c r="A46" s="205" t="s">
        <v>65</v>
      </c>
      <c r="B46" s="196">
        <f t="shared" si="6"/>
        <v>0</v>
      </c>
      <c r="C46" s="202">
        <v>174528.3</v>
      </c>
      <c r="D46" s="202">
        <f>INDEX('用友-利润'!$A$1:$AK$189,MATCH(A46&amp;"调整额",'用友-利润'!$A$2:$A$189,0)+1,MATCH('分部表-利润'!$I$1,'用友-利润'!$B$1:$AK$1,0)+1)+INDEX('用友-利润'!$A$1:$AK$189,MATCH(A46&amp;"调整额",'用友-利润'!$A$2:$A$189,0)+1,MATCH('分部表-利润'!$J$1,'用友-利润'!$B$1:$AK$1,0)+1)+INDEX('用友-利润'!$A$1:$AK$189,MATCH(A46&amp;"调整额",'用友-利润'!$A$2:$A$189,0)+1,MATCH('分部表-利润'!$K$1,'用友-利润'!$B$1:$AK$1,0)+1)+INDEX('用友-利润'!$A$1:$AK$189,MATCH(A46&amp;"调整额",'用友-利润'!$A$2:$A$189,0)+1,MATCH('分部表-利润'!$M$1,'用友-利润'!$B$1:$AK$1,0)+1)</f>
        <v>0</v>
      </c>
      <c r="E46" s="202">
        <f>INDEX('用友-利润'!$A$1:$AK$189,MATCH(A46&amp;"调整额",'用友-利润'!$A$2:$A$189,0)+1,MATCH($E$39,'用友-利润'!$B$1:$AK$1,0)+1)</f>
        <v>0</v>
      </c>
      <c r="F46" s="202">
        <f>INDEX('用友-利润'!$A$1:$AK$189,MATCH(A46&amp;"调整额",'用友-利润'!$A$2:$A$189,0)+1,MATCH($F$39,'用友-利润'!$B$1:$AK$1,0)+1)</f>
        <v>0</v>
      </c>
      <c r="G46" s="203">
        <f t="shared" si="7"/>
        <v>0</v>
      </c>
      <c r="H46" s="202">
        <f>INDEX('用友-利润'!$A$1:$AK$189,MATCH(A46&amp;"调整额",'用友-利润'!$A$2:$A$189,0)+1,MATCH($H$39,'用友-利润'!$B$1:$AK$1,0)+1)</f>
        <v>0</v>
      </c>
      <c r="I46" s="202">
        <f>INDEX('用友-利润'!$A$1:$AK$189,MATCH(A46&amp;"调整额",'用友-利润'!$A$2:$A$189,0)+1,MATCH($I$39,'用友-利润'!$B$1:$AK$1,0)+1)</f>
        <v>0</v>
      </c>
      <c r="J46" s="202">
        <f>INDEX('用友-利润'!$A$1:$AK$189,MATCH(A46&amp;"调整额",'用友-利润'!$A$2:$A$189,0)+1,MATCH($J$39,'用友-利润'!$B$1:$AK$1,0)+1)</f>
        <v>0</v>
      </c>
      <c r="K46" s="203">
        <f t="shared" si="8"/>
        <v>0</v>
      </c>
      <c r="L46" s="202">
        <f>INDEX('用友-利润'!$A$1:$AK$189,MATCH(A46&amp;"调整额",'用友-利润'!$A$2:$A$189,0)+1,MATCH($L$39,'用友-利润'!$B$1:$AK$1,0)+1)</f>
        <v>0</v>
      </c>
      <c r="M46" s="202">
        <f>INDEX('用友-利润'!$A$1:$AK$189,MATCH(A46&amp;"调整额",'用友-利润'!$A$2:$A$189,0)+1,MATCH($M$39,'用友-利润'!$B$1:$AK$1,0)+1)</f>
        <v>0</v>
      </c>
      <c r="N46" s="203">
        <f t="shared" si="9"/>
        <v>0</v>
      </c>
      <c r="O46" s="202">
        <f>INDEX('用友-利润'!$A$1:$AK$189,MATCH(A46&amp;"调整额",'用友-利润'!$A$2:$A$189,0)+1,MATCH($O$39,'用友-利润'!$B$1:$AK$1,0)+1)</f>
        <v>0</v>
      </c>
      <c r="P46" s="202">
        <f>INDEX('用友-利润'!$A$1:$AK$189,MATCH(A46&amp;"调整额",'用友-利润'!$A$2:$A$189,0)+1,MATCH($P$39,'用友-利润'!$B$1:$AK$1,0)+1)</f>
        <v>0</v>
      </c>
      <c r="Q46" s="202">
        <f>INDEX('用友-利润'!$A$1:$AK$189,MATCH(A46&amp;"调整额",'用友-利润'!$A$2:$A$189,0)+1,MATCH($Q$39,'用友-利润'!$B$1:$AK$1,0)+1)</f>
        <v>0</v>
      </c>
      <c r="R46" s="203">
        <f t="shared" si="10"/>
        <v>-174528.3</v>
      </c>
      <c r="S46" s="202">
        <f>INDEX('用友-利润'!$A$1:$AK$189,MATCH(A46&amp;"调整额",'用友-利润'!$A$2:$A$189,0)+1,MATCH($S$39,'用友-利润'!$B$1:$AK$1,0)+1)</f>
        <v>0</v>
      </c>
      <c r="T46" s="202">
        <f>INDEX('用友-利润'!$A$1:$AK$189,MATCH(A46&amp;"调整额",'用友-利润'!$A$2:$A$189,0)+1,MATCH($T$39,'用友-利润'!$B$1:$AK$1,0)+1)</f>
        <v>0</v>
      </c>
      <c r="U46" s="202">
        <f>INDEX('用友-利润'!$A$1:$AK$189,MATCH(A46&amp;"调整额",'用友-利润'!$A$2:$A$189,0)+1,MATCH($U$39,'用友-利润'!$B$1:$AK$1,0)+1)</f>
        <v>-174528.3</v>
      </c>
      <c r="V46" s="202">
        <f>INDEX('用友-利润'!$A$1:$AK$189,MATCH(A46&amp;"调整额",'用友-利润'!$A$2:$A$189,0)+1,MATCH($V$39,'用友-利润'!$B$1:$AK$1,0)+1)</f>
        <v>0</v>
      </c>
      <c r="W46" s="202"/>
      <c r="X46" s="202">
        <f>INDEX('用友-利润'!$A$1:$AK$189,MATCH(A46&amp;"调整额",'用友-利润'!$A$2:$A$189,0)+1,MATCH($X$39,'用友-利润'!$B$1:$AK$1,0)+1)</f>
        <v>0</v>
      </c>
    </row>
    <row r="47" s="184" customFormat="1" ht="15.75" customHeight="1" spans="1:24">
      <c r="A47" s="205" t="s">
        <v>66</v>
      </c>
      <c r="B47" s="196">
        <f t="shared" si="6"/>
        <v>-3416128.66</v>
      </c>
      <c r="C47" s="202">
        <v>0</v>
      </c>
      <c r="D47" s="202">
        <f>INDEX('用友-利润'!$A$1:$AK$189,MATCH(A47&amp;"调整额",'用友-利润'!$A$2:$A$189,0)+1,MATCH('分部表-利润'!$I$1,'用友-利润'!$B$1:$AK$1,0)+1)+INDEX('用友-利润'!$A$1:$AK$189,MATCH(A47&amp;"调整额",'用友-利润'!$A$2:$A$189,0)+1,MATCH('分部表-利润'!$J$1,'用友-利润'!$B$1:$AK$1,0)+1)+INDEX('用友-利润'!$A$1:$AK$189,MATCH(A47&amp;"调整额",'用友-利润'!$A$2:$A$189,0)+1,MATCH('分部表-利润'!$K$1,'用友-利润'!$B$1:$AK$1,0)+1)+INDEX('用友-利润'!$A$1:$AK$189,MATCH(A47&amp;"调整额",'用友-利润'!$A$2:$A$189,0)+1,MATCH('分部表-利润'!$M$1,'用友-利润'!$B$1:$AK$1,0)+1)</f>
        <v>0</v>
      </c>
      <c r="E47" s="202">
        <f>INDEX('用友-利润'!$A$1:$AK$189,MATCH(A47&amp;"调整额",'用友-利润'!$A$2:$A$189,0)+1,MATCH($E$39,'用友-利润'!$B$1:$AK$1,0)+1)</f>
        <v>0</v>
      </c>
      <c r="F47" s="202">
        <f>INDEX('用友-利润'!$A$1:$AK$189,MATCH(A47&amp;"调整额",'用友-利润'!$A$2:$A$189,0)+1,MATCH($F$39,'用友-利润'!$B$1:$AK$1,0)+1)</f>
        <v>1572283.79</v>
      </c>
      <c r="G47" s="203">
        <f t="shared" si="7"/>
        <v>-6129115.61</v>
      </c>
      <c r="H47" s="202">
        <f>INDEX('用友-利润'!$A$1:$AK$189,MATCH(A47&amp;"调整额",'用友-利润'!$A$2:$A$189,0)+1,MATCH($H$39,'用友-利润'!$B$1:$AK$1,0)+1)</f>
        <v>-169071.37</v>
      </c>
      <c r="I47" s="202">
        <f>INDEX('用友-利润'!$A$1:$AK$189,MATCH(A47&amp;"调整额",'用友-利润'!$A$2:$A$189,0)+1,MATCH($I$39,'用友-利润'!$B$1:$AK$1,0)+1)</f>
        <v>-4877206.39</v>
      </c>
      <c r="J47" s="202">
        <f>INDEX('用友-利润'!$A$1:$AK$189,MATCH(A47&amp;"调整额",'用友-利润'!$A$2:$A$189,0)+1,MATCH($J$39,'用友-利润'!$B$1:$AK$1,0)+1)</f>
        <v>-1082837.85</v>
      </c>
      <c r="K47" s="203">
        <f t="shared" si="8"/>
        <v>1140703.16</v>
      </c>
      <c r="L47" s="202">
        <f>INDEX('用友-利润'!$A$1:$AK$189,MATCH(A47&amp;"调整额",'用友-利润'!$A$2:$A$189,0)+1,MATCH($L$39,'用友-利润'!$B$1:$AK$1,0)+1)</f>
        <v>0</v>
      </c>
      <c r="M47" s="202">
        <f>INDEX('用友-利润'!$A$1:$AK$189,MATCH(A47&amp;"调整额",'用友-利润'!$A$2:$A$189,0)+1,MATCH($M$39,'用友-利润'!$B$1:$AK$1,0)+1)</f>
        <v>1140703.16</v>
      </c>
      <c r="N47" s="203">
        <f t="shared" si="9"/>
        <v>0</v>
      </c>
      <c r="O47" s="202">
        <f>INDEX('用友-利润'!$A$1:$AK$189,MATCH(A47&amp;"调整额",'用友-利润'!$A$2:$A$189,0)+1,MATCH($O$39,'用友-利润'!$B$1:$AK$1,0)+1)</f>
        <v>0</v>
      </c>
      <c r="P47" s="202">
        <f>INDEX('用友-利润'!$A$1:$AK$189,MATCH(A47&amp;"调整额",'用友-利润'!$A$2:$A$189,0)+1,MATCH($P$39,'用友-利润'!$B$1:$AK$1,0)+1)</f>
        <v>0</v>
      </c>
      <c r="Q47" s="202">
        <f>INDEX('用友-利润'!$A$1:$AK$189,MATCH(A47&amp;"调整额",'用友-利润'!$A$2:$A$189,0)+1,MATCH($Q$39,'用友-利润'!$B$1:$AK$1,0)+1)</f>
        <v>0</v>
      </c>
      <c r="R47" s="203">
        <f t="shared" si="10"/>
        <v>0</v>
      </c>
      <c r="S47" s="202">
        <f>INDEX('用友-利润'!$A$1:$AK$189,MATCH(A47&amp;"调整额",'用友-利润'!$A$2:$A$189,0)+1,MATCH($S$39,'用友-利润'!$B$1:$AK$1,0)+1)</f>
        <v>0</v>
      </c>
      <c r="T47" s="202">
        <f>INDEX('用友-利润'!$A$1:$AK$189,MATCH(A47&amp;"调整额",'用友-利润'!$A$2:$A$189,0)+1,MATCH($T$39,'用友-利润'!$B$1:$AK$1,0)+1)</f>
        <v>0</v>
      </c>
      <c r="U47" s="202">
        <f>INDEX('用友-利润'!$A$1:$AK$189,MATCH(A47&amp;"调整额",'用友-利润'!$A$2:$A$189,0)+1,MATCH($U$39,'用友-利润'!$B$1:$AK$1,0)+1)</f>
        <v>0</v>
      </c>
      <c r="V47" s="202">
        <f>INDEX('用友-利润'!$A$1:$AK$189,MATCH(A47&amp;"调整额",'用友-利润'!$A$2:$A$189,0)+1,MATCH($V$39,'用友-利润'!$B$1:$AK$1,0)+1)</f>
        <v>0</v>
      </c>
      <c r="W47" s="202"/>
      <c r="X47" s="202">
        <f>INDEX('用友-利润'!$A$1:$AK$189,MATCH(A47&amp;"调整额",'用友-利润'!$A$2:$A$189,0)+1,MATCH($X$39,'用友-利润'!$B$1:$AK$1,0)+1)</f>
        <v>0</v>
      </c>
    </row>
    <row r="48" s="184" customFormat="1" ht="15.75" customHeight="1" spans="1:24">
      <c r="A48" s="200" t="s">
        <v>67</v>
      </c>
      <c r="B48" s="196">
        <f t="shared" si="6"/>
        <v>0</v>
      </c>
      <c r="C48" s="202">
        <v>1241587.29</v>
      </c>
      <c r="D48" s="202">
        <f>INDEX('用友-利润'!$A$1:$AK$189,MATCH(A48&amp;"调整额",'用友-利润'!$A$2:$A$189,0)+1,MATCH('分部表-利润'!$I$1,'用友-利润'!$B$1:$AK$1,0)+1)+INDEX('用友-利润'!$A$1:$AK$189,MATCH(A48&amp;"调整额",'用友-利润'!$A$2:$A$189,0)+1,MATCH('分部表-利润'!$J$1,'用友-利润'!$B$1:$AK$1,0)+1)+INDEX('用友-利润'!$A$1:$AK$189,MATCH(A48&amp;"调整额",'用友-利润'!$A$2:$A$189,0)+1,MATCH('分部表-利润'!$K$1,'用友-利润'!$B$1:$AK$1,0)+1)+INDEX('用友-利润'!$A$1:$AK$189,MATCH(A48&amp;"调整额",'用友-利润'!$A$2:$A$189,0)+1,MATCH('分部表-利润'!$M$1,'用友-利润'!$B$1:$AK$1,0)+1)</f>
        <v>5863551.27</v>
      </c>
      <c r="E48" s="202">
        <f>INDEX('用友-利润'!$A$1:$AK$189,MATCH(A48&amp;"调整额",'用友-利润'!$A$2:$A$189,0)+1,MATCH($E$39,'用友-利润'!$B$1:$AK$1,0)+1)</f>
        <v>0</v>
      </c>
      <c r="F48" s="202">
        <f>INDEX('用友-利润'!$A$1:$AK$189,MATCH(A48&amp;"调整额",'用友-利润'!$A$2:$A$189,0)+1,MATCH($F$39,'用友-利润'!$B$1:$AK$1,0)+1)</f>
        <v>0</v>
      </c>
      <c r="G48" s="203">
        <f t="shared" si="7"/>
        <v>-3474500</v>
      </c>
      <c r="H48" s="202">
        <f>INDEX('用友-利润'!$A$1:$AK$189,MATCH(A48&amp;"调整额",'用友-利润'!$A$2:$A$189,0)+1,MATCH($H$39,'用友-利润'!$B$1:$AK$1,0)+1)</f>
        <v>-3474500</v>
      </c>
      <c r="I48" s="202">
        <f>INDEX('用友-利润'!$A$1:$AK$189,MATCH(A48&amp;"调整额",'用友-利润'!$A$2:$A$189,0)+1,MATCH($I$39,'用友-利润'!$B$1:$AK$1,0)+1)</f>
        <v>0</v>
      </c>
      <c r="J48" s="202">
        <f>INDEX('用友-利润'!$A$1:$AK$189,MATCH(A48&amp;"调整额",'用友-利润'!$A$2:$A$189,0)+1,MATCH($J$39,'用友-利润'!$B$1:$AK$1,0)+1)</f>
        <v>0</v>
      </c>
      <c r="K48" s="203">
        <f t="shared" si="8"/>
        <v>-7088896.67</v>
      </c>
      <c r="L48" s="202">
        <f>INDEX('用友-利润'!$A$1:$AK$189,MATCH(A48&amp;"调整额",'用友-利润'!$A$2:$A$189,0)+1,MATCH($L$39,'用友-利润'!$B$1:$AK$1,0)+1)</f>
        <v>-7175746.67</v>
      </c>
      <c r="M48" s="202">
        <f>INDEX('用友-利润'!$A$1:$AK$189,MATCH(A48&amp;"调整额",'用友-利润'!$A$2:$A$189,0)+1,MATCH($M$39,'用友-利润'!$B$1:$AK$1,0)+1)</f>
        <v>86850</v>
      </c>
      <c r="N48" s="203">
        <f t="shared" si="9"/>
        <v>3458258.11</v>
      </c>
      <c r="O48" s="202">
        <f>INDEX('用友-利润'!$A$1:$AK$189,MATCH(A48&amp;"调整额",'用友-利润'!$A$2:$A$189,0)+1,MATCH($O$39,'用友-利润'!$B$1:$AK$1,0)+1)</f>
        <v>3821233.49</v>
      </c>
      <c r="P48" s="202">
        <f>INDEX('用友-利润'!$A$1:$AK$189,MATCH(A48&amp;"调整额",'用友-利润'!$A$2:$A$189,0)+1,MATCH($P$39,'用友-利润'!$B$1:$AK$1,0)+1)</f>
        <v>-362975.38</v>
      </c>
      <c r="Q48" s="202">
        <f>INDEX('用友-利润'!$A$1:$AK$189,MATCH(A48&amp;"调整额",'用友-利润'!$A$2:$A$189,0)+1,MATCH($Q$39,'用友-利润'!$B$1:$AK$1,0)+1)</f>
        <v>0</v>
      </c>
      <c r="R48" s="203">
        <f t="shared" si="10"/>
        <v>0</v>
      </c>
      <c r="S48" s="202">
        <f>INDEX('用友-利润'!$A$1:$AK$189,MATCH(A48&amp;"调整额",'用友-利润'!$A$2:$A$189,0)+1,MATCH($S$39,'用友-利润'!$B$1:$AK$1,0)+1)</f>
        <v>0</v>
      </c>
      <c r="T48" s="202">
        <f>INDEX('用友-利润'!$A$1:$AK$189,MATCH(A48&amp;"调整额",'用友-利润'!$A$2:$A$189,0)+1,MATCH($T$39,'用友-利润'!$B$1:$AK$1,0)+1)</f>
        <v>0</v>
      </c>
      <c r="U48" s="202">
        <f>INDEX('用友-利润'!$A$1:$AK$189,MATCH(A48&amp;"调整额",'用友-利润'!$A$2:$A$189,0)+1,MATCH($U$39,'用友-利润'!$B$1:$AK$1,0)+1)</f>
        <v>0</v>
      </c>
      <c r="V48" s="202">
        <f>INDEX('用友-利润'!$A$1:$AK$189,MATCH(A48&amp;"调整额",'用友-利润'!$A$2:$A$189,0)+1,MATCH($V$39,'用友-利润'!$B$1:$AK$1,0)+1)</f>
        <v>0</v>
      </c>
      <c r="W48" s="202"/>
      <c r="X48" s="202">
        <f>INDEX('用友-利润'!$A$1:$AK$189,MATCH(A48&amp;"调整额",'用友-利润'!$A$2:$A$189,0)+1,MATCH($X$39,'用友-利润'!$B$1:$AK$1,0)+1)</f>
        <v>0</v>
      </c>
    </row>
    <row r="49" s="184" customFormat="1" ht="15.75" customHeight="1" spans="1:24">
      <c r="A49" s="195" t="s">
        <v>68</v>
      </c>
      <c r="B49" s="196">
        <f t="shared" si="6"/>
        <v>0</v>
      </c>
      <c r="C49" s="202"/>
      <c r="D49" s="202"/>
      <c r="E49" s="202">
        <f>INDEX('用友-利润'!$A$1:$AK$189,MATCH(A49&amp;"调整额",'用友-利润'!$A$2:$A$189,0)+1,MATCH($E$39,'用友-利润'!$B$1:$AK$1,0)+1)</f>
        <v>0</v>
      </c>
      <c r="F49" s="202"/>
      <c r="G49" s="203"/>
      <c r="H49" s="202"/>
      <c r="I49" s="202"/>
      <c r="J49" s="202"/>
      <c r="K49" s="203"/>
      <c r="L49" s="202"/>
      <c r="M49" s="202"/>
      <c r="N49" s="203"/>
      <c r="O49" s="202"/>
      <c r="P49" s="202"/>
      <c r="Q49" s="202"/>
      <c r="R49" s="203"/>
      <c r="S49" s="202"/>
      <c r="T49" s="202"/>
      <c r="U49" s="202"/>
      <c r="V49" s="202"/>
      <c r="W49" s="202"/>
      <c r="X49" s="202"/>
    </row>
    <row r="50" s="184" customFormat="1" ht="15.75" customHeight="1" spans="1:24">
      <c r="A50" s="200" t="s">
        <v>35</v>
      </c>
      <c r="B50" s="196">
        <f t="shared" si="6"/>
        <v>0</v>
      </c>
      <c r="C50" s="202">
        <v>0</v>
      </c>
      <c r="D50" s="202">
        <f>INDEX('用友-利润'!$A$1:$AK$189,MATCH(A50&amp;"调整额",'用友-利润'!$A$2:$A$189,0)+1,MATCH('分部表-利润'!$I$1,'用友-利润'!$B$1:$AK$1,0)+1)+INDEX('用友-利润'!$A$1:$AK$189,MATCH(A50&amp;"调整额",'用友-利润'!$A$2:$A$189,0)+1,MATCH('分部表-利润'!$J$1,'用友-利润'!$B$1:$AK$1,0)+1)+INDEX('用友-利润'!$A$1:$AK$189,MATCH(A50&amp;"调整额",'用友-利润'!$A$2:$A$189,0)+1,MATCH('分部表-利润'!$K$1,'用友-利润'!$B$1:$AK$1,0)+1)+INDEX('用友-利润'!$A$1:$AK$189,MATCH(A50&amp;"调整额",'用友-利润'!$A$2:$A$189,0)+1,MATCH('分部表-利润'!$M$1,'用友-利润'!$B$1:$AK$1,0)+1)</f>
        <v>0</v>
      </c>
      <c r="E50" s="202">
        <f>INDEX('用友-利润'!$A$1:$AK$189,MATCH(A50&amp;"调整额",'用友-利润'!$A$2:$A$189,0)+1,MATCH($E$39,'用友-利润'!$B$1:$AK$1,0)+1)</f>
        <v>0</v>
      </c>
      <c r="F50" s="202">
        <f>INDEX('用友-利润'!$A$1:$AK$189,MATCH(A50&amp;"调整额",'用友-利润'!$A$2:$A$189,0)+1,MATCH($F$39,'用友-利润'!$B$1:$AK$1,0)+1)</f>
        <v>0</v>
      </c>
      <c r="G50" s="203"/>
      <c r="H50" s="202"/>
      <c r="I50" s="202">
        <f>INDEX('用友-利润'!$A$1:$AK$189,MATCH(A50&amp;"调整额",'用友-利润'!$A$2:$A$189,0)+1,MATCH($I$39,'用友-利润'!$B$1:$AK$1,0)+1)</f>
        <v>0</v>
      </c>
      <c r="J50" s="202">
        <f>INDEX('用友-利润'!$A$1:$AK$189,MATCH(A50&amp;"调整额",'用友-利润'!$A$2:$A$189,0)+1,MATCH($J$39,'用友-利润'!$B$1:$AK$1,0)+1)</f>
        <v>0</v>
      </c>
      <c r="K50" s="203"/>
      <c r="L50" s="202">
        <f>INDEX('用友-利润'!$A$1:$AK$189,MATCH(A50&amp;"调整额",'用友-利润'!$A$2:$A$189,0)+1,MATCH($L$39,'用友-利润'!$B$1:$AK$1,0)+1)</f>
        <v>0</v>
      </c>
      <c r="M50" s="202">
        <f>INDEX('用友-利润'!$A$1:$AK$189,MATCH(A50&amp;"调整额",'用友-利润'!$A$2:$A$189,0)+1,MATCH($M$39,'用友-利润'!$B$1:$AK$1,0)+1)</f>
        <v>0</v>
      </c>
      <c r="N50" s="203"/>
      <c r="O50" s="202">
        <f>INDEX('用友-利润'!$A$1:$AK$189,MATCH(A50&amp;"调整额",'用友-利润'!$A$2:$A$189,0)+1,MATCH($O$39,'用友-利润'!$B$1:$AK$1,0)+1)</f>
        <v>0</v>
      </c>
      <c r="P50" s="202">
        <f>INDEX('用友-利润'!$A$1:$AK$189,MATCH(A50&amp;"调整额",'用友-利润'!$A$2:$A$189,0)+1,MATCH($P$39,'用友-利润'!$B$1:$AK$1,0)+1)</f>
        <v>0</v>
      </c>
      <c r="Q50" s="202">
        <f>INDEX('用友-利润'!$A$1:$AK$189,MATCH(A50&amp;"调整额",'用友-利润'!$A$2:$A$189,0)+1,MATCH($Q$39,'用友-利润'!$B$1:$AK$1,0)+1)</f>
        <v>0</v>
      </c>
      <c r="R50" s="203">
        <f t="shared" si="10"/>
        <v>0</v>
      </c>
      <c r="S50" s="202">
        <f>INDEX('用友-利润'!$A$1:$AK$189,MATCH(A50&amp;"调整额",'用友-利润'!$A$2:$A$189,0)+1,MATCH($S$39,'用友-利润'!$B$1:$AK$1,0)+1)</f>
        <v>0</v>
      </c>
      <c r="T50" s="202">
        <f>INDEX('用友-利润'!$A$1:$AK$189,MATCH(A50&amp;"调整额",'用友-利润'!$A$2:$A$189,0)+1,MATCH($T$39,'用友-利润'!$B$1:$AK$1,0)+1)</f>
        <v>0</v>
      </c>
      <c r="U50" s="202">
        <f>INDEX('用友-利润'!$A$1:$AK$189,MATCH(A50&amp;"调整额",'用友-利润'!$A$2:$A$189,0)+1,MATCH($U$39,'用友-利润'!$B$1:$AK$1,0)+1)</f>
        <v>0</v>
      </c>
      <c r="V50" s="202">
        <f>INDEX('用友-利润'!$A$1:$AK$189,MATCH(A50&amp;"调整额",'用友-利润'!$A$2:$A$189,0)+1,MATCH($V$39,'用友-利润'!$B$1:$AK$1,0)+1)</f>
        <v>0</v>
      </c>
      <c r="W50" s="202"/>
      <c r="X50" s="202">
        <f>INDEX('用友-利润'!$A$1:$AK$189,MATCH(A50&amp;"调整额",'用友-利润'!$A$2:$A$189,0)+1,MATCH($X$39,'用友-利润'!$B$1:$AK$1,0)+1)</f>
        <v>0</v>
      </c>
    </row>
    <row r="51" s="184" customFormat="1" ht="15.75" customHeight="1" spans="1:24">
      <c r="A51" s="200" t="s">
        <v>69</v>
      </c>
      <c r="B51" s="196">
        <f t="shared" si="6"/>
        <v>0</v>
      </c>
      <c r="C51" s="202">
        <v>0</v>
      </c>
      <c r="D51" s="202">
        <f>INDEX('用友-利润'!$A$1:$AK$189,MATCH(A51&amp;"调整额",'用友-利润'!$A$2:$A$189,0)+1,MATCH('分部表-利润'!$I$1,'用友-利润'!$B$1:$AK$1,0)+1)+INDEX('用友-利润'!$A$1:$AK$189,MATCH(A51&amp;"调整额",'用友-利润'!$A$2:$A$189,0)+1,MATCH('分部表-利润'!$J$1,'用友-利润'!$B$1:$AK$1,0)+1)+INDEX('用友-利润'!$A$1:$AK$189,MATCH(A51&amp;"调整额",'用友-利润'!$A$2:$A$189,0)+1,MATCH('分部表-利润'!$K$1,'用友-利润'!$B$1:$AK$1,0)+1)+INDEX('用友-利润'!$A$1:$AK$189,MATCH(A51&amp;"调整额",'用友-利润'!$A$2:$A$189,0)+1,MATCH('分部表-利润'!$M$1,'用友-利润'!$B$1:$AK$1,0)+1)</f>
        <v>0</v>
      </c>
      <c r="E51" s="202">
        <f>INDEX('用友-利润'!$A$1:$AK$189,MATCH(A51&amp;"调整额",'用友-利润'!$A$2:$A$189,0)+1,MATCH($E$39,'用友-利润'!$B$1:$AK$1,0)+1)</f>
        <v>0</v>
      </c>
      <c r="F51" s="202">
        <f>INDEX('用友-利润'!$A$1:$AK$189,MATCH(A51&amp;"调整额",'用友-利润'!$A$2:$A$189,0)+1,MATCH($F$39,'用友-利润'!$B$1:$AK$1,0)+1)</f>
        <v>0</v>
      </c>
      <c r="G51" s="203"/>
      <c r="H51" s="202"/>
      <c r="I51" s="202">
        <f>INDEX('用友-利润'!$A$1:$AK$189,MATCH(A51&amp;"调整额",'用友-利润'!$A$2:$A$189,0)+1,MATCH($I$39,'用友-利润'!$B$1:$AK$1,0)+1)</f>
        <v>0</v>
      </c>
      <c r="J51" s="202">
        <f>INDEX('用友-利润'!$A$1:$AK$189,MATCH(A51&amp;"调整额",'用友-利润'!$A$2:$A$189,0)+1,MATCH($J$39,'用友-利润'!$B$1:$AK$1,0)+1)</f>
        <v>0</v>
      </c>
      <c r="K51" s="203"/>
      <c r="L51" s="202">
        <f>INDEX('用友-利润'!$A$1:$AK$189,MATCH(A51&amp;"调整额",'用友-利润'!$A$2:$A$189,0)+1,MATCH($L$39,'用友-利润'!$B$1:$AK$1,0)+1)</f>
        <v>0</v>
      </c>
      <c r="M51" s="202">
        <f>INDEX('用友-利润'!$A$1:$AK$189,MATCH(A51&amp;"调整额",'用友-利润'!$A$2:$A$189,0)+1,MATCH($M$39,'用友-利润'!$B$1:$AK$1,0)+1)</f>
        <v>0</v>
      </c>
      <c r="N51" s="203"/>
      <c r="O51" s="202">
        <f>INDEX('用友-利润'!$A$1:$AK$189,MATCH(A51&amp;"调整额",'用友-利润'!$A$2:$A$189,0)+1,MATCH($O$39,'用友-利润'!$B$1:$AK$1,0)+1)</f>
        <v>0</v>
      </c>
      <c r="P51" s="202">
        <f>INDEX('用友-利润'!$A$1:$AK$189,MATCH(A51&amp;"调整额",'用友-利润'!$A$2:$A$189,0)+1,MATCH($P$39,'用友-利润'!$B$1:$AK$1,0)+1)</f>
        <v>0</v>
      </c>
      <c r="Q51" s="202">
        <f>INDEX('用友-利润'!$A$1:$AK$189,MATCH(A51&amp;"调整额",'用友-利润'!$A$2:$A$189,0)+1,MATCH($Q$39,'用友-利润'!$B$1:$AK$1,0)+1)</f>
        <v>0</v>
      </c>
      <c r="R51" s="203">
        <f t="shared" si="10"/>
        <v>0</v>
      </c>
      <c r="S51" s="202">
        <f>INDEX('用友-利润'!$A$1:$AK$189,MATCH(A51&amp;"调整额",'用友-利润'!$A$2:$A$189,0)+1,MATCH($S$39,'用友-利润'!$B$1:$AK$1,0)+1)</f>
        <v>0</v>
      </c>
      <c r="T51" s="202">
        <f>INDEX('用友-利润'!$A$1:$AK$189,MATCH(A51&amp;"调整额",'用友-利润'!$A$2:$A$189,0)+1,MATCH($T$39,'用友-利润'!$B$1:$AK$1,0)+1)</f>
        <v>0</v>
      </c>
      <c r="U51" s="202">
        <f>INDEX('用友-利润'!$A$1:$AK$189,MATCH(A51&amp;"调整额",'用友-利润'!$A$2:$A$189,0)+1,MATCH($U$39,'用友-利润'!$B$1:$AK$1,0)+1)</f>
        <v>0</v>
      </c>
      <c r="V51" s="202">
        <f>INDEX('用友-利润'!$A$1:$AK$189,MATCH(A51&amp;"调整额",'用友-利润'!$A$2:$A$189,0)+1,MATCH($V$39,'用友-利润'!$B$1:$AK$1,0)+1)</f>
        <v>0</v>
      </c>
      <c r="W51" s="202"/>
      <c r="X51" s="202">
        <f>INDEX('用友-利润'!$A$1:$AK$189,MATCH(A51&amp;"调整额",'用友-利润'!$A$2:$A$189,0)+1,MATCH($X$39,'用友-利润'!$B$1:$AK$1,0)+1)</f>
        <v>0</v>
      </c>
    </row>
    <row r="52" s="184" customFormat="1" ht="15.75" customHeight="1" spans="1:24">
      <c r="A52" s="200" t="s">
        <v>70</v>
      </c>
      <c r="B52" s="196">
        <f t="shared" ref="B52:B67" si="11">SUM(C52:F52)+G52+K52+N52+R52</f>
        <v>0</v>
      </c>
      <c r="C52" s="202">
        <v>0</v>
      </c>
      <c r="D52" s="202">
        <f>INDEX('用友-利润'!$A$1:$AK$189,MATCH(A52&amp;"调整额",'用友-利润'!$A$2:$A$189,0)+1,MATCH('分部表-利润'!$I$1,'用友-利润'!$B$1:$AK$1,0)+1)+INDEX('用友-利润'!$A$1:$AK$189,MATCH(A52&amp;"调整额",'用友-利润'!$A$2:$A$189,0)+1,MATCH('分部表-利润'!$J$1,'用友-利润'!$B$1:$AK$1,0)+1)+INDEX('用友-利润'!$A$1:$AK$189,MATCH(A52&amp;"调整额",'用友-利润'!$A$2:$A$189,0)+1,MATCH('分部表-利润'!$K$1,'用友-利润'!$B$1:$AK$1,0)+1)+INDEX('用友-利润'!$A$1:$AK$189,MATCH(A52&amp;"调整额",'用友-利润'!$A$2:$A$189,0)+1,MATCH('分部表-利润'!$M$1,'用友-利润'!$B$1:$AK$1,0)+1)</f>
        <v>0</v>
      </c>
      <c r="E52" s="202">
        <f>INDEX('用友-利润'!$A$1:$AK$189,MATCH(A52&amp;"调整额",'用友-利润'!$A$2:$A$189,0)+1,MATCH($E$39,'用友-利润'!$B$1:$AK$1,0)+1)</f>
        <v>0</v>
      </c>
      <c r="F52" s="202">
        <f>INDEX('用友-利润'!$A$1:$AK$189,MATCH(A52&amp;"调整额",'用友-利润'!$A$2:$A$189,0)+1,MATCH($F$39,'用友-利润'!$B$1:$AK$1,0)+1)</f>
        <v>0</v>
      </c>
      <c r="G52" s="203">
        <f t="shared" ref="G52:G69" si="12">SUM(H52:J52)</f>
        <v>0</v>
      </c>
      <c r="H52" s="202">
        <f>INDEX('用友-利润'!$A$1:$AK$189,MATCH(A52&amp;"调整额",'用友-利润'!$A$2:$A$189,0)+1,MATCH($H$39,'用友-利润'!$B$1:$AK$1,0)+1)</f>
        <v>0</v>
      </c>
      <c r="I52" s="202">
        <f>INDEX('用友-利润'!$A$1:$AK$189,MATCH(A52&amp;"调整额",'用友-利润'!$A$2:$A$189,0)+1,MATCH($I$39,'用友-利润'!$B$1:$AK$1,0)+1)</f>
        <v>0</v>
      </c>
      <c r="J52" s="202">
        <f>INDEX('用友-利润'!$A$1:$AK$189,MATCH(A52&amp;"调整额",'用友-利润'!$A$2:$A$189,0)+1,MATCH($J$39,'用友-利润'!$B$1:$AK$1,0)+1)</f>
        <v>0</v>
      </c>
      <c r="K52" s="203">
        <f t="shared" ref="K52:K69" si="13">SUM(L52:M52)</f>
        <v>0</v>
      </c>
      <c r="L52" s="202">
        <f>INDEX('用友-利润'!$A$1:$AK$189,MATCH(A52&amp;"调整额",'用友-利润'!$A$2:$A$189,0)+1,MATCH($L$39,'用友-利润'!$B$1:$AK$1,0)+1)</f>
        <v>0</v>
      </c>
      <c r="M52" s="202">
        <f>INDEX('用友-利润'!$A$1:$AK$189,MATCH(A52&amp;"调整额",'用友-利润'!$A$2:$A$189,0)+1,MATCH($M$39,'用友-利润'!$B$1:$AK$1,0)+1)</f>
        <v>0</v>
      </c>
      <c r="N52" s="203">
        <f t="shared" ref="N52:N69" si="14">SUM(O52:P52)</f>
        <v>0</v>
      </c>
      <c r="O52" s="202">
        <f>INDEX('用友-利润'!$A$1:$AK$189,MATCH(A52&amp;"调整额",'用友-利润'!$A$2:$A$189,0)+1,MATCH($O$39,'用友-利润'!$B$1:$AK$1,0)+1)</f>
        <v>0</v>
      </c>
      <c r="P52" s="202">
        <f>INDEX('用友-利润'!$A$1:$AK$189,MATCH(A52&amp;"调整额",'用友-利润'!$A$2:$A$189,0)+1,MATCH($P$39,'用友-利润'!$B$1:$AK$1,0)+1)</f>
        <v>0</v>
      </c>
      <c r="Q52" s="202">
        <f>INDEX('用友-利润'!$A$1:$AK$189,MATCH(A52&amp;"调整额",'用友-利润'!$A$2:$A$189,0)+1,MATCH($Q$39,'用友-利润'!$B$1:$AK$1,0)+1)</f>
        <v>0</v>
      </c>
      <c r="R52" s="203">
        <f t="shared" si="10"/>
        <v>0</v>
      </c>
      <c r="S52" s="202">
        <f>INDEX('用友-利润'!$A$1:$AK$189,MATCH(A52&amp;"调整额",'用友-利润'!$A$2:$A$189,0)+1,MATCH($S$39,'用友-利润'!$B$1:$AK$1,0)+1)</f>
        <v>0</v>
      </c>
      <c r="T52" s="202">
        <f>INDEX('用友-利润'!$A$1:$AK$189,MATCH(A52&amp;"调整额",'用友-利润'!$A$2:$A$189,0)+1,MATCH($T$39,'用友-利润'!$B$1:$AK$1,0)+1)</f>
        <v>0</v>
      </c>
      <c r="U52" s="202">
        <f>INDEX('用友-利润'!$A$1:$AK$189,MATCH(A52&amp;"调整额",'用友-利润'!$A$2:$A$189,0)+1,MATCH($U$39,'用友-利润'!$B$1:$AK$1,0)+1)</f>
        <v>0</v>
      </c>
      <c r="V52" s="202">
        <f>INDEX('用友-利润'!$A$1:$AK$189,MATCH(A52&amp;"调整额",'用友-利润'!$A$2:$A$189,0)+1,MATCH($V$39,'用友-利润'!$B$1:$AK$1,0)+1)</f>
        <v>0</v>
      </c>
      <c r="W52" s="202"/>
      <c r="X52" s="202">
        <f>INDEX('用友-利润'!$A$1:$AK$189,MATCH(A52&amp;"调整额",'用友-利润'!$A$2:$A$189,0)+1,MATCH($X$39,'用友-利润'!$B$1:$AK$1,0)+1)</f>
        <v>0</v>
      </c>
    </row>
    <row r="53" s="184" customFormat="1" ht="15.75" customHeight="1" spans="1:24">
      <c r="A53" s="200" t="s">
        <v>71</v>
      </c>
      <c r="B53" s="196">
        <f t="shared" si="11"/>
        <v>0</v>
      </c>
      <c r="C53" s="202">
        <f>889620-(B33)/0.75</f>
        <v>36401899.16</v>
      </c>
      <c r="D53" s="202">
        <f>INDEX('用友-利润'!$A$1:$AK$189,MATCH(A53&amp;"调整额",'用友-利润'!$A$2:$A$189,0)+1,MATCH('分部表-利润'!$I$1,'用友-利润'!$B$1:$AK$1,0)+1)+INDEX('用友-利润'!$A$1:$AK$189,MATCH(A53&amp;"调整额",'用友-利润'!$A$2:$A$189,0)+1,MATCH('分部表-利润'!$J$1,'用友-利润'!$B$1:$AK$1,0)+1)+INDEX('用友-利润'!$A$1:$AK$189,MATCH(A53&amp;"调整额",'用友-利润'!$A$2:$A$189,0)+1,MATCH('分部表-利润'!$K$1,'用友-利润'!$B$1:$AK$1,0)+1)+INDEX('用友-利润'!$A$1:$AK$189,MATCH(A53&amp;"调整额",'用友-利润'!$A$2:$A$189,0)+1,MATCH('分部表-利润'!$M$1,'用友-利润'!$B$1:$AK$1,0)+1)</f>
        <v>-1121220</v>
      </c>
      <c r="E53" s="202">
        <f>INDEX('用友-利润'!$A$1:$AK$189,MATCH(A53&amp;"调整额",'用友-利润'!$A$2:$A$189,0)+1,MATCH($E$39,'用友-利润'!$B$1:$AK$1,0)+1)</f>
        <v>0</v>
      </c>
      <c r="F53" s="202">
        <f>INDEX('用友-利润'!$A$1:$AK$189,MATCH(A53&amp;"调整额",'用友-利润'!$A$2:$A$189,0)+1,MATCH($F$39,'用友-利润'!$B$1:$AK$1,0)+1)</f>
        <v>1217352.44</v>
      </c>
      <c r="G53" s="203">
        <f t="shared" si="12"/>
        <v>2738620.5</v>
      </c>
      <c r="H53" s="202">
        <f>INDEX('用友-利润'!$A$1:$AK$189,MATCH(A53&amp;"调整额",'用友-利润'!$A$2:$A$189,0)+1,MATCH($H$39,'用友-利润'!$B$1:$AK$1,0)+1)</f>
        <v>2738620.5</v>
      </c>
      <c r="I53" s="202">
        <f>INDEX('用友-利润'!$A$1:$AK$189,MATCH(A53&amp;"调整额",'用友-利润'!$A$2:$A$189,0)+1,MATCH($I$39,'用友-利润'!$B$1:$AK$1,0)+1)</f>
        <v>0</v>
      </c>
      <c r="J53" s="202">
        <f>INDEX('用友-利润'!$A$1:$AK$189,MATCH(A53&amp;"调整额",'用友-利润'!$A$2:$A$189,0)+1,MATCH($J$39,'用友-利润'!$B$1:$AK$1,0)+1)</f>
        <v>0</v>
      </c>
      <c r="K53" s="203">
        <f t="shared" si="13"/>
        <v>3566408.33333332</v>
      </c>
      <c r="L53" s="202">
        <f>INDEX('用友-利润'!$A$1:$AK$189,MATCH(A53&amp;"调整额",'用友-利润'!$A$2:$A$189,0)+1,MATCH($L$39,'用友-利润'!$B$1:$AK$1,0)+1)+L33/0.75</f>
        <v>1670723.91333332</v>
      </c>
      <c r="M53" s="202">
        <f>INDEX('用友-利润'!$A$1:$AK$189,MATCH(A53&amp;"调整额",'用友-利润'!$A$2:$A$189,0)+1,MATCH($M$39,'用友-利润'!$B$1:$AK$1,0)+1)</f>
        <v>1895684.42</v>
      </c>
      <c r="N53" s="203">
        <f t="shared" si="14"/>
        <v>-42803060.4333333</v>
      </c>
      <c r="O53" s="202">
        <f>INDEX('用友-利润'!$A$1:$AK$189,MATCH(A53&amp;"调整额",'用友-利润'!$A$2:$A$189,0)+1,MATCH($O$39,'用友-利润'!$B$1:$AK$1,0)+1)</f>
        <v>-20203382.94</v>
      </c>
      <c r="P53" s="202">
        <f>INDEX('用友-利润'!$A$1:$AK$189,MATCH(A53&amp;"调整额",'用友-利润'!$A$2:$A$189,0)+1,MATCH($P$39,'用友-利润'!$B$1:$AK$1,0)+1)+(P33)/0.75</f>
        <v>-22599677.4933333</v>
      </c>
      <c r="Q53" s="202">
        <f>INDEX('用友-利润'!$A$1:$AK$189,MATCH(A53&amp;"调整额",'用友-利润'!$A$2:$A$189,0)+1,MATCH($Q$39,'用友-利润'!$B$1:$AK$1,0)+1)</f>
        <v>0</v>
      </c>
      <c r="R53" s="203">
        <f t="shared" si="10"/>
        <v>0</v>
      </c>
      <c r="S53" s="202">
        <f>INDEX('用友-利润'!$A$1:$AK$189,MATCH(A53&amp;"调整额",'用友-利润'!$A$2:$A$189,0)+1,MATCH($S$39,'用友-利润'!$B$1:$AK$1,0)+1)</f>
        <v>0</v>
      </c>
      <c r="T53" s="202">
        <f>INDEX('用友-利润'!$A$1:$AK$189,MATCH(A53&amp;"调整额",'用友-利润'!$A$2:$A$189,0)+1,MATCH($T$39,'用友-利润'!$B$1:$AK$1,0)+1)</f>
        <v>0</v>
      </c>
      <c r="U53" s="202">
        <f>INDEX('用友-利润'!$A$1:$AK$189,MATCH(A53&amp;"调整额",'用友-利润'!$A$2:$A$189,0)+1,MATCH($U$39,'用友-利润'!$B$1:$AK$1,0)+1)</f>
        <v>0</v>
      </c>
      <c r="V53" s="202">
        <f>INDEX('用友-利润'!$A$1:$AK$189,MATCH(A53&amp;"调整额",'用友-利润'!$A$2:$A$189,0)+1,MATCH($V$39,'用友-利润'!$B$1:$AK$1,0)+1)</f>
        <v>0</v>
      </c>
      <c r="W53" s="202"/>
      <c r="X53" s="202">
        <f>INDEX('用友-利润'!$A$1:$AK$189,MATCH(A53&amp;"调整额",'用友-利润'!$A$2:$A$189,0)+1,MATCH($X$39,'用友-利润'!$B$1:$AK$1,0)+1)</f>
        <v>0</v>
      </c>
    </row>
    <row r="54" s="184" customFormat="1" ht="15.75" customHeight="1" spans="1:24">
      <c r="A54" s="200" t="s">
        <v>72</v>
      </c>
      <c r="B54" s="196">
        <f t="shared" si="11"/>
        <v>0</v>
      </c>
      <c r="C54" s="202">
        <v>0</v>
      </c>
      <c r="D54" s="202">
        <f>INDEX('用友-利润'!$A$1:$AK$189,MATCH(A54&amp;"调整额",'用友-利润'!$A$2:$A$189,0)+1,MATCH('分部表-利润'!$I$1,'用友-利润'!$B$1:$AK$1,0)+1)+INDEX('用友-利润'!$A$1:$AK$189,MATCH(A54&amp;"调整额",'用友-利润'!$A$2:$A$189,0)+1,MATCH('分部表-利润'!$J$1,'用友-利润'!$B$1:$AK$1,0)+1)+INDEX('用友-利润'!$A$1:$AK$189,MATCH(A54&amp;"调整额",'用友-利润'!$A$2:$A$189,0)+1,MATCH('分部表-利润'!$K$1,'用友-利润'!$B$1:$AK$1,0)+1)+INDEX('用友-利润'!$A$1:$AK$189,MATCH(A54&amp;"调整额",'用友-利润'!$A$2:$A$189,0)+1,MATCH('分部表-利润'!$M$1,'用友-利润'!$B$1:$AK$1,0)+1)</f>
        <v>0</v>
      </c>
      <c r="E54" s="202">
        <f>INDEX('用友-利润'!$A$1:$AK$189,MATCH(A54&amp;"调整额",'用友-利润'!$A$2:$A$189,0)+1,MATCH($E$39,'用友-利润'!$B$1:$AK$1,0)+1)</f>
        <v>0</v>
      </c>
      <c r="F54" s="202">
        <f>INDEX('用友-利润'!$A$1:$AK$189,MATCH(A54&amp;"调整额",'用友-利润'!$A$2:$A$189,0)+1,MATCH($F$39,'用友-利润'!$B$1:$AK$1,0)+1)</f>
        <v>0</v>
      </c>
      <c r="G54" s="203">
        <f t="shared" si="12"/>
        <v>0</v>
      </c>
      <c r="H54" s="202">
        <f>INDEX('用友-利润'!$A$1:$AK$189,MATCH(A54&amp;"调整额",'用友-利润'!$A$2:$A$189,0)+1,MATCH($H$39,'用友-利润'!$B$1:$AK$1,0)+1)</f>
        <v>0</v>
      </c>
      <c r="I54" s="202">
        <f>INDEX('用友-利润'!$A$1:$AK$189,MATCH(A54&amp;"调整额",'用友-利润'!$A$2:$A$189,0)+1,MATCH($I$39,'用友-利润'!$B$1:$AK$1,0)+1)</f>
        <v>0</v>
      </c>
      <c r="J54" s="202">
        <f>INDEX('用友-利润'!$A$1:$AK$189,MATCH(A54&amp;"调整额",'用友-利润'!$A$2:$A$189,0)+1,MATCH($J$39,'用友-利润'!$B$1:$AK$1,0)+1)</f>
        <v>0</v>
      </c>
      <c r="K54" s="203">
        <f t="shared" si="13"/>
        <v>0</v>
      </c>
      <c r="L54" s="202">
        <f>INDEX('用友-利润'!$A$1:$AK$189,MATCH(A54&amp;"调整额",'用友-利润'!$A$2:$A$189,0)+1,MATCH($L$39,'用友-利润'!$B$1:$AK$1,0)+1)</f>
        <v>0</v>
      </c>
      <c r="M54" s="202">
        <f>INDEX('用友-利润'!$A$1:$AK$189,MATCH(A54&amp;"调整额",'用友-利润'!$A$2:$A$189,0)+1,MATCH($M$39,'用友-利润'!$B$1:$AK$1,0)+1)</f>
        <v>0</v>
      </c>
      <c r="N54" s="203">
        <f t="shared" si="14"/>
        <v>0</v>
      </c>
      <c r="O54" s="202">
        <f>INDEX('用友-利润'!$A$1:$AK$189,MATCH(A54&amp;"调整额",'用友-利润'!$A$2:$A$189,0)+1,MATCH($O$39,'用友-利润'!$B$1:$AK$1,0)+1)</f>
        <v>0</v>
      </c>
      <c r="P54" s="202">
        <f>INDEX('用友-利润'!$A$1:$AK$189,MATCH(A54&amp;"调整额",'用友-利润'!$A$2:$A$189,0)+1,MATCH($P$39,'用友-利润'!$B$1:$AK$1,0)+1)</f>
        <v>0</v>
      </c>
      <c r="Q54" s="202">
        <f>INDEX('用友-利润'!$A$1:$AK$189,MATCH(A54&amp;"调整额",'用友-利润'!$A$2:$A$189,0)+1,MATCH($Q$39,'用友-利润'!$B$1:$AK$1,0)+1)</f>
        <v>0</v>
      </c>
      <c r="R54" s="203">
        <f t="shared" si="10"/>
        <v>0</v>
      </c>
      <c r="S54" s="202">
        <f>INDEX('用友-利润'!$A$1:$AK$189,MATCH(A54&amp;"调整额",'用友-利润'!$A$2:$A$189,0)+1,MATCH($S$39,'用友-利润'!$B$1:$AK$1,0)+1)</f>
        <v>0</v>
      </c>
      <c r="T54" s="202">
        <f>INDEX('用友-利润'!$A$1:$AK$189,MATCH(A54&amp;"调整额",'用友-利润'!$A$2:$A$189,0)+1,MATCH($T$39,'用友-利润'!$B$1:$AK$1,0)+1)</f>
        <v>0</v>
      </c>
      <c r="U54" s="202">
        <f>INDEX('用友-利润'!$A$1:$AK$189,MATCH(A54&amp;"调整额",'用友-利润'!$A$2:$A$189,0)+1,MATCH($U$39,'用友-利润'!$B$1:$AK$1,0)+1)</f>
        <v>0</v>
      </c>
      <c r="V54" s="202">
        <f>INDEX('用友-利润'!$A$1:$AK$189,MATCH(A54&amp;"调整额",'用友-利润'!$A$2:$A$189,0)+1,MATCH($V$39,'用友-利润'!$B$1:$AK$1,0)+1)</f>
        <v>0</v>
      </c>
      <c r="W54" s="202"/>
      <c r="X54" s="202">
        <f>INDEX('用友-利润'!$A$1:$AK$189,MATCH(A54&amp;"调整额",'用友-利润'!$A$2:$A$189,0)+1,MATCH($X$39,'用友-利润'!$B$1:$AK$1,0)+1)</f>
        <v>0</v>
      </c>
    </row>
    <row r="55" s="184" customFormat="1" ht="15.75" customHeight="1" spans="1:24">
      <c r="A55" s="200" t="s">
        <v>73</v>
      </c>
      <c r="B55" s="196">
        <f t="shared" si="11"/>
        <v>3416128.66</v>
      </c>
      <c r="C55" s="202">
        <v>449572.43</v>
      </c>
      <c r="D55" s="202">
        <f>INDEX('用友-利润'!$A$1:$AK$189,MATCH(A55&amp;"调整额",'用友-利润'!$A$2:$A$189,0)+1,MATCH('分部表-利润'!$I$1,'用友-利润'!$B$1:$AK$1,0)+1)+INDEX('用友-利润'!$A$1:$AK$189,MATCH(A55&amp;"调整额",'用友-利润'!$A$2:$A$189,0)+1,MATCH('分部表-利润'!$J$1,'用友-利润'!$B$1:$AK$1,0)+1)+INDEX('用友-利润'!$A$1:$AK$189,MATCH(A55&amp;"调整额",'用友-利润'!$A$2:$A$189,0)+1,MATCH('分部表-利润'!$K$1,'用友-利润'!$B$1:$AK$1,0)+1)+INDEX('用友-利润'!$A$1:$AK$189,MATCH(A55&amp;"调整额",'用友-利润'!$A$2:$A$189,0)+1,MATCH('分部表-利润'!$M$1,'用友-利润'!$B$1:$AK$1,0)+1)</f>
        <v>0</v>
      </c>
      <c r="E55" s="202">
        <f>INDEX('用友-利润'!$A$1:$AK$189,MATCH(A55&amp;"调整额",'用友-利润'!$A$2:$A$189,0)+1,MATCH($E$39,'用友-利润'!$B$1:$AK$1,0)+1)</f>
        <v>0</v>
      </c>
      <c r="F55" s="202">
        <f>INDEX('用友-利润'!$A$1:$AK$189,MATCH(A55&amp;"调整额",'用友-利润'!$A$2:$A$189,0)+1,MATCH($F$39,'用友-利润'!$B$1:$AK$1,0)+1)</f>
        <v>2966556.23</v>
      </c>
      <c r="G55" s="203">
        <f t="shared" si="12"/>
        <v>0</v>
      </c>
      <c r="H55" s="202">
        <f>INDEX('用友-利润'!$A$1:$AK$189,MATCH(A55&amp;"调整额",'用友-利润'!$A$2:$A$189,0)+1,MATCH($H$39,'用友-利润'!$B$1:$AK$1,0)+1)</f>
        <v>0</v>
      </c>
      <c r="I55" s="202">
        <f>INDEX('用友-利润'!$A$1:$AK$189,MATCH(A55&amp;"调整额",'用友-利润'!$A$2:$A$189,0)+1,MATCH($I$39,'用友-利润'!$B$1:$AK$1,0)+1)</f>
        <v>0</v>
      </c>
      <c r="J55" s="202">
        <f>INDEX('用友-利润'!$A$1:$AK$189,MATCH(A55&amp;"调整额",'用友-利润'!$A$2:$A$189,0)+1,MATCH($J$39,'用友-利润'!$B$1:$AK$1,0)+1)</f>
        <v>0</v>
      </c>
      <c r="K55" s="203">
        <f t="shared" si="13"/>
        <v>0</v>
      </c>
      <c r="L55" s="202">
        <f>INDEX('用友-利润'!$A$1:$AK$189,MATCH(A55&amp;"调整额",'用友-利润'!$A$2:$A$189,0)+1,MATCH($L$39,'用友-利润'!$B$1:$AK$1,0)+1)</f>
        <v>0</v>
      </c>
      <c r="M55" s="202">
        <f>INDEX('用友-利润'!$A$1:$AK$189,MATCH(A55&amp;"调整额",'用友-利润'!$A$2:$A$189,0)+1,MATCH($M$39,'用友-利润'!$B$1:$AK$1,0)+1)</f>
        <v>0</v>
      </c>
      <c r="N55" s="203">
        <f t="shared" si="14"/>
        <v>0</v>
      </c>
      <c r="O55" s="202">
        <f>INDEX('用友-利润'!$A$1:$AK$189,MATCH(A55&amp;"调整额",'用友-利润'!$A$2:$A$189,0)+1,MATCH($O$39,'用友-利润'!$B$1:$AK$1,0)+1)</f>
        <v>0</v>
      </c>
      <c r="P55" s="202">
        <f>INDEX('用友-利润'!$A$1:$AK$189,MATCH(A55&amp;"调整额",'用友-利润'!$A$2:$A$189,0)+1,MATCH($P$39,'用友-利润'!$B$1:$AK$1,0)+1)</f>
        <v>0</v>
      </c>
      <c r="Q55" s="202">
        <f>INDEX('用友-利润'!$A$1:$AK$189,MATCH(A55&amp;"调整额",'用友-利润'!$A$2:$A$189,0)+1,MATCH($Q$39,'用友-利润'!$B$1:$AK$1,0)+1)</f>
        <v>0</v>
      </c>
      <c r="R55" s="203">
        <f t="shared" si="10"/>
        <v>0</v>
      </c>
      <c r="S55" s="202">
        <f>INDEX('用友-利润'!$A$1:$AK$189,MATCH(A55&amp;"调整额",'用友-利润'!$A$2:$A$189,0)+1,MATCH($S$39,'用友-利润'!$B$1:$AK$1,0)+1)</f>
        <v>0</v>
      </c>
      <c r="T55" s="202">
        <f>INDEX('用友-利润'!$A$1:$AK$189,MATCH(A55&amp;"调整额",'用友-利润'!$A$2:$A$189,0)+1,MATCH($T$39,'用友-利润'!$B$1:$AK$1,0)+1)</f>
        <v>0</v>
      </c>
      <c r="U55" s="202">
        <f>INDEX('用友-利润'!$A$1:$AK$189,MATCH(A55&amp;"调整额",'用友-利润'!$A$2:$A$189,0)+1,MATCH($U$39,'用友-利润'!$B$1:$AK$1,0)+1)</f>
        <v>0</v>
      </c>
      <c r="V55" s="202">
        <f>INDEX('用友-利润'!$A$1:$AK$189,MATCH(A55&amp;"调整额",'用友-利润'!$A$2:$A$189,0)+1,MATCH($V$39,'用友-利润'!$B$1:$AK$1,0)+1)</f>
        <v>0</v>
      </c>
      <c r="W55" s="202"/>
      <c r="X55" s="202">
        <f>INDEX('用友-利润'!$A$1:$AK$189,MATCH(A55&amp;"调整额",'用友-利润'!$A$2:$A$189,0)+1,MATCH($X$39,'用友-利润'!$B$1:$AK$1,0)+1)</f>
        <v>0</v>
      </c>
    </row>
    <row r="56" s="184" customFormat="1" ht="15.75" customHeight="1" spans="1:24">
      <c r="A56" s="200" t="s">
        <v>74</v>
      </c>
      <c r="B56" s="196">
        <f t="shared" si="11"/>
        <v>0</v>
      </c>
      <c r="C56" s="202">
        <v>0</v>
      </c>
      <c r="D56" s="202">
        <f>INDEX('用友-利润'!$A$1:$AK$189,MATCH(A56&amp;"调整额",'用友-利润'!$A$2:$A$189,0)+1,MATCH('分部表-利润'!$I$1,'用友-利润'!$B$1:$AK$1,0)+1)+INDEX('用友-利润'!$A$1:$AK$189,MATCH(A56&amp;"调整额",'用友-利润'!$A$2:$A$189,0)+1,MATCH('分部表-利润'!$J$1,'用友-利润'!$B$1:$AK$1,0)+1)+INDEX('用友-利润'!$A$1:$AK$189,MATCH(A56&amp;"调整额",'用友-利润'!$A$2:$A$189,0)+1,MATCH('分部表-利润'!$K$1,'用友-利润'!$B$1:$AK$1,0)+1)+INDEX('用友-利润'!$A$1:$AK$189,MATCH(A56&amp;"调整额",'用友-利润'!$A$2:$A$189,0)+1,MATCH('分部表-利润'!$M$1,'用友-利润'!$B$1:$AK$1,0)+1)</f>
        <v>0</v>
      </c>
      <c r="E56" s="202">
        <f>INDEX('用友-利润'!$A$1:$AK$189,MATCH(A56&amp;"调整额",'用友-利润'!$A$2:$A$189,0)+1,MATCH($E$39,'用友-利润'!$B$1:$AK$1,0)+1)</f>
        <v>0</v>
      </c>
      <c r="F56" s="202">
        <f>INDEX('用友-利润'!$A$1:$AK$189,MATCH(A56&amp;"调整额",'用友-利润'!$A$2:$A$189,0)+1,MATCH($F$39,'用友-利润'!$B$1:$AK$1,0)+1)</f>
        <v>0</v>
      </c>
      <c r="G56" s="203">
        <f t="shared" si="12"/>
        <v>0</v>
      </c>
      <c r="H56" s="202">
        <f>INDEX('用友-利润'!$A$1:$AK$189,MATCH(A56&amp;"调整额",'用友-利润'!$A$2:$A$189,0)+1,MATCH($H$39,'用友-利润'!$B$1:$AK$1,0)+1)</f>
        <v>0</v>
      </c>
      <c r="I56" s="202">
        <f>INDEX('用友-利润'!$A$1:$AK$189,MATCH(A56&amp;"调整额",'用友-利润'!$A$2:$A$189,0)+1,MATCH($I$39,'用友-利润'!$B$1:$AK$1,0)+1)</f>
        <v>0</v>
      </c>
      <c r="J56" s="202">
        <f>INDEX('用友-利润'!$A$1:$AK$189,MATCH(A56&amp;"调整额",'用友-利润'!$A$2:$A$189,0)+1,MATCH($J$39,'用友-利润'!$B$1:$AK$1,0)+1)</f>
        <v>0</v>
      </c>
      <c r="K56" s="203">
        <f t="shared" si="13"/>
        <v>0</v>
      </c>
      <c r="L56" s="202">
        <f>INDEX('用友-利润'!$A$1:$AK$189,MATCH(A56&amp;"调整额",'用友-利润'!$A$2:$A$189,0)+1,MATCH($L$39,'用友-利润'!$B$1:$AK$1,0)+1)</f>
        <v>0</v>
      </c>
      <c r="M56" s="202">
        <f>INDEX('用友-利润'!$A$1:$AK$189,MATCH(A56&amp;"调整额",'用友-利润'!$A$2:$A$189,0)+1,MATCH($M$39,'用友-利润'!$B$1:$AK$1,0)+1)</f>
        <v>0</v>
      </c>
      <c r="N56" s="203">
        <f t="shared" si="14"/>
        <v>0</v>
      </c>
      <c r="O56" s="202">
        <f>INDEX('用友-利润'!$A$1:$AK$189,MATCH(A56&amp;"调整额",'用友-利润'!$A$2:$A$189,0)+1,MATCH($O$39,'用友-利润'!$B$1:$AK$1,0)+1)</f>
        <v>0</v>
      </c>
      <c r="P56" s="202">
        <f>INDEX('用友-利润'!$A$1:$AK$189,MATCH(A56&amp;"调整额",'用友-利润'!$A$2:$A$189,0)+1,MATCH($P$39,'用友-利润'!$B$1:$AK$1,0)+1)</f>
        <v>0</v>
      </c>
      <c r="Q56" s="202">
        <f>INDEX('用友-利润'!$A$1:$AK$189,MATCH(A56&amp;"调整额",'用友-利润'!$A$2:$A$189,0)+1,MATCH($Q$39,'用友-利润'!$B$1:$AK$1,0)+1)</f>
        <v>0</v>
      </c>
      <c r="R56" s="203">
        <f t="shared" si="10"/>
        <v>0</v>
      </c>
      <c r="S56" s="202">
        <f>INDEX('用友-利润'!$A$1:$AK$189,MATCH(A56&amp;"调整额",'用友-利润'!$A$2:$A$189,0)+1,MATCH($S$39,'用友-利润'!$B$1:$AK$1,0)+1)</f>
        <v>0</v>
      </c>
      <c r="T56" s="202">
        <f>INDEX('用友-利润'!$A$1:$AK$189,MATCH(A56&amp;"调整额",'用友-利润'!$A$2:$A$189,0)+1,MATCH($T$39,'用友-利润'!$B$1:$AK$1,0)+1)</f>
        <v>0</v>
      </c>
      <c r="U56" s="202">
        <f>INDEX('用友-利润'!$A$1:$AK$189,MATCH(A56&amp;"调整额",'用友-利润'!$A$2:$A$189,0)+1,MATCH($U$39,'用友-利润'!$B$1:$AK$1,0)+1)</f>
        <v>0</v>
      </c>
      <c r="V56" s="202">
        <f>INDEX('用友-利润'!$A$1:$AK$189,MATCH(A56&amp;"调整额",'用友-利润'!$A$2:$A$189,0)+1,MATCH($V$39,'用友-利润'!$B$1:$AK$1,0)+1)</f>
        <v>0</v>
      </c>
      <c r="W56" s="202"/>
      <c r="X56" s="202">
        <f>INDEX('用友-利润'!$A$1:$AK$189,MATCH(A56&amp;"调整额",'用友-利润'!$A$2:$A$189,0)+1,MATCH($X$39,'用友-利润'!$B$1:$AK$1,0)+1)</f>
        <v>0</v>
      </c>
    </row>
    <row r="57" s="185" customFormat="1" ht="15.75" customHeight="1" spans="1:24">
      <c r="A57" s="206" t="s">
        <v>75</v>
      </c>
      <c r="B57" s="196">
        <f t="shared" si="11"/>
        <v>0.00160800084995572</v>
      </c>
      <c r="C57" s="196">
        <f>SUM(C58:C62)</f>
        <v>-6735419.290506</v>
      </c>
      <c r="D57" s="196">
        <f t="shared" ref="D57:X57" si="15">SUM(D58:D62)</f>
        <v>68284.679794</v>
      </c>
      <c r="E57" s="196">
        <f t="shared" si="15"/>
        <v>4040</v>
      </c>
      <c r="F57" s="196">
        <f t="shared" si="15"/>
        <v>6829332.29208</v>
      </c>
      <c r="G57" s="196">
        <f t="shared" si="15"/>
        <v>-84295.155028</v>
      </c>
      <c r="H57" s="196">
        <f t="shared" si="15"/>
        <v>-28774.5925</v>
      </c>
      <c r="I57" s="196">
        <f t="shared" si="15"/>
        <v>-31481.562258</v>
      </c>
      <c r="J57" s="196">
        <f t="shared" si="15"/>
        <v>-24039.00027</v>
      </c>
      <c r="K57" s="196">
        <f t="shared" si="15"/>
        <v>-132049.895922</v>
      </c>
      <c r="L57" s="196">
        <f t="shared" si="15"/>
        <v>-187736.842374</v>
      </c>
      <c r="M57" s="196">
        <f t="shared" si="15"/>
        <v>55686.946452</v>
      </c>
      <c r="N57" s="196">
        <f t="shared" si="15"/>
        <v>-27134.10405</v>
      </c>
      <c r="O57" s="196">
        <f t="shared" si="15"/>
        <v>-262787.20335</v>
      </c>
      <c r="P57" s="196">
        <f t="shared" si="15"/>
        <v>235653.0993</v>
      </c>
      <c r="Q57" s="196">
        <f t="shared" si="15"/>
        <v>0</v>
      </c>
      <c r="R57" s="196">
        <f t="shared" si="15"/>
        <v>77241.47524</v>
      </c>
      <c r="S57" s="196">
        <f t="shared" si="15"/>
        <v>45393.5057</v>
      </c>
      <c r="T57" s="196">
        <f t="shared" si="15"/>
        <v>21152.4978</v>
      </c>
      <c r="U57" s="196">
        <f t="shared" si="15"/>
        <v>9015.47174</v>
      </c>
      <c r="V57" s="196">
        <f t="shared" si="15"/>
        <v>0</v>
      </c>
      <c r="W57" s="196">
        <f t="shared" si="15"/>
        <v>0</v>
      </c>
      <c r="X57" s="196">
        <f t="shared" si="15"/>
        <v>1680</v>
      </c>
    </row>
    <row r="58" s="184" customFormat="1" ht="15.75" customHeight="1" spans="1:24">
      <c r="A58" s="195" t="s">
        <v>76</v>
      </c>
      <c r="B58" s="196">
        <f t="shared" si="11"/>
        <v>0.00160799998957373</v>
      </c>
      <c r="C58" s="202">
        <v>13432.953744</v>
      </c>
      <c r="D58" s="202">
        <f>INDEX('用友-利润'!$A$1:$AK$189,MATCH(A58&amp;"调整额",'用友-利润'!$A$2:$A$189,0)+1,MATCH('分部表-利润'!$I$1,'用友-利润'!$B$1:$AK$1,0)+1)+INDEX('用友-利润'!$A$1:$AK$189,MATCH(A58&amp;"调整额",'用友-利润'!$A$2:$A$189,0)+1,MATCH('分部表-利润'!$J$1,'用友-利润'!$B$1:$AK$1,0)+1)+INDEX('用友-利润'!$A$1:$AK$189,MATCH(A58&amp;"调整额",'用友-利润'!$A$2:$A$189,0)+1,MATCH('分部表-利润'!$K$1,'用友-利润'!$B$1:$AK$1,0)+1)+INDEX('用友-利润'!$A$1:$AK$189,MATCH(A58&amp;"调整额",'用友-利润'!$A$2:$A$189,0)+1,MATCH('分部表-利润'!$M$1,'用友-利润'!$B$1:$AK$1,0)+1)</f>
        <v>42217.569144</v>
      </c>
      <c r="E58" s="202">
        <f>INDEX('用友-利润'!$A$1:$AK$189,MATCH(A58&amp;"调整额",'用友-利润'!$A$2:$A$189,0)+1,MATCH($E$39,'用友-利润'!$B$1:$AK$1,0)+1)</f>
        <v>0</v>
      </c>
      <c r="F58" s="202">
        <f>INDEX('用友-利润'!$A$1:$AK$189,MATCH(A58&amp;"调整额",'用友-利润'!$A$2:$A$189,0)+1,MATCH($F$39,'用友-利润'!$B$1:$AK$1,0)+1)</f>
        <v>6556.68468</v>
      </c>
      <c r="G58" s="203">
        <f t="shared" si="12"/>
        <v>-43023.068928</v>
      </c>
      <c r="H58" s="202">
        <f>INDEX('用友-利润'!$A$1:$AK$189,MATCH(A58&amp;"调整额",'用友-利润'!$A$2:$A$189,0)+1,MATCH($H$39,'用友-利润'!$B$1:$AK$1,0)+1)</f>
        <v>-25016.4</v>
      </c>
      <c r="I58" s="202">
        <f>INDEX('用友-利润'!$A$1:$AK$189,MATCH(A58&amp;"调整额",'用友-利润'!$A$2:$A$189,0)+1,MATCH($I$39,'用友-利润'!$B$1:$AK$1,0)+1)</f>
        <v>-10210.236408</v>
      </c>
      <c r="J58" s="202">
        <f>INDEX('用友-利润'!$A$1:$AK$189,MATCH(A58&amp;"调整额",'用友-利润'!$A$2:$A$189,0)+1,MATCH($J$39,'用友-利润'!$B$1:$AK$1,0)+1)</f>
        <v>-7796.43252</v>
      </c>
      <c r="K58" s="203">
        <f t="shared" si="13"/>
        <v>-42826.993272</v>
      </c>
      <c r="L58" s="202">
        <f>INDEX('用友-利润'!$A$1:$AK$189,MATCH(A58&amp;"调整额",'用友-利润'!$A$2:$A$189,0)+1,MATCH($L$39,'用友-利润'!$B$1:$AK$1,0)+1)</f>
        <v>-51665.376024</v>
      </c>
      <c r="M58" s="202">
        <f>INDEX('用友-利润'!$A$1:$AK$189,MATCH(A58&amp;"调整额",'用友-利润'!$A$2:$A$189,0)+1,MATCH($M$39,'用友-利润'!$B$1:$AK$1,0)+1)</f>
        <v>8838.382752</v>
      </c>
      <c r="N58" s="203">
        <f t="shared" si="14"/>
        <v>24899.46</v>
      </c>
      <c r="O58" s="202">
        <f>INDEX('用友-利润'!$A$1:$AK$189,MATCH(A58&amp;"调整额",'用友-利润'!$A$2:$A$189,0)+1,MATCH($O$39,'用友-利润'!$B$1:$AK$1,0)+1)</f>
        <v>27512.88</v>
      </c>
      <c r="P58" s="202">
        <f>INDEX('用友-利润'!$A$1:$AK$189,MATCH(A58&amp;"调整额",'用友-利润'!$A$2:$A$189,0)+1,MATCH($P$39,'用友-利润'!$B$1:$AK$1,0)+1)</f>
        <v>-2613.42</v>
      </c>
      <c r="Q58" s="202">
        <f>INDEX('用友-利润'!$A$1:$AK$189,MATCH(A58&amp;"调整额",'用友-利润'!$A$2:$A$189,0)+1,MATCH($Q$39,'用友-利润'!$B$1:$AK$1,0)+1)</f>
        <v>0</v>
      </c>
      <c r="R58" s="203">
        <f t="shared" si="10"/>
        <v>-1256.60376</v>
      </c>
      <c r="S58" s="202">
        <f>INDEX('用友-利润'!$A$1:$AK$189,MATCH(A58&amp;"调整额",'用友-利润'!$A$2:$A$189,0)+1,MATCH($S$39,'用友-利润'!$B$1:$AK$1,0)+1)</f>
        <v>0</v>
      </c>
      <c r="T58" s="202">
        <f>INDEX('用友-利润'!$A$1:$AK$189,MATCH(A58&amp;"调整额",'用友-利润'!$A$2:$A$189,0)+1,MATCH($T$39,'用友-利润'!$B$1:$AK$1,0)+1)</f>
        <v>0</v>
      </c>
      <c r="U58" s="202">
        <f>INDEX('用友-利润'!$A$1:$AK$189,MATCH(A58&amp;"调整额",'用友-利润'!$A$2:$A$189,0)+1,MATCH($U$39,'用友-利润'!$B$1:$AK$1,0)+1)</f>
        <v>-1256.60376</v>
      </c>
      <c r="V58" s="202">
        <f>INDEX('用友-利润'!$A$1:$AK$189,MATCH(A58&amp;"调整额",'用友-利润'!$A$2:$A$189,0)+1,MATCH($V$39,'用友-利润'!$B$1:$AK$1,0)+1)</f>
        <v>0</v>
      </c>
      <c r="W58" s="202"/>
      <c r="X58" s="202">
        <f>INDEX('用友-利润'!$A$1:$AK$189,MATCH(A58&amp;"调整额",'用友-利润'!$A$2:$A$189,0)+1,MATCH($X$39,'用友-利润'!$B$1:$AK$1,0)+1)</f>
        <v>0</v>
      </c>
    </row>
    <row r="59" s="184" customFormat="1" ht="15.75" customHeight="1" spans="1:24">
      <c r="A59" s="195" t="s">
        <v>77</v>
      </c>
      <c r="B59" s="196">
        <f t="shared" si="11"/>
        <v>-1.45519152283669e-10</v>
      </c>
      <c r="C59" s="202">
        <v>-6748852.24425</v>
      </c>
      <c r="D59" s="202">
        <f>INDEX('用友-利润'!$A$1:$AK$189,MATCH(A59&amp;"调整额",'用友-利润'!$A$2:$A$189,0)+1,MATCH('分部表-利润'!$I$1,'用友-利润'!$B$1:$AK$1,0)+1)+INDEX('用友-利润'!$A$1:$AK$189,MATCH(A59&amp;"调整额",'用友-利润'!$A$2:$A$189,0)+1,MATCH('分部表-利润'!$J$1,'用友-利润'!$B$1:$AK$1,0)+1)+INDEX('用友-利润'!$A$1:$AK$189,MATCH(A59&amp;"调整额",'用友-利润'!$A$2:$A$189,0)+1,MATCH('分部表-利润'!$K$1,'用友-利润'!$B$1:$AK$1,0)+1)+INDEX('用友-利润'!$A$1:$AK$189,MATCH(A59&amp;"调整额",'用友-利润'!$A$2:$A$189,0)+1,MATCH('分部表-利润'!$M$1,'用友-利润'!$B$1:$AK$1,0)+1)</f>
        <v>26067.11065</v>
      </c>
      <c r="E59" s="202">
        <f>INDEX('用友-利润'!$A$1:$AK$189,MATCH(A59&amp;"调整额",'用友-利润'!$A$2:$A$189,0)+1,MATCH($E$39,'用友-利润'!$B$1:$AK$1,0)+1)</f>
        <v>4040</v>
      </c>
      <c r="F59" s="202">
        <f>INDEX('用友-利润'!$A$1:$AK$189,MATCH(A59&amp;"调整额",'用友-利润'!$A$2:$A$189,0)+1,MATCH($F$39,'用友-利润'!$B$1:$AK$1,0)+1)</f>
        <v>6822775.6074</v>
      </c>
      <c r="G59" s="203">
        <f t="shared" si="12"/>
        <v>-41272.0861</v>
      </c>
      <c r="H59" s="202">
        <f>INDEX('用友-利润'!$A$1:$AK$189,MATCH(A59&amp;"调整额",'用友-利润'!$A$2:$A$189,0)+1,MATCH($H$39,'用友-利润'!$B$1:$AK$1,0)+1)</f>
        <v>-3758.1925</v>
      </c>
      <c r="I59" s="202">
        <f>INDEX('用友-利润'!$A$1:$AK$189,MATCH(A59&amp;"调整额",'用友-利润'!$A$2:$A$189,0)+1,MATCH($I$39,'用友-利润'!$B$1:$AK$1,0)+1)</f>
        <v>-21271.32585</v>
      </c>
      <c r="J59" s="202">
        <f>INDEX('用友-利润'!$A$1:$AK$189,MATCH(A59&amp;"调整额",'用友-利润'!$A$2:$A$189,0)+1,MATCH($J$39,'用友-利润'!$B$1:$AK$1,0)+1)</f>
        <v>-16242.56775</v>
      </c>
      <c r="K59" s="203">
        <f t="shared" si="13"/>
        <v>-89222.90265</v>
      </c>
      <c r="L59" s="202">
        <f>INDEX('用友-利润'!$A$1:$AK$189,MATCH(A59&amp;"调整额",'用友-利润'!$A$2:$A$189,0)+1,MATCH($L$39,'用友-利润'!$B$1:$AK$1,0)+1)</f>
        <v>-136071.46635</v>
      </c>
      <c r="M59" s="202">
        <f>INDEX('用友-利润'!$A$1:$AK$189,MATCH(A59&amp;"调整额",'用友-利润'!$A$2:$A$189,0)+1,MATCH($M$39,'用友-利润'!$B$1:$AK$1,0)+1)</f>
        <v>46848.5637</v>
      </c>
      <c r="N59" s="203">
        <f t="shared" si="14"/>
        <v>-52033.56405</v>
      </c>
      <c r="O59" s="202">
        <f>INDEX('用友-利润'!$A$1:$AK$189,MATCH(A59&amp;"调整额",'用友-利润'!$A$2:$A$189,0)+1,MATCH($O$39,'用友-利润'!$B$1:$AK$1,0)+1)</f>
        <v>-290300.08335</v>
      </c>
      <c r="P59" s="202">
        <f>INDEX('用友-利润'!$A$1:$AK$189,MATCH(A59&amp;"调整额",'用友-利润'!$A$2:$A$189,0)+1,MATCH($P$39,'用友-利润'!$B$1:$AK$1,0)+1)</f>
        <v>238266.5193</v>
      </c>
      <c r="Q59" s="202">
        <f>INDEX('用友-利润'!$A$1:$AK$189,MATCH(A59&amp;"调整额",'用友-利润'!$A$2:$A$189,0)+1,MATCH($Q$39,'用友-利润'!$B$1:$AK$1,0)+1)</f>
        <v>0</v>
      </c>
      <c r="R59" s="203">
        <f>SUM(S59:V59)+W59+X59</f>
        <v>78498.079</v>
      </c>
      <c r="S59" s="202">
        <f>INDEX('用友-利润'!$A$1:$AK$189,MATCH(A59&amp;"调整额",'用友-利润'!$A$2:$A$189,0)+1,MATCH($S$39,'用友-利润'!$B$1:$AK$1,0)+1)</f>
        <v>45393.5057</v>
      </c>
      <c r="T59" s="202">
        <f>INDEX('用友-利润'!$A$1:$AK$189,MATCH(A59&amp;"调整额",'用友-利润'!$A$2:$A$189,0)+1,MATCH($T$39,'用友-利润'!$B$1:$AK$1,0)+1)</f>
        <v>21152.4978</v>
      </c>
      <c r="U59" s="202">
        <f>INDEX('用友-利润'!$A$1:$AK$189,MATCH(A59&amp;"调整额",'用友-利润'!$A$2:$A$189,0)+1,MATCH($U$39,'用友-利润'!$B$1:$AK$1,0)+1)</f>
        <v>10272.0755</v>
      </c>
      <c r="V59" s="202">
        <f>INDEX('用友-利润'!$A$1:$AK$189,MATCH(A59&amp;"调整额",'用友-利润'!$A$2:$A$189,0)+1,MATCH($V$39,'用友-利润'!$B$1:$AK$1,0)+1)</f>
        <v>0</v>
      </c>
      <c r="W59" s="202"/>
      <c r="X59" s="202">
        <f>INDEX('用友-利润'!$A$1:$AK$189,MATCH(A59&amp;"调整额",'用友-利润'!$A$2:$A$189,0)+1,MATCH($X$39,'用友-利润'!$B$1:$AK$1,0)+1)</f>
        <v>1680</v>
      </c>
    </row>
    <row r="60" s="184" customFormat="1" ht="15.75" customHeight="1" spans="1:24">
      <c r="A60" s="195" t="s">
        <v>78</v>
      </c>
      <c r="B60" s="196">
        <f t="shared" si="11"/>
        <v>0</v>
      </c>
      <c r="C60" s="202">
        <v>0</v>
      </c>
      <c r="D60" s="202">
        <f>INDEX('用友-利润'!$A$1:$AK$189,MATCH(A60&amp;"调整额",'用友-利润'!$A$2:$A$189,0)+1,MATCH('分部表-利润'!$I$1,'用友-利润'!$B$1:$AK$1,0)+1)+INDEX('用友-利润'!$A$1:$AK$189,MATCH(A60&amp;"调整额",'用友-利润'!$A$2:$A$189,0)+1,MATCH('分部表-利润'!$J$1,'用友-利润'!$B$1:$AK$1,0)+1)+INDEX('用友-利润'!$A$1:$AK$189,MATCH(A60&amp;"调整额",'用友-利润'!$A$2:$A$189,0)+1,MATCH('分部表-利润'!$K$1,'用友-利润'!$B$1:$AK$1,0)+1)+INDEX('用友-利润'!$A$1:$AK$189,MATCH(A60&amp;"调整额",'用友-利润'!$A$2:$A$189,0)+1,MATCH('分部表-利润'!$M$1,'用友-利润'!$B$1:$AK$1,0)+1)</f>
        <v>0</v>
      </c>
      <c r="E60" s="202">
        <f>INDEX('用友-利润'!$A$1:$AK$189,MATCH(A60&amp;"调整额",'用友-利润'!$A$2:$A$189,0)+1,MATCH($E$39,'用友-利润'!$B$1:$AK$1,0)+1)</f>
        <v>0</v>
      </c>
      <c r="F60" s="202">
        <f>INDEX('用友-利润'!$A$1:$AK$189,MATCH(A60&amp;"调整额",'用友-利润'!$A$2:$A$189,0)+1,MATCH($F$39,'用友-利润'!$B$1:$AK$1,0)+1)</f>
        <v>0</v>
      </c>
      <c r="G60" s="203">
        <f t="shared" si="12"/>
        <v>0</v>
      </c>
      <c r="H60" s="202">
        <f>INDEX('用友-利润'!$A$1:$AK$189,MATCH(A60&amp;"调整额",'用友-利润'!$A$2:$A$189,0)+1,MATCH($H$39,'用友-利润'!$B$1:$AK$1,0)+1)</f>
        <v>0</v>
      </c>
      <c r="I60" s="202">
        <f>INDEX('用友-利润'!$A$1:$AK$189,MATCH(A60&amp;"调整额",'用友-利润'!$A$2:$A$189,0)+1,MATCH($I$39,'用友-利润'!$B$1:$AK$1,0)+1)</f>
        <v>0</v>
      </c>
      <c r="J60" s="202">
        <f>INDEX('用友-利润'!$A$1:$AK$189,MATCH(A60&amp;"调整额",'用友-利润'!$A$2:$A$189,0)+1,MATCH($J$39,'用友-利润'!$B$1:$AK$1,0)+1)</f>
        <v>0</v>
      </c>
      <c r="K60" s="203">
        <f t="shared" si="13"/>
        <v>0</v>
      </c>
      <c r="L60" s="202">
        <f>INDEX('用友-利润'!$A$1:$AK$189,MATCH(A60&amp;"调整额",'用友-利润'!$A$2:$A$189,0)+1,MATCH($L$39,'用友-利润'!$B$1:$AK$1,0)+1)</f>
        <v>0</v>
      </c>
      <c r="M60" s="202">
        <f>INDEX('用友-利润'!$A$1:$AK$189,MATCH(A60&amp;"调整额",'用友-利润'!$A$2:$A$189,0)+1,MATCH($M$39,'用友-利润'!$B$1:$AK$1,0)+1)</f>
        <v>0</v>
      </c>
      <c r="N60" s="203">
        <f t="shared" si="14"/>
        <v>0</v>
      </c>
      <c r="O60" s="202">
        <f>INDEX('用友-利润'!$A$1:$AK$189,MATCH(A60&amp;"调整额",'用友-利润'!$A$2:$A$189,0)+1,MATCH($O$39,'用友-利润'!$B$1:$AK$1,0)+1)</f>
        <v>0</v>
      </c>
      <c r="P60" s="202">
        <f>INDEX('用友-利润'!$A$1:$AK$189,MATCH(A60&amp;"调整额",'用友-利润'!$A$2:$A$189,0)+1,MATCH($P$39,'用友-利润'!$B$1:$AK$1,0)+1)</f>
        <v>0</v>
      </c>
      <c r="Q60" s="202">
        <f>INDEX('用友-利润'!$A$1:$AK$189,MATCH(A60&amp;"调整额",'用友-利润'!$A$2:$A$189,0)+1,MATCH($Q$39,'用友-利润'!$B$1:$AK$1,0)+1)</f>
        <v>0</v>
      </c>
      <c r="R60" s="203">
        <f t="shared" si="10"/>
        <v>0</v>
      </c>
      <c r="S60" s="202">
        <f>INDEX('用友-利润'!$A$1:$AK$189,MATCH(A60&amp;"调整额",'用友-利润'!$A$2:$A$189,0)+1,MATCH($S$39,'用友-利润'!$B$1:$AK$1,0)+1)</f>
        <v>0</v>
      </c>
      <c r="T60" s="202">
        <f>INDEX('用友-利润'!$A$1:$AK$189,MATCH(A60&amp;"调整额",'用友-利润'!$A$2:$A$189,0)+1,MATCH($T$39,'用友-利润'!$B$1:$AK$1,0)+1)</f>
        <v>0</v>
      </c>
      <c r="U60" s="202">
        <f>INDEX('用友-利润'!$A$1:$AK$189,MATCH(A60&amp;"调整额",'用友-利润'!$A$2:$A$189,0)+1,MATCH($U$39,'用友-利润'!$B$1:$AK$1,0)+1)</f>
        <v>0</v>
      </c>
      <c r="V60" s="202">
        <f>INDEX('用友-利润'!$A$1:$AK$189,MATCH(A60&amp;"调整额",'用友-利润'!$A$2:$A$189,0)+1,MATCH($V$39,'用友-利润'!$B$1:$AK$1,0)+1)</f>
        <v>0</v>
      </c>
      <c r="W60" s="202"/>
      <c r="X60" s="202">
        <f>INDEX('用友-利润'!$A$1:$AK$189,MATCH(A60&amp;"调整额",'用友-利润'!$A$2:$A$189,0)+1,MATCH($X$39,'用友-利润'!$B$1:$AK$1,0)+1)</f>
        <v>0</v>
      </c>
    </row>
    <row r="61" s="184" customFormat="1" ht="15.75" customHeight="1" spans="1:24">
      <c r="A61" s="195" t="s">
        <v>79</v>
      </c>
      <c r="B61" s="196">
        <f t="shared" si="11"/>
        <v>0</v>
      </c>
      <c r="C61" s="202">
        <v>0</v>
      </c>
      <c r="D61" s="202">
        <f>INDEX('用友-利润'!$A$1:$AK$189,MATCH(A61&amp;"调整额",'用友-利润'!$A$2:$A$189,0)+1,MATCH('分部表-利润'!$I$1,'用友-利润'!$B$1:$AK$1,0)+1)+INDEX('用友-利润'!$A$1:$AK$189,MATCH(A61&amp;"调整额",'用友-利润'!$A$2:$A$189,0)+1,MATCH('分部表-利润'!$J$1,'用友-利润'!$B$1:$AK$1,0)+1)+INDEX('用友-利润'!$A$1:$AK$189,MATCH(A61&amp;"调整额",'用友-利润'!$A$2:$A$189,0)+1,MATCH('分部表-利润'!$K$1,'用友-利润'!$B$1:$AK$1,0)+1)+INDEX('用友-利润'!$A$1:$AK$189,MATCH(A61&amp;"调整额",'用友-利润'!$A$2:$A$189,0)+1,MATCH('分部表-利润'!$M$1,'用友-利润'!$B$1:$AK$1,0)+1)</f>
        <v>0</v>
      </c>
      <c r="E61" s="202">
        <f>INDEX('用友-利润'!$A$1:$AK$189,MATCH(A61&amp;"调整额",'用友-利润'!$A$2:$A$189,0)+1,MATCH($E$39,'用友-利润'!$B$1:$AK$1,0)+1)</f>
        <v>0</v>
      </c>
      <c r="F61" s="202">
        <f>INDEX('用友-利润'!$A$1:$AK$189,MATCH(A61&amp;"调整额",'用友-利润'!$A$2:$A$189,0)+1,MATCH($F$39,'用友-利润'!$B$1:$AK$1,0)+1)</f>
        <v>0</v>
      </c>
      <c r="G61" s="203">
        <f t="shared" si="12"/>
        <v>0</v>
      </c>
      <c r="H61" s="202">
        <f>INDEX('用友-利润'!$A$1:$AK$189,MATCH(A61&amp;"调整额",'用友-利润'!$A$2:$A$189,0)+1,MATCH($H$39,'用友-利润'!$B$1:$AK$1,0)+1)</f>
        <v>0</v>
      </c>
      <c r="I61" s="202">
        <f>INDEX('用友-利润'!$A$1:$AK$189,MATCH(A61&amp;"调整额",'用友-利润'!$A$2:$A$189,0)+1,MATCH($I$39,'用友-利润'!$B$1:$AK$1,0)+1)</f>
        <v>0</v>
      </c>
      <c r="J61" s="202">
        <f>INDEX('用友-利润'!$A$1:$AK$189,MATCH(A61&amp;"调整额",'用友-利润'!$A$2:$A$189,0)+1,MATCH($J$39,'用友-利润'!$B$1:$AK$1,0)+1)</f>
        <v>0</v>
      </c>
      <c r="K61" s="203">
        <f t="shared" si="13"/>
        <v>0</v>
      </c>
      <c r="L61" s="202">
        <f>INDEX('用友-利润'!$A$1:$AK$189,MATCH(A61&amp;"调整额",'用友-利润'!$A$2:$A$189,0)+1,MATCH($L$39,'用友-利润'!$B$1:$AK$1,0)+1)</f>
        <v>0</v>
      </c>
      <c r="M61" s="202">
        <f>INDEX('用友-利润'!$A$1:$AK$189,MATCH(A61&amp;"调整额",'用友-利润'!$A$2:$A$189,0)+1,MATCH($M$39,'用友-利润'!$B$1:$AK$1,0)+1)</f>
        <v>0</v>
      </c>
      <c r="N61" s="203">
        <f t="shared" si="14"/>
        <v>0</v>
      </c>
      <c r="O61" s="202">
        <f>INDEX('用友-利润'!$A$1:$AK$189,MATCH(A61&amp;"调整额",'用友-利润'!$A$2:$A$189,0)+1,MATCH($O$39,'用友-利润'!$B$1:$AK$1,0)+1)</f>
        <v>0</v>
      </c>
      <c r="P61" s="202">
        <f>INDEX('用友-利润'!$A$1:$AK$189,MATCH(A61&amp;"调整额",'用友-利润'!$A$2:$A$189,0)+1,MATCH($P$39,'用友-利润'!$B$1:$AK$1,0)+1)</f>
        <v>0</v>
      </c>
      <c r="Q61" s="202">
        <f>INDEX('用友-利润'!$A$1:$AK$189,MATCH(A61&amp;"调整额",'用友-利润'!$A$2:$A$189,0)+1,MATCH($Q$39,'用友-利润'!$B$1:$AK$1,0)+1)</f>
        <v>0</v>
      </c>
      <c r="R61" s="203">
        <f t="shared" si="10"/>
        <v>0</v>
      </c>
      <c r="S61" s="202">
        <f>INDEX('用友-利润'!$A$1:$AK$189,MATCH(A61&amp;"调整额",'用友-利润'!$A$2:$A$189,0)+1,MATCH($S$39,'用友-利润'!$B$1:$AK$1,0)+1)</f>
        <v>0</v>
      </c>
      <c r="T61" s="202">
        <f>INDEX('用友-利润'!$A$1:$AK$189,MATCH(A61&amp;"调整额",'用友-利润'!$A$2:$A$189,0)+1,MATCH($T$39,'用友-利润'!$B$1:$AK$1,0)+1)</f>
        <v>0</v>
      </c>
      <c r="U61" s="202">
        <f>INDEX('用友-利润'!$A$1:$AK$189,MATCH(A61&amp;"调整额",'用友-利润'!$A$2:$A$189,0)+1,MATCH($U$39,'用友-利润'!$B$1:$AK$1,0)+1)</f>
        <v>0</v>
      </c>
      <c r="V61" s="202">
        <f>INDEX('用友-利润'!$A$1:$AK$189,MATCH(A61&amp;"调整额",'用友-利润'!$A$2:$A$189,0)+1,MATCH($V$39,'用友-利润'!$B$1:$AK$1,0)+1)</f>
        <v>0</v>
      </c>
      <c r="W61" s="202"/>
      <c r="X61" s="202">
        <f>INDEX('用友-利润'!$A$1:$AK$189,MATCH(A61&amp;"调整额",'用友-利润'!$A$2:$A$189,0)+1,MATCH($X$39,'用友-利润'!$B$1:$AK$1,0)+1)</f>
        <v>0</v>
      </c>
    </row>
    <row r="62" s="184" customFormat="1" ht="15.75" customHeight="1" spans="1:24">
      <c r="A62" s="195" t="s">
        <v>80</v>
      </c>
      <c r="B62" s="196">
        <f t="shared" si="11"/>
        <v>0</v>
      </c>
      <c r="C62" s="202">
        <v>0</v>
      </c>
      <c r="D62" s="202">
        <f>INDEX('用友-利润'!$A$1:$AK$189,MATCH(A62&amp;"调整额",'用友-利润'!$A$2:$A$189,0)+1,MATCH('分部表-利润'!$I$1,'用友-利润'!$B$1:$AK$1,0)+1)+INDEX('用友-利润'!$A$1:$AK$189,MATCH(A62&amp;"调整额",'用友-利润'!$A$2:$A$189,0)+1,MATCH('分部表-利润'!$J$1,'用友-利润'!$B$1:$AK$1,0)+1)+INDEX('用友-利润'!$A$1:$AK$189,MATCH(A62&amp;"调整额",'用友-利润'!$A$2:$A$189,0)+1,MATCH('分部表-利润'!$K$1,'用友-利润'!$B$1:$AK$1,0)+1)+INDEX('用友-利润'!$A$1:$AK$189,MATCH(A62&amp;"调整额",'用友-利润'!$A$2:$A$189,0)+1,MATCH('分部表-利润'!$M$1,'用友-利润'!$B$1:$AK$1,0)+1)</f>
        <v>0</v>
      </c>
      <c r="E62" s="202">
        <f>INDEX('用友-利润'!$A$1:$AK$189,MATCH(A62&amp;"调整额",'用友-利润'!$A$2:$A$189,0)+1,MATCH($E$39,'用友-利润'!$B$1:$AK$1,0)+1)</f>
        <v>0</v>
      </c>
      <c r="F62" s="202">
        <f>INDEX('用友-利润'!$A$1:$AK$189,MATCH(A62&amp;"调整额",'用友-利润'!$A$2:$A$189,0)+1,MATCH($F$39,'用友-利润'!$B$1:$AK$1,0)+1)</f>
        <v>0</v>
      </c>
      <c r="G62" s="203">
        <f t="shared" si="12"/>
        <v>0</v>
      </c>
      <c r="H62" s="202">
        <f>INDEX('用友-利润'!$A$1:$AK$189,MATCH(A62&amp;"调整额",'用友-利润'!$A$2:$A$189,0)+1,MATCH($H$39,'用友-利润'!$B$1:$AK$1,0)+1)</f>
        <v>0</v>
      </c>
      <c r="I62" s="202">
        <f>INDEX('用友-利润'!$A$1:$AK$189,MATCH(A62&amp;"调整额",'用友-利润'!$A$2:$A$189,0)+1,MATCH($I$39,'用友-利润'!$B$1:$AK$1,0)+1)</f>
        <v>0</v>
      </c>
      <c r="J62" s="202">
        <f>INDEX('用友-利润'!$A$1:$AK$189,MATCH(A62&amp;"调整额",'用友-利润'!$A$2:$A$189,0)+1,MATCH($J$39,'用友-利润'!$B$1:$AK$1,0)+1)</f>
        <v>0</v>
      </c>
      <c r="K62" s="203">
        <f t="shared" si="13"/>
        <v>0</v>
      </c>
      <c r="L62" s="202">
        <f>INDEX('用友-利润'!$A$1:$AK$189,MATCH(A62&amp;"调整额",'用友-利润'!$A$2:$A$189,0)+1,MATCH($L$39,'用友-利润'!$B$1:$AK$1,0)+1)</f>
        <v>0</v>
      </c>
      <c r="M62" s="202">
        <f>INDEX('用友-利润'!$A$1:$AK$189,MATCH(A62&amp;"调整额",'用友-利润'!$A$2:$A$189,0)+1,MATCH($M$39,'用友-利润'!$B$1:$AK$1,0)+1)</f>
        <v>0</v>
      </c>
      <c r="N62" s="203">
        <f t="shared" si="14"/>
        <v>0</v>
      </c>
      <c r="O62" s="202">
        <f>INDEX('用友-利润'!$A$1:$AK$189,MATCH(A62&amp;"调整额",'用友-利润'!$A$2:$A$189,0)+1,MATCH($O$39,'用友-利润'!$B$1:$AK$1,0)+1)</f>
        <v>0</v>
      </c>
      <c r="P62" s="202">
        <f>INDEX('用友-利润'!$A$1:$AK$189,MATCH(A62&amp;"调整额",'用友-利润'!$A$2:$A$189,0)+1,MATCH($P$39,'用友-利润'!$B$1:$AK$1,0)+1)</f>
        <v>0</v>
      </c>
      <c r="Q62" s="202">
        <f>INDEX('用友-利润'!$A$1:$AK$189,MATCH(A62&amp;"调整额",'用友-利润'!$A$2:$A$189,0)+1,MATCH($Q$39,'用友-利润'!$B$1:$AK$1,0)+1)</f>
        <v>0</v>
      </c>
      <c r="R62" s="203">
        <f t="shared" si="10"/>
        <v>0</v>
      </c>
      <c r="S62" s="202">
        <f>INDEX('用友-利润'!$A$1:$AK$189,MATCH(A62&amp;"调整额",'用友-利润'!$A$2:$A$189,0)+1,MATCH($S$39,'用友-利润'!$B$1:$AK$1,0)+1)</f>
        <v>0</v>
      </c>
      <c r="T62" s="202">
        <f>INDEX('用友-利润'!$A$1:$AK$189,MATCH(A62&amp;"调整额",'用友-利润'!$A$2:$A$189,0)+1,MATCH($T$39,'用友-利润'!$B$1:$AK$1,0)+1)</f>
        <v>0</v>
      </c>
      <c r="U62" s="202">
        <f>INDEX('用友-利润'!$A$1:$AK$189,MATCH(A62&amp;"调整额",'用友-利润'!$A$2:$A$189,0)+1,MATCH($U$39,'用友-利润'!$B$1:$AK$1,0)+1)</f>
        <v>0</v>
      </c>
      <c r="V62" s="202">
        <f>INDEX('用友-利润'!$A$1:$AK$189,MATCH(A62&amp;"调整额",'用友-利润'!$A$2:$A$189,0)+1,MATCH($V$39,'用友-利润'!$B$1:$AK$1,0)+1)</f>
        <v>0</v>
      </c>
      <c r="W62" s="202"/>
      <c r="X62" s="202">
        <f>INDEX('用友-利润'!$A$1:$AK$189,MATCH(A62&amp;"调整额",'用友-利润'!$A$2:$A$189,0)+1,MATCH($X$39,'用友-利润'!$B$1:$AK$1,0)+1)</f>
        <v>0</v>
      </c>
    </row>
    <row r="63" s="185" customFormat="1" ht="15.75" customHeight="1" spans="1:24">
      <c r="A63" s="206" t="s">
        <v>81</v>
      </c>
      <c r="B63" s="196">
        <f t="shared" si="11"/>
        <v>-0.00160797871649265</v>
      </c>
      <c r="C63" s="196">
        <f>C40-C57</f>
        <v>37658279.500506</v>
      </c>
      <c r="D63" s="196">
        <f t="shared" ref="D63:X63" si="16">D40-D57</f>
        <v>7645236.030206</v>
      </c>
      <c r="E63" s="196">
        <f t="shared" si="16"/>
        <v>-4040</v>
      </c>
      <c r="F63" s="196">
        <f t="shared" si="16"/>
        <v>3740520.23792</v>
      </c>
      <c r="G63" s="196">
        <f t="shared" si="16"/>
        <v>-6780699.954972</v>
      </c>
      <c r="H63" s="196">
        <f t="shared" si="16"/>
        <v>-876176.2775</v>
      </c>
      <c r="I63" s="196">
        <f t="shared" si="16"/>
        <v>-4845724.827742</v>
      </c>
      <c r="J63" s="196">
        <f t="shared" si="16"/>
        <v>-1058798.84973</v>
      </c>
      <c r="K63" s="196">
        <f t="shared" si="16"/>
        <v>-2249735.28074468</v>
      </c>
      <c r="L63" s="196">
        <f t="shared" si="16"/>
        <v>-5317285.91429268</v>
      </c>
      <c r="M63" s="196">
        <f t="shared" si="16"/>
        <v>3067550.633548</v>
      </c>
      <c r="N63" s="196">
        <f t="shared" si="16"/>
        <v>-42288857.6592833</v>
      </c>
      <c r="O63" s="196">
        <f t="shared" si="16"/>
        <v>-19090551.68665</v>
      </c>
      <c r="P63" s="196">
        <f t="shared" si="16"/>
        <v>-23198305.9726333</v>
      </c>
      <c r="Q63" s="196">
        <f t="shared" si="16"/>
        <v>0</v>
      </c>
      <c r="R63" s="196">
        <f t="shared" si="16"/>
        <v>2279297.12476</v>
      </c>
      <c r="S63" s="196">
        <f t="shared" si="16"/>
        <v>2442506.8743</v>
      </c>
      <c r="T63" s="196">
        <f t="shared" si="16"/>
        <v>22014.0222</v>
      </c>
      <c r="U63" s="196">
        <f t="shared" si="16"/>
        <v>-183543.77174</v>
      </c>
      <c r="V63" s="196">
        <f t="shared" si="16"/>
        <v>0</v>
      </c>
      <c r="W63" s="196">
        <f t="shared" si="16"/>
        <v>0</v>
      </c>
      <c r="X63" s="196">
        <f t="shared" si="16"/>
        <v>-1680</v>
      </c>
    </row>
    <row r="64" s="184" customFormat="1" ht="15.75" customHeight="1" spans="1:24">
      <c r="A64" s="195" t="s">
        <v>82</v>
      </c>
      <c r="B64" s="196">
        <f t="shared" si="11"/>
        <v>0</v>
      </c>
      <c r="C64" s="202">
        <v>0</v>
      </c>
      <c r="D64" s="202">
        <f>INDEX('用友-利润'!$A$1:$AK$189,MATCH(A64&amp;"调整额",'用友-利润'!$A$2:$A$189,0)+1,MATCH('分部表-利润'!$I$1,'用友-利润'!$B$1:$AK$1,0)+1)+INDEX('用友-利润'!$A$1:$AK$189,MATCH(A64&amp;"调整额",'用友-利润'!$A$2:$A$189,0)+1,MATCH('分部表-利润'!$J$1,'用友-利润'!$B$1:$AK$1,0)+1)+INDEX('用友-利润'!$A$1:$AK$189,MATCH(A64&amp;"调整额",'用友-利润'!$A$2:$A$189,0)+1,MATCH('分部表-利润'!$K$1,'用友-利润'!$B$1:$AK$1,0)+1)+INDEX('用友-利润'!$A$1:$AK$189,MATCH(A64&amp;"调整额",'用友-利润'!$A$2:$A$189,0)+1,MATCH('分部表-利润'!$M$1,'用友-利润'!$B$1:$AK$1,0)+1)</f>
        <v>0</v>
      </c>
      <c r="E64" s="202">
        <f>INDEX('用友-利润'!$A$1:$AK$189,MATCH(A64&amp;"调整额",'用友-利润'!$A$2:$A$189,0)+1,MATCH($E$39,'用友-利润'!$B$1:$AK$1,0)+1)</f>
        <v>0</v>
      </c>
      <c r="F64" s="202">
        <f>INDEX('用友-利润'!$A$1:$AK$189,MATCH(A64&amp;"调整额",'用友-利润'!$A$2:$A$189,0)+1,MATCH($F$39,'用友-利润'!$B$1:$AK$1,0)+1)</f>
        <v>0</v>
      </c>
      <c r="G64" s="203">
        <f t="shared" si="12"/>
        <v>0</v>
      </c>
      <c r="H64" s="202">
        <f>INDEX('用友-利润'!$A$1:$AK$189,MATCH(A64&amp;"调整额",'用友-利润'!$A$2:$A$189,0)+1,MATCH($H$39,'用友-利润'!$B$1:$AK$1,0)+1)</f>
        <v>0</v>
      </c>
      <c r="I64" s="202">
        <f>INDEX('用友-利润'!$A$1:$AK$189,MATCH(A64&amp;"调整额",'用友-利润'!$A$2:$A$189,0)+1,MATCH($I$39,'用友-利润'!$B$1:$AK$1,0)+1)</f>
        <v>0</v>
      </c>
      <c r="J64" s="202">
        <f>INDEX('用友-利润'!$A$1:$AK$189,MATCH(A64&amp;"调整额",'用友-利润'!$A$2:$A$189,0)+1,MATCH($J$39,'用友-利润'!$B$1:$AK$1,0)+1)</f>
        <v>0</v>
      </c>
      <c r="K64" s="203">
        <f t="shared" si="13"/>
        <v>0</v>
      </c>
      <c r="L64" s="202">
        <f>INDEX('用友-利润'!$A$1:$AK$189,MATCH(A64&amp;"调整额",'用友-利润'!$A$2:$A$189,0)+1,MATCH($L$39,'用友-利润'!$B$1:$AK$1,0)+1)</f>
        <v>0</v>
      </c>
      <c r="M64" s="202">
        <f>INDEX('用友-利润'!$A$1:$AK$189,MATCH(A64&amp;"调整额",'用友-利润'!$A$2:$A$189,0)+1,MATCH($M$39,'用友-利润'!$B$1:$AK$1,0)+1)</f>
        <v>0</v>
      </c>
      <c r="N64" s="203">
        <f t="shared" si="14"/>
        <v>0</v>
      </c>
      <c r="O64" s="202">
        <f>INDEX('用友-利润'!$A$1:$AK$189,MATCH(A64&amp;"调整额",'用友-利润'!$A$2:$A$189,0)+1,MATCH($O$39,'用友-利润'!$B$1:$AK$1,0)+1)</f>
        <v>0</v>
      </c>
      <c r="P64" s="202">
        <f>INDEX('用友-利润'!$A$1:$AK$189,MATCH(A64&amp;"调整额",'用友-利润'!$A$2:$A$189,0)+1,MATCH($P$39,'用友-利润'!$B$1:$AK$1,0)+1)</f>
        <v>0</v>
      </c>
      <c r="Q64" s="202">
        <f>INDEX('用友-利润'!$A$1:$AK$189,MATCH(A64&amp;"调整额",'用友-利润'!$A$2:$A$189,0)+1,MATCH($Q$39,'用友-利润'!$B$1:$AK$1,0)+1)</f>
        <v>0</v>
      </c>
      <c r="R64" s="203">
        <f t="shared" si="10"/>
        <v>0</v>
      </c>
      <c r="S64" s="202">
        <f>INDEX('用友-利润'!$A$1:$AK$189,MATCH(A64&amp;"调整额",'用友-利润'!$A$2:$A$189,0)+1,MATCH($S$39,'用友-利润'!$B$1:$AK$1,0)+1)</f>
        <v>0</v>
      </c>
      <c r="T64" s="202">
        <f>INDEX('用友-利润'!$A$1:$AK$189,MATCH(A64&amp;"调整额",'用友-利润'!$A$2:$A$189,0)+1,MATCH($T$39,'用友-利润'!$B$1:$AK$1,0)+1)</f>
        <v>0</v>
      </c>
      <c r="U64" s="202">
        <f>INDEX('用友-利润'!$A$1:$AK$189,MATCH(A64&amp;"调整额",'用友-利润'!$A$2:$A$189,0)+1,MATCH($U$39,'用友-利润'!$B$1:$AK$1,0)+1)</f>
        <v>0</v>
      </c>
      <c r="V64" s="202">
        <f>INDEX('用友-利润'!$A$1:$AK$189,MATCH(A64&amp;"调整额",'用友-利润'!$A$2:$A$189,0)+1,MATCH($V$39,'用友-利润'!$B$1:$AK$1,0)+1)</f>
        <v>0</v>
      </c>
      <c r="W64" s="202"/>
      <c r="X64" s="202">
        <f>INDEX('用友-利润'!$A$1:$AK$189,MATCH(A64&amp;"调整额",'用友-利润'!$A$2:$A$189,0)+1,MATCH($X$39,'用友-利润'!$B$1:$AK$1,0)+1)</f>
        <v>0</v>
      </c>
    </row>
    <row r="65" s="184" customFormat="1" ht="15.75" customHeight="1" spans="1:24">
      <c r="A65" s="195" t="s">
        <v>83</v>
      </c>
      <c r="B65" s="196">
        <f t="shared" si="11"/>
        <v>0</v>
      </c>
      <c r="C65" s="202">
        <v>0</v>
      </c>
      <c r="D65" s="202">
        <f>INDEX('用友-利润'!$A$1:$AK$189,MATCH(A65&amp;"调整额",'用友-利润'!$A$2:$A$189,0)+1,MATCH('分部表-利润'!$I$1,'用友-利润'!$B$1:$AK$1,0)+1)+INDEX('用友-利润'!$A$1:$AK$189,MATCH(A65&amp;"调整额",'用友-利润'!$A$2:$A$189,0)+1,MATCH('分部表-利润'!$J$1,'用友-利润'!$B$1:$AK$1,0)+1)+INDEX('用友-利润'!$A$1:$AK$189,MATCH(A65&amp;"调整额",'用友-利润'!$A$2:$A$189,0)+1,MATCH('分部表-利润'!$K$1,'用友-利润'!$B$1:$AK$1,0)+1)+INDEX('用友-利润'!$A$1:$AK$189,MATCH(A65&amp;"调整额",'用友-利润'!$A$2:$A$189,0)+1,MATCH('分部表-利润'!$M$1,'用友-利润'!$B$1:$AK$1,0)+1)</f>
        <v>0</v>
      </c>
      <c r="E65" s="202">
        <f>INDEX('用友-利润'!$A$1:$AK$189,MATCH(A65&amp;"调整额",'用友-利润'!$A$2:$A$189,0)+1,MATCH($E$39,'用友-利润'!$B$1:$AK$1,0)+1)</f>
        <v>0</v>
      </c>
      <c r="F65" s="202">
        <f>INDEX('用友-利润'!$A$1:$AK$189,MATCH(A65&amp;"调整额",'用友-利润'!$A$2:$A$189,0)+1,MATCH($F$39,'用友-利润'!$B$1:$AK$1,0)+1)</f>
        <v>0</v>
      </c>
      <c r="G65" s="203">
        <f t="shared" si="12"/>
        <v>0</v>
      </c>
      <c r="H65" s="202">
        <f>INDEX('用友-利润'!$A$1:$AK$189,MATCH(A65&amp;"调整额",'用友-利润'!$A$2:$A$189,0)+1,MATCH($H$39,'用友-利润'!$B$1:$AK$1,0)+1)</f>
        <v>0</v>
      </c>
      <c r="I65" s="202">
        <f>INDEX('用友-利润'!$A$1:$AK$189,MATCH(A65&amp;"调整额",'用友-利润'!$A$2:$A$189,0)+1,MATCH($I$39,'用友-利润'!$B$1:$AK$1,0)+1)</f>
        <v>0</v>
      </c>
      <c r="J65" s="202">
        <f>INDEX('用友-利润'!$A$1:$AK$189,MATCH(A65&amp;"调整额",'用友-利润'!$A$2:$A$189,0)+1,MATCH($J$39,'用友-利润'!$B$1:$AK$1,0)+1)</f>
        <v>0</v>
      </c>
      <c r="K65" s="203">
        <f t="shared" si="13"/>
        <v>0</v>
      </c>
      <c r="L65" s="202">
        <f>INDEX('用友-利润'!$A$1:$AK$189,MATCH(A65&amp;"调整额",'用友-利润'!$A$2:$A$189,0)+1,MATCH($L$39,'用友-利润'!$B$1:$AK$1,0)+1)</f>
        <v>0</v>
      </c>
      <c r="M65" s="202">
        <f>INDEX('用友-利润'!$A$1:$AK$189,MATCH(A65&amp;"调整额",'用友-利润'!$A$2:$A$189,0)+1,MATCH($M$39,'用友-利润'!$B$1:$AK$1,0)+1)</f>
        <v>0</v>
      </c>
      <c r="N65" s="203">
        <f t="shared" si="14"/>
        <v>0</v>
      </c>
      <c r="O65" s="202">
        <f>INDEX('用友-利润'!$A$1:$AK$189,MATCH(A65&amp;"调整额",'用友-利润'!$A$2:$A$189,0)+1,MATCH($O$39,'用友-利润'!$B$1:$AK$1,0)+1)</f>
        <v>0</v>
      </c>
      <c r="P65" s="202">
        <f>INDEX('用友-利润'!$A$1:$AK$189,MATCH(A65&amp;"调整额",'用友-利润'!$A$2:$A$189,0)+1,MATCH($P$39,'用友-利润'!$B$1:$AK$1,0)+1)</f>
        <v>0</v>
      </c>
      <c r="Q65" s="202">
        <f>INDEX('用友-利润'!$A$1:$AK$189,MATCH(A65&amp;"调整额",'用友-利润'!$A$2:$A$189,0)+1,MATCH($Q$39,'用友-利润'!$B$1:$AK$1,0)+1)</f>
        <v>0</v>
      </c>
      <c r="R65" s="203">
        <f t="shared" si="10"/>
        <v>0</v>
      </c>
      <c r="S65" s="202">
        <f>INDEX('用友-利润'!$A$1:$AK$189,MATCH(A65&amp;"调整额",'用友-利润'!$A$2:$A$189,0)+1,MATCH($S$39,'用友-利润'!$B$1:$AK$1,0)+1)</f>
        <v>0</v>
      </c>
      <c r="T65" s="202">
        <f>INDEX('用友-利润'!$A$1:$AK$189,MATCH(A65&amp;"调整额",'用友-利润'!$A$2:$A$189,0)+1,MATCH($T$39,'用友-利润'!$B$1:$AK$1,0)+1)</f>
        <v>0</v>
      </c>
      <c r="U65" s="202">
        <f>INDEX('用友-利润'!$A$1:$AK$189,MATCH(A65&amp;"调整额",'用友-利润'!$A$2:$A$189,0)+1,MATCH($U$39,'用友-利润'!$B$1:$AK$1,0)+1)</f>
        <v>0</v>
      </c>
      <c r="V65" s="202">
        <f>INDEX('用友-利润'!$A$1:$AK$189,MATCH(A65&amp;"调整额",'用友-利润'!$A$2:$A$189,0)+1,MATCH($V$39,'用友-利润'!$B$1:$AK$1,0)+1)</f>
        <v>0</v>
      </c>
      <c r="W65" s="202"/>
      <c r="X65" s="202">
        <f>INDEX('用友-利润'!$A$1:$AK$189,MATCH(A65&amp;"调整额",'用友-利润'!$A$2:$A$189,0)+1,MATCH($X$39,'用友-利润'!$B$1:$AK$1,0)+1)</f>
        <v>0</v>
      </c>
    </row>
    <row r="66" s="185" customFormat="1" ht="15.75" customHeight="1" spans="1:24">
      <c r="A66" s="206" t="s">
        <v>84</v>
      </c>
      <c r="B66" s="196">
        <f t="shared" si="11"/>
        <v>-0.00160797871649265</v>
      </c>
      <c r="C66" s="196">
        <f>C63+C64-C65</f>
        <v>37658279.500506</v>
      </c>
      <c r="D66" s="196">
        <f t="shared" ref="D66:X66" si="17">D63+D64-D65</f>
        <v>7645236.030206</v>
      </c>
      <c r="E66" s="196">
        <f t="shared" si="17"/>
        <v>-4040</v>
      </c>
      <c r="F66" s="196">
        <f t="shared" si="17"/>
        <v>3740520.23792</v>
      </c>
      <c r="G66" s="196">
        <f t="shared" si="17"/>
        <v>-6780699.954972</v>
      </c>
      <c r="H66" s="196">
        <f t="shared" si="17"/>
        <v>-876176.2775</v>
      </c>
      <c r="I66" s="196">
        <f t="shared" si="17"/>
        <v>-4845724.827742</v>
      </c>
      <c r="J66" s="196">
        <f t="shared" si="17"/>
        <v>-1058798.84973</v>
      </c>
      <c r="K66" s="196">
        <f t="shared" si="17"/>
        <v>-2249735.28074468</v>
      </c>
      <c r="L66" s="196">
        <f t="shared" si="17"/>
        <v>-5317285.91429268</v>
      </c>
      <c r="M66" s="196">
        <f t="shared" si="17"/>
        <v>3067550.633548</v>
      </c>
      <c r="N66" s="196">
        <f t="shared" si="17"/>
        <v>-42288857.6592833</v>
      </c>
      <c r="O66" s="196">
        <f t="shared" si="17"/>
        <v>-19090551.68665</v>
      </c>
      <c r="P66" s="196">
        <f t="shared" si="17"/>
        <v>-23198305.9726333</v>
      </c>
      <c r="Q66" s="196">
        <f t="shared" si="17"/>
        <v>0</v>
      </c>
      <c r="R66" s="196">
        <f t="shared" si="17"/>
        <v>2279297.12476</v>
      </c>
      <c r="S66" s="196">
        <f t="shared" si="17"/>
        <v>2442506.8743</v>
      </c>
      <c r="T66" s="196">
        <f t="shared" si="17"/>
        <v>22014.0222</v>
      </c>
      <c r="U66" s="196">
        <f t="shared" si="17"/>
        <v>-183543.77174</v>
      </c>
      <c r="V66" s="196">
        <f t="shared" si="17"/>
        <v>0</v>
      </c>
      <c r="W66" s="196">
        <f t="shared" si="17"/>
        <v>0</v>
      </c>
      <c r="X66" s="196">
        <f t="shared" si="17"/>
        <v>-1680</v>
      </c>
    </row>
    <row r="67" s="184" customFormat="1" ht="15.75" customHeight="1" spans="1:24">
      <c r="A67" s="195" t="s">
        <v>85</v>
      </c>
      <c r="B67" s="196">
        <f t="shared" si="11"/>
        <v>0</v>
      </c>
      <c r="C67" s="202"/>
      <c r="D67" s="202">
        <f>INDEX('用友-利润'!$A$1:$AK$189,MATCH(A67&amp;"调整额",'用友-利润'!$A$2:$A$189,0)+1,MATCH('分部表-利润'!$I$1,'用友-利润'!$B$1:$AK$1,0)+1)+INDEX('用友-利润'!$A$1:$AK$189,MATCH(A67&amp;"调整额",'用友-利润'!$A$2:$A$189,0)+1,MATCH('分部表-利润'!$J$1,'用友-利润'!$B$1:$AK$1,0)+1)+INDEX('用友-利润'!$A$1:$AK$189,MATCH(A67&amp;"调整额",'用友-利润'!$A$2:$A$189,0)+1,MATCH('分部表-利润'!$K$1,'用友-利润'!$B$1:$AK$1,0)+1)+INDEX('用友-利润'!$A$1:$AK$189,MATCH(A67&amp;"调整额",'用友-利润'!$A$2:$A$189,0)+1,MATCH('分部表-利润'!$M$1,'用友-利润'!$B$1:$AK$1,0)+1)</f>
        <v>0</v>
      </c>
      <c r="E67" s="202">
        <f>INDEX('用友-利润'!$A$1:$AK$189,MATCH(A67&amp;"调整额",'用友-利润'!$A$2:$A$189,0)+1,MATCH($E$39,'用友-利润'!$B$1:$AK$1,0)+1)</f>
        <v>0</v>
      </c>
      <c r="F67" s="202">
        <f>INDEX('用友-利润'!$A$1:$AK$189,MATCH(A67&amp;"调整额",'用友-利润'!$A$2:$A$189,0)+1,MATCH($F$39,'用友-利润'!$B$1:$AK$1,0)+1)</f>
        <v>0</v>
      </c>
      <c r="G67" s="203">
        <f t="shared" si="12"/>
        <v>0</v>
      </c>
      <c r="H67" s="202">
        <f>INDEX('用友-利润'!$A$1:$AK$189,MATCH(A67&amp;"调整额",'用友-利润'!$A$2:$A$189,0)+1,MATCH($H$39,'用友-利润'!$B$1:$AK$1,0)+1)</f>
        <v>0</v>
      </c>
      <c r="I67" s="202">
        <f>INDEX('用友-利润'!$A$1:$AK$189,MATCH(A67&amp;"调整额",'用友-利润'!$A$2:$A$189,0)+1,MATCH($I$39,'用友-利润'!$B$1:$AK$1,0)+1)</f>
        <v>0</v>
      </c>
      <c r="J67" s="202">
        <f>INDEX('用友-利润'!$A$1:$AK$189,MATCH(A67&amp;"调整额",'用友-利润'!$A$2:$A$189,0)+1,MATCH($J$39,'用友-利润'!$B$1:$AK$1,0)+1)</f>
        <v>0</v>
      </c>
      <c r="K67" s="203">
        <f t="shared" si="13"/>
        <v>0</v>
      </c>
      <c r="L67" s="202">
        <f>INDEX('用友-利润'!$A$1:$AK$189,MATCH(A67&amp;"调整额",'用友-利润'!$A$2:$A$189,0)+1,MATCH($L$39,'用友-利润'!$B$1:$AK$1,0)+1)</f>
        <v>0</v>
      </c>
      <c r="M67" s="202">
        <f>INDEX('用友-利润'!$A$1:$AK$189,MATCH(A67&amp;"调整额",'用友-利润'!$A$2:$A$189,0)+1,MATCH($M$39,'用友-利润'!$B$1:$AK$1,0)+1)</f>
        <v>0</v>
      </c>
      <c r="N67" s="203">
        <f t="shared" si="14"/>
        <v>0</v>
      </c>
      <c r="O67" s="202">
        <f>INDEX('用友-利润'!$A$1:$AK$189,MATCH(A67&amp;"调整额",'用友-利润'!$A$2:$A$189,0)+1,MATCH($O$39,'用友-利润'!$B$1:$AK$1,0)+1)</f>
        <v>0</v>
      </c>
      <c r="P67" s="202">
        <f>INDEX('用友-利润'!$A$1:$AK$189,MATCH(A67&amp;"调整额",'用友-利润'!$A$2:$A$189,0)+1,MATCH($P$39,'用友-利润'!$B$1:$AK$1,0)+1)</f>
        <v>0</v>
      </c>
      <c r="Q67" s="202">
        <f>INDEX('用友-利润'!$A$1:$AK$189,MATCH(A67&amp;"调整额",'用友-利润'!$A$2:$A$189,0)+1,MATCH($Q$39,'用友-利润'!$B$1:$AK$1,0)+1)</f>
        <v>0</v>
      </c>
      <c r="R67" s="203">
        <f t="shared" si="10"/>
        <v>0</v>
      </c>
      <c r="S67" s="202">
        <f>INDEX('用友-利润'!$A$1:$AK$189,MATCH(A67&amp;"调整额",'用友-利润'!$A$2:$A$189,0)+1,MATCH($S$39,'用友-利润'!$B$1:$AK$1,0)+1)</f>
        <v>0</v>
      </c>
      <c r="T67" s="202">
        <f>INDEX('用友-利润'!$A$1:$AK$189,MATCH(A67&amp;"调整额",'用友-利润'!$A$2:$A$189,0)+1,MATCH($T$39,'用友-利润'!$B$1:$AK$1,0)+1)</f>
        <v>0</v>
      </c>
      <c r="U67" s="202">
        <f>INDEX('用友-利润'!$A$1:$AK$189,MATCH(A67&amp;"调整额",'用友-利润'!$A$2:$A$189,0)+1,MATCH($U$39,'用友-利润'!$B$1:$AK$1,0)+1)</f>
        <v>0</v>
      </c>
      <c r="V67" s="202">
        <f>INDEX('用友-利润'!$A$1:$AK$189,MATCH(A67&amp;"调整额",'用友-利润'!$A$2:$A$189,0)+1,MATCH($V$39,'用友-利润'!$B$1:$AK$1,0)+1)</f>
        <v>0</v>
      </c>
      <c r="W67" s="202"/>
      <c r="X67" s="202">
        <f>INDEX('用友-利润'!$A$1:$AK$189,MATCH(A67&amp;"调整额",'用友-利润'!$A$2:$A$189,0)+1,MATCH($X$39,'用友-利润'!$B$1:$AK$1,0)+1)</f>
        <v>0</v>
      </c>
    </row>
    <row r="68" s="186" customFormat="1" ht="15.75" customHeight="1" spans="1:24">
      <c r="A68" s="206" t="s">
        <v>86</v>
      </c>
      <c r="B68" s="207">
        <f>B66-B67</f>
        <v>-0.00160797871649265</v>
      </c>
      <c r="C68" s="207">
        <f>C66-C67</f>
        <v>37658279.500506</v>
      </c>
      <c r="D68" s="207">
        <f t="shared" ref="D68:X68" si="18">D66-D67</f>
        <v>7645236.030206</v>
      </c>
      <c r="E68" s="207">
        <f t="shared" si="18"/>
        <v>-4040</v>
      </c>
      <c r="F68" s="207">
        <f t="shared" si="18"/>
        <v>3740520.23792</v>
      </c>
      <c r="G68" s="207">
        <f t="shared" si="18"/>
        <v>-6780699.954972</v>
      </c>
      <c r="H68" s="207">
        <f t="shared" si="18"/>
        <v>-876176.2775</v>
      </c>
      <c r="I68" s="207">
        <f t="shared" si="18"/>
        <v>-4845724.827742</v>
      </c>
      <c r="J68" s="207">
        <f t="shared" si="18"/>
        <v>-1058798.84973</v>
      </c>
      <c r="K68" s="207">
        <f t="shared" si="18"/>
        <v>-2249735.28074468</v>
      </c>
      <c r="L68" s="207">
        <f t="shared" si="18"/>
        <v>-5317285.91429268</v>
      </c>
      <c r="M68" s="207">
        <f t="shared" si="18"/>
        <v>3067550.633548</v>
      </c>
      <c r="N68" s="207">
        <f t="shared" si="18"/>
        <v>-42288857.6592833</v>
      </c>
      <c r="O68" s="207">
        <f t="shared" si="18"/>
        <v>-19090551.68665</v>
      </c>
      <c r="P68" s="207">
        <f t="shared" si="18"/>
        <v>-23198305.9726333</v>
      </c>
      <c r="Q68" s="207">
        <f t="shared" si="18"/>
        <v>0</v>
      </c>
      <c r="R68" s="207">
        <f t="shared" si="18"/>
        <v>2279297.12476</v>
      </c>
      <c r="S68" s="207">
        <f t="shared" si="18"/>
        <v>2442506.8743</v>
      </c>
      <c r="T68" s="207">
        <f t="shared" si="18"/>
        <v>22014.0222</v>
      </c>
      <c r="U68" s="207">
        <f t="shared" si="18"/>
        <v>-183543.77174</v>
      </c>
      <c r="V68" s="207">
        <f t="shared" si="18"/>
        <v>0</v>
      </c>
      <c r="W68" s="207">
        <f t="shared" si="18"/>
        <v>0</v>
      </c>
      <c r="X68" s="207">
        <f t="shared" si="18"/>
        <v>-1680</v>
      </c>
    </row>
    <row r="69" s="185" customFormat="1" ht="15.75" customHeight="1" spans="1:24">
      <c r="A69" s="208" t="s">
        <v>87</v>
      </c>
      <c r="B69" s="196">
        <f>SUM(C69:F69)+G69+K69+N69+R69</f>
        <v>0</v>
      </c>
      <c r="C69" s="196">
        <f>B33</f>
        <v>-26634209.37</v>
      </c>
      <c r="D69" s="196">
        <f>INDEX('用友-利润'!$A$1:$AK$189,MATCH(A69&amp;"调整额",'用友-利润'!$A$2:$A$189,0)+1,MATCH('分部表-利润'!$I$1,'用友-利润'!$B$1:$AK$1,0)+1)+INDEX('用友-利润'!$A$1:$AK$189,MATCH(A69&amp;"调整额",'用友-利润'!$A$2:$A$189,0)+1,MATCH('分部表-利润'!$J$1,'用友-利润'!$B$1:$AK$1,0)+1)+INDEX('用友-利润'!$A$1:$AK$189,MATCH(A69&amp;"调整额",'用友-利润'!$A$2:$A$189,0)+1,MATCH('分部表-利润'!$K$1,'用友-利润'!$B$1:$AK$1,0)+1)+INDEX('用友-利润'!$A$1:$AK$189,MATCH(A69&amp;"调整额",'用友-利润'!$A$2:$A$189,0)+1,MATCH('分部表-利润'!$M$1,'用友-利润'!$B$1:$AK$1,0)+1)-D33/0.75</f>
        <v>0</v>
      </c>
      <c r="E69" s="196">
        <f>INDEX('用友-利润'!$A$1:$AK$189,MATCH(A69&amp;"调整额",'用友-利润'!$A$2:$A$189,0)+1,MATCH($E$39,'用友-利润'!$B$1:$AK$1,0)+1)</f>
        <v>0</v>
      </c>
      <c r="F69" s="196"/>
      <c r="G69" s="203">
        <f t="shared" si="12"/>
        <v>0</v>
      </c>
      <c r="H69" s="196"/>
      <c r="I69" s="196"/>
      <c r="J69" s="196"/>
      <c r="K69" s="203">
        <f t="shared" si="13"/>
        <v>-2501106.24999999</v>
      </c>
      <c r="L69" s="196">
        <f>-L33</f>
        <v>-2501106.24999999</v>
      </c>
      <c r="M69" s="196">
        <f>INDEX('用友-利润'!$A$1:$AK$189,MATCH(A69&amp;"调整额",'用友-利润'!$A$2:$A$189,0)+1,MATCH($M$39,'用友-利润'!$B$1:$AK$1,0)+1)</f>
        <v>0</v>
      </c>
      <c r="N69" s="203">
        <f t="shared" si="14"/>
        <v>29135315.62</v>
      </c>
      <c r="O69" s="196"/>
      <c r="P69" s="196">
        <f>-P33</f>
        <v>29135315.62</v>
      </c>
      <c r="Q69" s="196">
        <f>INDEX('用友-利润'!$A$1:$AK$189,MATCH(A69&amp;"调整额",'用友-利润'!$A$2:$A$189,0)+1,MATCH($Q$39,'用友-利润'!$B$1:$AK$1,0)+1)</f>
        <v>0</v>
      </c>
      <c r="R69" s="203">
        <f t="shared" si="10"/>
        <v>0</v>
      </c>
      <c r="S69" s="196">
        <f>INDEX('用友-利润'!$A$1:$AK$189,MATCH(A69&amp;"调整额",'用友-利润'!$A$2:$A$189,0)+1,MATCH($S$39,'用友-利润'!$B$1:$AK$1,0)+1)</f>
        <v>0</v>
      </c>
      <c r="T69" s="196">
        <f>INDEX('用友-利润'!$A$1:$AK$189,MATCH(A69&amp;"调整额",'用友-利润'!$A$2:$A$189,0)+1,MATCH($T$39,'用友-利润'!$B$1:$AK$1,0)+1)</f>
        <v>0</v>
      </c>
      <c r="U69" s="196">
        <f>INDEX('用友-利润'!$A$1:$AK$189,MATCH(A69&amp;"调整额",'用友-利润'!$A$2:$A$189,0)+1,MATCH($U$39,'用友-利润'!$B$1:$AK$1,0)+1)</f>
        <v>0</v>
      </c>
      <c r="V69" s="196">
        <f>INDEX('用友-利润'!$A$1:$AK$189,MATCH(A69&amp;"调整额",'用友-利润'!$A$2:$A$189,0)+1,MATCH($V$39,'用友-利润'!$B$1:$AK$1,0)+1)</f>
        <v>0</v>
      </c>
      <c r="W69" s="196"/>
      <c r="X69" s="196">
        <f>INDEX('用友-利润'!$A$1:$AK$189,MATCH(A69&amp;"调整额",'用友-利润'!$A$2:$A$189,0)+1,MATCH($X$39,'用友-利润'!$B$1:$AK$1,0)+1)</f>
        <v>0</v>
      </c>
    </row>
    <row r="70" s="185" customFormat="1" ht="15.75" customHeight="1" spans="1:24">
      <c r="A70" s="208" t="s">
        <v>88</v>
      </c>
      <c r="B70" s="196">
        <f>B68+B69</f>
        <v>-0.00160797871649265</v>
      </c>
      <c r="C70" s="196">
        <f>C68+C69</f>
        <v>11024070.130506</v>
      </c>
      <c r="D70" s="196">
        <f t="shared" ref="D70:X70" si="19">D68+D69</f>
        <v>7645236.030206</v>
      </c>
      <c r="E70" s="196">
        <f t="shared" si="19"/>
        <v>-4040</v>
      </c>
      <c r="F70" s="196">
        <f t="shared" si="19"/>
        <v>3740520.23792</v>
      </c>
      <c r="G70" s="196">
        <f t="shared" si="19"/>
        <v>-6780699.954972</v>
      </c>
      <c r="H70" s="196">
        <f t="shared" si="19"/>
        <v>-876176.2775</v>
      </c>
      <c r="I70" s="196">
        <f t="shared" si="19"/>
        <v>-4845724.827742</v>
      </c>
      <c r="J70" s="196">
        <f t="shared" si="19"/>
        <v>-1058798.84973</v>
      </c>
      <c r="K70" s="196">
        <f t="shared" si="19"/>
        <v>-4750841.53074467</v>
      </c>
      <c r="L70" s="196">
        <f t="shared" si="19"/>
        <v>-7818392.16429267</v>
      </c>
      <c r="M70" s="196">
        <f t="shared" si="19"/>
        <v>3067550.633548</v>
      </c>
      <c r="N70" s="196">
        <f t="shared" si="19"/>
        <v>-13153542.0392833</v>
      </c>
      <c r="O70" s="196">
        <f t="shared" si="19"/>
        <v>-19090551.68665</v>
      </c>
      <c r="P70" s="196">
        <f t="shared" si="19"/>
        <v>5937009.6473667</v>
      </c>
      <c r="Q70" s="196">
        <f t="shared" si="19"/>
        <v>0</v>
      </c>
      <c r="R70" s="196">
        <f t="shared" si="19"/>
        <v>2279297.12476</v>
      </c>
      <c r="S70" s="196">
        <f t="shared" si="19"/>
        <v>2442506.8743</v>
      </c>
      <c r="T70" s="196">
        <f t="shared" si="19"/>
        <v>22014.0222</v>
      </c>
      <c r="U70" s="196">
        <f t="shared" si="19"/>
        <v>-183543.77174</v>
      </c>
      <c r="V70" s="196">
        <f t="shared" si="19"/>
        <v>0</v>
      </c>
      <c r="W70" s="196">
        <f t="shared" si="19"/>
        <v>0</v>
      </c>
      <c r="X70" s="196">
        <f t="shared" si="19"/>
        <v>-1680</v>
      </c>
    </row>
    <row r="71" s="182" customFormat="1" ht="15.75" customHeight="1" spans="1:8">
      <c r="A71" s="183"/>
      <c r="C71" s="193"/>
      <c r="D71" s="193"/>
      <c r="E71" s="193"/>
      <c r="F71" s="96"/>
      <c r="H71" s="209"/>
    </row>
    <row r="72" s="182" customFormat="1" ht="15.75" customHeight="1" spans="1:22">
      <c r="A72" s="194" t="s">
        <v>89</v>
      </c>
      <c r="B72" s="193"/>
      <c r="C72" s="193"/>
      <c r="E72" s="193"/>
      <c r="G72" s="182">
        <f>G87+G82</f>
        <v>26797787.98</v>
      </c>
      <c r="H72" s="182">
        <f>G72/资金!C11</f>
        <v>0.055808896464675</v>
      </c>
      <c r="L72" s="193"/>
      <c r="M72" s="193"/>
      <c r="O72" s="193">
        <f>O74-[7]累计利润调整表!$D$76</f>
        <v>0</v>
      </c>
      <c r="P72" s="193">
        <f>P74-[7]累计利润调整表!$E$76</f>
        <v>-38847087.49</v>
      </c>
      <c r="V72" s="182">
        <f>V93/V74</f>
        <v>2.87086592769696</v>
      </c>
    </row>
    <row r="73" s="182" customFormat="1" ht="15.75" customHeight="1" spans="1:24">
      <c r="A73" s="170" t="s">
        <v>1</v>
      </c>
      <c r="B73" s="199" t="s">
        <v>2</v>
      </c>
      <c r="C73" s="199" t="s">
        <v>3</v>
      </c>
      <c r="D73" s="199" t="s">
        <v>4</v>
      </c>
      <c r="E73" s="199" t="s">
        <v>5</v>
      </c>
      <c r="F73" s="199" t="s">
        <v>6</v>
      </c>
      <c r="G73" s="199" t="s">
        <v>7</v>
      </c>
      <c r="H73" s="199" t="s">
        <v>8</v>
      </c>
      <c r="I73" s="199" t="s">
        <v>9</v>
      </c>
      <c r="J73" s="199" t="s">
        <v>10</v>
      </c>
      <c r="K73" s="199" t="s">
        <v>11</v>
      </c>
      <c r="L73" s="199" t="s">
        <v>12</v>
      </c>
      <c r="M73" s="199" t="s">
        <v>58</v>
      </c>
      <c r="N73" s="199" t="s">
        <v>14</v>
      </c>
      <c r="O73" s="199" t="s">
        <v>15</v>
      </c>
      <c r="P73" s="199" t="s">
        <v>16</v>
      </c>
      <c r="Q73" s="199" t="s">
        <v>17</v>
      </c>
      <c r="R73" s="199" t="s">
        <v>18</v>
      </c>
      <c r="S73" s="199" t="s">
        <v>19</v>
      </c>
      <c r="T73" s="199" t="s">
        <v>20</v>
      </c>
      <c r="U73" s="199" t="s">
        <v>21</v>
      </c>
      <c r="V73" s="199" t="s">
        <v>22</v>
      </c>
      <c r="W73" s="199" t="s">
        <v>23</v>
      </c>
      <c r="X73" s="199" t="s">
        <v>24</v>
      </c>
    </row>
    <row r="74" s="187" customFormat="1" ht="15.75" customHeight="1" spans="1:24">
      <c r="A74" s="208" t="s">
        <v>25</v>
      </c>
      <c r="B74" s="203">
        <f t="shared" ref="B74:X74" si="20">ROUND(B4+B40,2)</f>
        <v>913521648.74</v>
      </c>
      <c r="C74" s="203">
        <f t="shared" si="20"/>
        <v>30922860.21</v>
      </c>
      <c r="D74" s="203">
        <f t="shared" si="20"/>
        <v>-154458013.39</v>
      </c>
      <c r="E74" s="203">
        <f t="shared" si="20"/>
        <v>1839.62</v>
      </c>
      <c r="F74" s="203">
        <f t="shared" si="20"/>
        <v>662749710.11</v>
      </c>
      <c r="G74" s="203">
        <f>H74+I74+J74</f>
        <v>80033420.64</v>
      </c>
      <c r="H74" s="203">
        <f t="shared" si="20"/>
        <v>37560340.68</v>
      </c>
      <c r="I74" s="203">
        <f t="shared" si="20"/>
        <v>36614866.9</v>
      </c>
      <c r="J74" s="203">
        <f t="shared" si="20"/>
        <v>5858213.06</v>
      </c>
      <c r="K74" s="203">
        <f>L74+M74</f>
        <v>135950309.31</v>
      </c>
      <c r="L74" s="203">
        <f t="shared" si="20"/>
        <v>130224664.37</v>
      </c>
      <c r="M74" s="203">
        <f t="shared" si="20"/>
        <v>5725644.94</v>
      </c>
      <c r="N74" s="203">
        <f>P74+O74</f>
        <v>21371295.9</v>
      </c>
      <c r="O74" s="203">
        <f t="shared" si="20"/>
        <v>37879422.12</v>
      </c>
      <c r="P74" s="203">
        <f t="shared" si="20"/>
        <v>-16508126.22</v>
      </c>
      <c r="Q74" s="203">
        <f t="shared" si="20"/>
        <v>3103.32</v>
      </c>
      <c r="R74" s="203">
        <f>S74+T74+U74+V74+W74+X74</f>
        <v>136950226.34</v>
      </c>
      <c r="S74" s="203">
        <f t="shared" si="20"/>
        <v>119134693.42</v>
      </c>
      <c r="T74" s="203">
        <f t="shared" si="20"/>
        <v>9349827.77</v>
      </c>
      <c r="U74" s="203">
        <f t="shared" si="20"/>
        <v>5846037.71</v>
      </c>
      <c r="V74" s="203">
        <f t="shared" si="20"/>
        <v>2443853</v>
      </c>
      <c r="W74" s="203">
        <f t="shared" si="20"/>
        <v>0</v>
      </c>
      <c r="X74" s="203">
        <f t="shared" si="20"/>
        <v>175814.44</v>
      </c>
    </row>
    <row r="75" s="182" customFormat="1" ht="15.75" customHeight="1" spans="1:24">
      <c r="A75" s="195" t="s">
        <v>26</v>
      </c>
      <c r="B75" s="203">
        <f t="shared" ref="B75:X75" si="21">ROUND(B5+B41,2)</f>
        <v>143093521.16</v>
      </c>
      <c r="C75" s="197">
        <f t="shared" si="21"/>
        <v>-7344726.97</v>
      </c>
      <c r="D75" s="197">
        <f t="shared" si="21"/>
        <v>-162386882.53</v>
      </c>
      <c r="E75" s="197">
        <f t="shared" si="21"/>
        <v>0</v>
      </c>
      <c r="F75" s="197">
        <f t="shared" si="21"/>
        <v>316567532.6</v>
      </c>
      <c r="G75" s="210">
        <f t="shared" ref="G75:G105" si="22">H75+I75+J75</f>
        <v>162312.08</v>
      </c>
      <c r="H75" s="197">
        <f t="shared" si="21"/>
        <v>326.61</v>
      </c>
      <c r="I75" s="197">
        <f t="shared" si="21"/>
        <v>0</v>
      </c>
      <c r="J75" s="197">
        <f t="shared" si="21"/>
        <v>161985.47</v>
      </c>
      <c r="K75" s="210">
        <f t="shared" ref="K75:K105" si="23">L75+M75</f>
        <v>-14027046.3</v>
      </c>
      <c r="L75" s="197">
        <f t="shared" si="21"/>
        <v>-14027046.3</v>
      </c>
      <c r="M75" s="197">
        <f t="shared" si="21"/>
        <v>0</v>
      </c>
      <c r="N75" s="210">
        <f t="shared" ref="N75:N105" si="24">P75+O75</f>
        <v>7590996.59</v>
      </c>
      <c r="O75" s="197">
        <f t="shared" si="21"/>
        <v>7590996.59</v>
      </c>
      <c r="P75" s="197">
        <f t="shared" si="21"/>
        <v>0</v>
      </c>
      <c r="Q75" s="197">
        <f t="shared" si="21"/>
        <v>4392.59</v>
      </c>
      <c r="R75" s="210">
        <f t="shared" ref="R75:R105" si="25">S75+T75+U75+V75+W75+X75</f>
        <v>2531335.69</v>
      </c>
      <c r="S75" s="197">
        <f t="shared" si="21"/>
        <v>2488049.51</v>
      </c>
      <c r="T75" s="197">
        <f t="shared" si="21"/>
        <v>43166.52</v>
      </c>
      <c r="U75" s="197">
        <f t="shared" si="21"/>
        <v>0</v>
      </c>
      <c r="V75" s="197">
        <f t="shared" si="21"/>
        <v>0</v>
      </c>
      <c r="W75" s="197">
        <f t="shared" si="21"/>
        <v>0</v>
      </c>
      <c r="X75" s="197">
        <f t="shared" si="21"/>
        <v>119.66</v>
      </c>
    </row>
    <row r="76" s="182" customFormat="1" ht="15.75" customHeight="1" spans="1:24">
      <c r="A76" s="195" t="s">
        <v>27</v>
      </c>
      <c r="B76" s="203">
        <f t="shared" ref="B76:X76" si="26">ROUND(B6+B42,2)</f>
        <v>430066294.57</v>
      </c>
      <c r="C76" s="197">
        <f t="shared" si="26"/>
        <v>-2531066.9</v>
      </c>
      <c r="D76" s="197">
        <f t="shared" si="26"/>
        <v>15091319.32</v>
      </c>
      <c r="E76" s="197">
        <f t="shared" si="26"/>
        <v>0</v>
      </c>
      <c r="F76" s="197">
        <f t="shared" si="26"/>
        <v>330385170.92</v>
      </c>
      <c r="G76" s="210">
        <f t="shared" si="22"/>
        <v>179576.17</v>
      </c>
      <c r="H76" s="197">
        <f t="shared" si="26"/>
        <v>326.61</v>
      </c>
      <c r="I76" s="197">
        <f t="shared" si="26"/>
        <v>0</v>
      </c>
      <c r="J76" s="197">
        <f t="shared" si="26"/>
        <v>179249.56</v>
      </c>
      <c r="K76" s="210">
        <f t="shared" si="23"/>
        <v>76818962.78</v>
      </c>
      <c r="L76" s="197">
        <f t="shared" si="26"/>
        <v>76818962.78</v>
      </c>
      <c r="M76" s="197">
        <f t="shared" si="26"/>
        <v>0</v>
      </c>
      <c r="N76" s="210">
        <f t="shared" si="24"/>
        <v>7590996.59</v>
      </c>
      <c r="O76" s="197">
        <f t="shared" si="26"/>
        <v>7590996.59</v>
      </c>
      <c r="P76" s="197">
        <f t="shared" si="26"/>
        <v>0</v>
      </c>
      <c r="Q76" s="197">
        <f t="shared" si="26"/>
        <v>4392.59</v>
      </c>
      <c r="R76" s="210">
        <f t="shared" si="25"/>
        <v>2531335.69</v>
      </c>
      <c r="S76" s="197">
        <f t="shared" si="26"/>
        <v>2488049.51</v>
      </c>
      <c r="T76" s="197">
        <f t="shared" si="26"/>
        <v>43166.52</v>
      </c>
      <c r="U76" s="197">
        <f t="shared" si="26"/>
        <v>0</v>
      </c>
      <c r="V76" s="197">
        <f t="shared" si="26"/>
        <v>0</v>
      </c>
      <c r="W76" s="197">
        <f t="shared" si="26"/>
        <v>0</v>
      </c>
      <c r="X76" s="197">
        <f t="shared" si="26"/>
        <v>119.66</v>
      </c>
    </row>
    <row r="77" s="182" customFormat="1" ht="15.75" customHeight="1" spans="1:24">
      <c r="A77" s="195" t="s">
        <v>28</v>
      </c>
      <c r="B77" s="203">
        <f t="shared" ref="B77:X77" si="27">ROUND(B7+B43,2)</f>
        <v>286972773.41</v>
      </c>
      <c r="C77" s="197">
        <f t="shared" si="27"/>
        <v>4813660.07</v>
      </c>
      <c r="D77" s="197">
        <f t="shared" si="27"/>
        <v>177478201.85</v>
      </c>
      <c r="E77" s="197">
        <f t="shared" si="27"/>
        <v>0</v>
      </c>
      <c r="F77" s="197">
        <f t="shared" si="27"/>
        <v>13817638.32</v>
      </c>
      <c r="G77" s="210">
        <f t="shared" si="22"/>
        <v>17264.09</v>
      </c>
      <c r="H77" s="197">
        <f t="shared" si="27"/>
        <v>0</v>
      </c>
      <c r="I77" s="197">
        <f t="shared" si="27"/>
        <v>0</v>
      </c>
      <c r="J77" s="197">
        <f t="shared" si="27"/>
        <v>17264.09</v>
      </c>
      <c r="K77" s="210">
        <f t="shared" si="23"/>
        <v>90846009.08</v>
      </c>
      <c r="L77" s="197">
        <f t="shared" si="27"/>
        <v>90846009.08</v>
      </c>
      <c r="M77" s="197">
        <f t="shared" si="27"/>
        <v>0</v>
      </c>
      <c r="N77" s="210">
        <f t="shared" si="24"/>
        <v>0</v>
      </c>
      <c r="O77" s="197">
        <f t="shared" si="27"/>
        <v>0</v>
      </c>
      <c r="P77" s="197">
        <f t="shared" si="27"/>
        <v>0</v>
      </c>
      <c r="Q77" s="197">
        <f t="shared" si="27"/>
        <v>0</v>
      </c>
      <c r="R77" s="210">
        <f t="shared" si="25"/>
        <v>0</v>
      </c>
      <c r="S77" s="197">
        <f t="shared" si="27"/>
        <v>0</v>
      </c>
      <c r="T77" s="197">
        <f t="shared" si="27"/>
        <v>0</v>
      </c>
      <c r="U77" s="197">
        <f t="shared" si="27"/>
        <v>0</v>
      </c>
      <c r="V77" s="197">
        <f t="shared" si="27"/>
        <v>0</v>
      </c>
      <c r="W77" s="197">
        <f t="shared" si="27"/>
        <v>0</v>
      </c>
      <c r="X77" s="197">
        <f t="shared" si="27"/>
        <v>0</v>
      </c>
    </row>
    <row r="78" s="182" customFormat="1" ht="15.75" customHeight="1" spans="1:24">
      <c r="A78" s="195" t="s">
        <v>29</v>
      </c>
      <c r="B78" s="203">
        <f t="shared" ref="B78:X78" si="28">ROUND(B8+B44,2)</f>
        <v>520359032.66</v>
      </c>
      <c r="C78" s="197">
        <f t="shared" si="28"/>
        <v>174528.3</v>
      </c>
      <c r="D78" s="197">
        <f t="shared" si="28"/>
        <v>-321431.91</v>
      </c>
      <c r="E78" s="197">
        <f t="shared" si="28"/>
        <v>1839.62</v>
      </c>
      <c r="F78" s="197">
        <f t="shared" si="28"/>
        <v>329672023.55</v>
      </c>
      <c r="G78" s="210">
        <f t="shared" si="22"/>
        <v>53073320.58</v>
      </c>
      <c r="H78" s="197">
        <f t="shared" si="28"/>
        <v>11670355.69</v>
      </c>
      <c r="I78" s="197">
        <f t="shared" si="28"/>
        <v>36614866.9</v>
      </c>
      <c r="J78" s="197">
        <f t="shared" si="28"/>
        <v>4788097.99</v>
      </c>
      <c r="K78" s="210">
        <f t="shared" si="23"/>
        <v>4873272.24</v>
      </c>
      <c r="L78" s="197">
        <f t="shared" si="28"/>
        <v>1130161.72</v>
      </c>
      <c r="M78" s="197">
        <f t="shared" si="28"/>
        <v>3743110.52</v>
      </c>
      <c r="N78" s="210">
        <f t="shared" si="24"/>
        <v>-623831</v>
      </c>
      <c r="O78" s="197">
        <f t="shared" si="28"/>
        <v>-623831</v>
      </c>
      <c r="P78" s="197">
        <f t="shared" si="28"/>
        <v>0</v>
      </c>
      <c r="Q78" s="197">
        <f t="shared" si="28"/>
        <v>-1530</v>
      </c>
      <c r="R78" s="210">
        <f t="shared" si="25"/>
        <v>133509311.28</v>
      </c>
      <c r="S78" s="197">
        <f t="shared" si="28"/>
        <v>116478587.91</v>
      </c>
      <c r="T78" s="197">
        <f t="shared" si="28"/>
        <v>9235629.06</v>
      </c>
      <c r="U78" s="197">
        <f t="shared" si="28"/>
        <v>5841320.73</v>
      </c>
      <c r="V78" s="197">
        <f t="shared" si="28"/>
        <v>1886792.45</v>
      </c>
      <c r="W78" s="197">
        <f t="shared" si="28"/>
        <v>0</v>
      </c>
      <c r="X78" s="197">
        <f t="shared" si="28"/>
        <v>66981.13</v>
      </c>
    </row>
    <row r="79" s="182" customFormat="1" ht="15.75" customHeight="1" spans="1:24">
      <c r="A79" s="195" t="s">
        <v>30</v>
      </c>
      <c r="B79" s="203">
        <f t="shared" ref="B79:X79" si="29">ROUND(B9+B45,2)</f>
        <v>326377580.74</v>
      </c>
      <c r="C79" s="197">
        <f t="shared" si="29"/>
        <v>0</v>
      </c>
      <c r="D79" s="197">
        <f t="shared" si="29"/>
        <v>6.79</v>
      </c>
      <c r="E79" s="197">
        <f t="shared" si="29"/>
        <v>0</v>
      </c>
      <c r="F79" s="197">
        <f t="shared" si="29"/>
        <v>326498204.21</v>
      </c>
      <c r="G79" s="210">
        <f t="shared" si="22"/>
        <v>503200.74</v>
      </c>
      <c r="H79" s="197">
        <f t="shared" si="29"/>
        <v>330618.36</v>
      </c>
      <c r="I79" s="197">
        <f t="shared" si="29"/>
        <v>0</v>
      </c>
      <c r="J79" s="197">
        <f t="shared" si="29"/>
        <v>172582.38</v>
      </c>
      <c r="K79" s="210">
        <f t="shared" si="23"/>
        <v>0</v>
      </c>
      <c r="L79" s="197">
        <f t="shared" si="29"/>
        <v>0</v>
      </c>
      <c r="M79" s="197">
        <f t="shared" si="29"/>
        <v>0</v>
      </c>
      <c r="N79" s="210">
        <f t="shared" si="24"/>
        <v>-623831</v>
      </c>
      <c r="O79" s="197">
        <f t="shared" si="29"/>
        <v>-623831</v>
      </c>
      <c r="P79" s="197">
        <f t="shared" si="29"/>
        <v>0</v>
      </c>
      <c r="Q79" s="197">
        <f t="shared" si="29"/>
        <v>0</v>
      </c>
      <c r="R79" s="210">
        <f t="shared" si="25"/>
        <v>0</v>
      </c>
      <c r="S79" s="197">
        <f t="shared" si="29"/>
        <v>0</v>
      </c>
      <c r="T79" s="197">
        <f t="shared" si="29"/>
        <v>0</v>
      </c>
      <c r="U79" s="197">
        <f t="shared" si="29"/>
        <v>0</v>
      </c>
      <c r="V79" s="197">
        <f t="shared" si="29"/>
        <v>0</v>
      </c>
      <c r="W79" s="197">
        <f t="shared" si="29"/>
        <v>0</v>
      </c>
      <c r="X79" s="197">
        <f t="shared" si="29"/>
        <v>0</v>
      </c>
    </row>
    <row r="80" s="182" customFormat="1" ht="15.75" customHeight="1" spans="1:24">
      <c r="A80" s="195" t="s">
        <v>31</v>
      </c>
      <c r="B80" s="203">
        <f t="shared" ref="B80:X80" si="30">ROUND(B10+B46,2)</f>
        <v>133684059.58</v>
      </c>
      <c r="C80" s="197">
        <f t="shared" si="30"/>
        <v>174528.3</v>
      </c>
      <c r="D80" s="197">
        <f t="shared" si="30"/>
        <v>0</v>
      </c>
      <c r="E80" s="197">
        <f t="shared" si="30"/>
        <v>0</v>
      </c>
      <c r="F80" s="197">
        <f t="shared" si="30"/>
        <v>0</v>
      </c>
      <c r="G80" s="210">
        <f t="shared" si="22"/>
        <v>0</v>
      </c>
      <c r="H80" s="197">
        <f t="shared" si="30"/>
        <v>0</v>
      </c>
      <c r="I80" s="197">
        <f t="shared" si="30"/>
        <v>0</v>
      </c>
      <c r="J80" s="197">
        <f t="shared" si="30"/>
        <v>0</v>
      </c>
      <c r="K80" s="210">
        <f t="shared" si="23"/>
        <v>0</v>
      </c>
      <c r="L80" s="197">
        <f t="shared" si="30"/>
        <v>0</v>
      </c>
      <c r="M80" s="197">
        <f t="shared" si="30"/>
        <v>0</v>
      </c>
      <c r="N80" s="210">
        <f t="shared" si="24"/>
        <v>0</v>
      </c>
      <c r="O80" s="197">
        <f t="shared" si="30"/>
        <v>0</v>
      </c>
      <c r="P80" s="197">
        <f t="shared" si="30"/>
        <v>0</v>
      </c>
      <c r="Q80" s="197">
        <f t="shared" si="30"/>
        <v>0</v>
      </c>
      <c r="R80" s="210">
        <f t="shared" si="25"/>
        <v>133509531.28</v>
      </c>
      <c r="S80" s="197">
        <f t="shared" si="30"/>
        <v>116478587.91</v>
      </c>
      <c r="T80" s="197">
        <f t="shared" si="30"/>
        <v>9235849.06</v>
      </c>
      <c r="U80" s="197">
        <f t="shared" si="30"/>
        <v>5841320.73</v>
      </c>
      <c r="V80" s="197">
        <f t="shared" si="30"/>
        <v>1886792.45</v>
      </c>
      <c r="W80" s="197">
        <f t="shared" si="30"/>
        <v>0</v>
      </c>
      <c r="X80" s="197">
        <f t="shared" si="30"/>
        <v>66981.13</v>
      </c>
    </row>
    <row r="81" s="182" customFormat="1" ht="15.75" customHeight="1" spans="1:24">
      <c r="A81" s="195" t="s">
        <v>32</v>
      </c>
      <c r="B81" s="203">
        <f t="shared" ref="B81:X81" si="31">ROUND(B11+B47,2)</f>
        <v>55283106.79</v>
      </c>
      <c r="C81" s="197">
        <f t="shared" si="31"/>
        <v>0</v>
      </c>
      <c r="D81" s="197">
        <f t="shared" si="31"/>
        <v>0</v>
      </c>
      <c r="E81" s="197">
        <f t="shared" si="31"/>
        <v>0</v>
      </c>
      <c r="F81" s="197">
        <f t="shared" si="31"/>
        <v>1572283.79</v>
      </c>
      <c r="G81" s="210">
        <f t="shared" si="22"/>
        <v>52570119.84</v>
      </c>
      <c r="H81" s="197">
        <f t="shared" si="31"/>
        <v>11339737.33</v>
      </c>
      <c r="I81" s="197">
        <f t="shared" si="31"/>
        <v>36614866.9</v>
      </c>
      <c r="J81" s="197">
        <f t="shared" si="31"/>
        <v>4615515.61</v>
      </c>
      <c r="K81" s="210">
        <f t="shared" si="23"/>
        <v>1140703.16</v>
      </c>
      <c r="L81" s="197">
        <f t="shared" si="31"/>
        <v>0</v>
      </c>
      <c r="M81" s="197">
        <f t="shared" si="31"/>
        <v>1140703.16</v>
      </c>
      <c r="N81" s="210">
        <f t="shared" si="24"/>
        <v>0</v>
      </c>
      <c r="O81" s="197">
        <f t="shared" si="31"/>
        <v>0</v>
      </c>
      <c r="P81" s="197">
        <f t="shared" si="31"/>
        <v>0</v>
      </c>
      <c r="Q81" s="197">
        <f t="shared" si="31"/>
        <v>0</v>
      </c>
      <c r="R81" s="210">
        <f t="shared" si="25"/>
        <v>0</v>
      </c>
      <c r="S81" s="197">
        <f t="shared" si="31"/>
        <v>0</v>
      </c>
      <c r="T81" s="197">
        <f t="shared" si="31"/>
        <v>0</v>
      </c>
      <c r="U81" s="197">
        <f t="shared" si="31"/>
        <v>0</v>
      </c>
      <c r="V81" s="197">
        <f t="shared" si="31"/>
        <v>0</v>
      </c>
      <c r="W81" s="197">
        <f t="shared" si="31"/>
        <v>0</v>
      </c>
      <c r="X81" s="197">
        <f t="shared" si="31"/>
        <v>0</v>
      </c>
    </row>
    <row r="82" s="182" customFormat="1" ht="15.75" customHeight="1" spans="1:24">
      <c r="A82" s="195" t="s">
        <v>33</v>
      </c>
      <c r="B82" s="203">
        <f t="shared" ref="B82:X82" si="32">ROUND(B12+B48,2)</f>
        <v>169022915.34</v>
      </c>
      <c r="C82" s="197">
        <f t="shared" si="32"/>
        <v>1241587.29</v>
      </c>
      <c r="D82" s="197">
        <f t="shared" si="32"/>
        <v>9403589</v>
      </c>
      <c r="E82" s="197">
        <f t="shared" si="32"/>
        <v>0</v>
      </c>
      <c r="F82" s="197">
        <f t="shared" si="32"/>
        <v>141600</v>
      </c>
      <c r="G82" s="210">
        <f t="shared" si="22"/>
        <v>6161982.66</v>
      </c>
      <c r="H82" s="197">
        <f t="shared" si="32"/>
        <v>5204237.97</v>
      </c>
      <c r="I82" s="197">
        <f t="shared" si="32"/>
        <v>0</v>
      </c>
      <c r="J82" s="197">
        <f t="shared" si="32"/>
        <v>957744.69</v>
      </c>
      <c r="K82" s="210">
        <f t="shared" si="23"/>
        <v>142274331.23</v>
      </c>
      <c r="L82" s="197">
        <f t="shared" si="32"/>
        <v>142187481.23</v>
      </c>
      <c r="M82" s="197">
        <f t="shared" si="32"/>
        <v>86850</v>
      </c>
      <c r="N82" s="210">
        <f t="shared" si="24"/>
        <v>9799825.16</v>
      </c>
      <c r="O82" s="197">
        <f t="shared" si="32"/>
        <v>20155590.89</v>
      </c>
      <c r="P82" s="197">
        <f t="shared" si="32"/>
        <v>-10355765.73</v>
      </c>
      <c r="Q82" s="197">
        <f t="shared" si="32"/>
        <v>0</v>
      </c>
      <c r="R82" s="210">
        <f t="shared" si="25"/>
        <v>0</v>
      </c>
      <c r="S82" s="197">
        <f t="shared" si="32"/>
        <v>0</v>
      </c>
      <c r="T82" s="197">
        <f t="shared" si="32"/>
        <v>0</v>
      </c>
      <c r="U82" s="197">
        <f t="shared" si="32"/>
        <v>0</v>
      </c>
      <c r="V82" s="197">
        <f t="shared" si="32"/>
        <v>0</v>
      </c>
      <c r="W82" s="197">
        <f t="shared" si="32"/>
        <v>0</v>
      </c>
      <c r="X82" s="197">
        <f t="shared" si="32"/>
        <v>0</v>
      </c>
    </row>
    <row r="83" s="184" customFormat="1" ht="15.75" customHeight="1" spans="1:24">
      <c r="A83" s="195" t="s">
        <v>34</v>
      </c>
      <c r="B83" s="196"/>
      <c r="C83" s="197">
        <f t="shared" ref="C83:X83" si="33">ROUND(C13+C49,2)</f>
        <v>0</v>
      </c>
      <c r="D83" s="197">
        <f t="shared" si="33"/>
        <v>0</v>
      </c>
      <c r="E83" s="197">
        <f t="shared" si="33"/>
        <v>0</v>
      </c>
      <c r="F83" s="197">
        <f t="shared" si="33"/>
        <v>0</v>
      </c>
      <c r="G83" s="210">
        <f t="shared" si="22"/>
        <v>0</v>
      </c>
      <c r="H83" s="197">
        <f t="shared" si="33"/>
        <v>0</v>
      </c>
      <c r="I83" s="197">
        <f t="shared" si="33"/>
        <v>0</v>
      </c>
      <c r="J83" s="197">
        <f t="shared" si="33"/>
        <v>0</v>
      </c>
      <c r="K83" s="210">
        <f t="shared" si="23"/>
        <v>0</v>
      </c>
      <c r="L83" s="197">
        <f t="shared" si="33"/>
        <v>0</v>
      </c>
      <c r="M83" s="197">
        <f t="shared" si="33"/>
        <v>0</v>
      </c>
      <c r="N83" s="210">
        <f t="shared" si="24"/>
        <v>0</v>
      </c>
      <c r="O83" s="197">
        <f t="shared" si="33"/>
        <v>0</v>
      </c>
      <c r="P83" s="197">
        <f t="shared" si="33"/>
        <v>0</v>
      </c>
      <c r="Q83" s="197">
        <f t="shared" si="33"/>
        <v>0</v>
      </c>
      <c r="R83" s="210">
        <f t="shared" si="25"/>
        <v>0</v>
      </c>
      <c r="S83" s="197">
        <f t="shared" si="33"/>
        <v>0</v>
      </c>
      <c r="T83" s="197">
        <f t="shared" si="33"/>
        <v>0</v>
      </c>
      <c r="U83" s="197">
        <f t="shared" si="33"/>
        <v>0</v>
      </c>
      <c r="V83" s="197">
        <f t="shared" si="33"/>
        <v>0</v>
      </c>
      <c r="W83" s="197">
        <f t="shared" si="33"/>
        <v>0</v>
      </c>
      <c r="X83" s="197">
        <f t="shared" si="33"/>
        <v>0</v>
      </c>
    </row>
    <row r="84" s="182" customFormat="1" ht="15.75" customHeight="1" spans="1:24">
      <c r="A84" s="195" t="s">
        <v>35</v>
      </c>
      <c r="B84" s="203">
        <f t="shared" ref="B84:X84" si="34">ROUND(B14+B50,2)</f>
        <v>0</v>
      </c>
      <c r="C84" s="197">
        <f t="shared" si="34"/>
        <v>0</v>
      </c>
      <c r="D84" s="197">
        <f t="shared" si="34"/>
        <v>0</v>
      </c>
      <c r="E84" s="197">
        <f t="shared" si="34"/>
        <v>0</v>
      </c>
      <c r="F84" s="197">
        <f t="shared" si="34"/>
        <v>0</v>
      </c>
      <c r="G84" s="210">
        <f t="shared" si="22"/>
        <v>0</v>
      </c>
      <c r="H84" s="197">
        <f t="shared" si="34"/>
        <v>0</v>
      </c>
      <c r="I84" s="197">
        <f t="shared" si="34"/>
        <v>0</v>
      </c>
      <c r="J84" s="197">
        <f t="shared" si="34"/>
        <v>0</v>
      </c>
      <c r="K84" s="210">
        <f t="shared" si="23"/>
        <v>0</v>
      </c>
      <c r="L84" s="197">
        <f t="shared" si="34"/>
        <v>0</v>
      </c>
      <c r="M84" s="197">
        <f t="shared" si="34"/>
        <v>0</v>
      </c>
      <c r="N84" s="210">
        <f t="shared" si="24"/>
        <v>0</v>
      </c>
      <c r="O84" s="197">
        <f t="shared" si="34"/>
        <v>0</v>
      </c>
      <c r="P84" s="197">
        <f t="shared" si="34"/>
        <v>0</v>
      </c>
      <c r="Q84" s="197">
        <f t="shared" si="34"/>
        <v>0</v>
      </c>
      <c r="R84" s="210">
        <f t="shared" si="25"/>
        <v>0</v>
      </c>
      <c r="S84" s="197">
        <f t="shared" si="34"/>
        <v>0</v>
      </c>
      <c r="T84" s="197">
        <f t="shared" si="34"/>
        <v>0</v>
      </c>
      <c r="U84" s="197">
        <f t="shared" si="34"/>
        <v>0</v>
      </c>
      <c r="V84" s="197">
        <f t="shared" si="34"/>
        <v>0</v>
      </c>
      <c r="W84" s="197">
        <f t="shared" si="34"/>
        <v>0</v>
      </c>
      <c r="X84" s="197">
        <f t="shared" si="34"/>
        <v>0</v>
      </c>
    </row>
    <row r="85" s="182" customFormat="1" ht="15.75" customHeight="1" spans="1:24">
      <c r="A85" s="195" t="s">
        <v>36</v>
      </c>
      <c r="B85" s="203">
        <f t="shared" ref="B85:X85" si="35">ROUND(B15+B51,2)</f>
        <v>0</v>
      </c>
      <c r="C85" s="197">
        <f t="shared" si="35"/>
        <v>0</v>
      </c>
      <c r="D85" s="197">
        <f t="shared" si="35"/>
        <v>0</v>
      </c>
      <c r="E85" s="197">
        <f t="shared" si="35"/>
        <v>0</v>
      </c>
      <c r="F85" s="197">
        <f t="shared" si="35"/>
        <v>0</v>
      </c>
      <c r="G85" s="210">
        <f t="shared" si="22"/>
        <v>0</v>
      </c>
      <c r="H85" s="197">
        <f t="shared" si="35"/>
        <v>0</v>
      </c>
      <c r="I85" s="197">
        <f t="shared" si="35"/>
        <v>0</v>
      </c>
      <c r="J85" s="197">
        <f t="shared" si="35"/>
        <v>0</v>
      </c>
      <c r="K85" s="210">
        <f t="shared" si="23"/>
        <v>0</v>
      </c>
      <c r="L85" s="197">
        <f t="shared" si="35"/>
        <v>0</v>
      </c>
      <c r="M85" s="197">
        <f t="shared" si="35"/>
        <v>0</v>
      </c>
      <c r="N85" s="210">
        <f t="shared" si="24"/>
        <v>0</v>
      </c>
      <c r="O85" s="197">
        <f t="shared" si="35"/>
        <v>0</v>
      </c>
      <c r="P85" s="197">
        <f t="shared" si="35"/>
        <v>0</v>
      </c>
      <c r="Q85" s="197">
        <f t="shared" si="35"/>
        <v>0</v>
      </c>
      <c r="R85" s="210">
        <f t="shared" si="25"/>
        <v>0</v>
      </c>
      <c r="S85" s="197">
        <f t="shared" si="35"/>
        <v>0</v>
      </c>
      <c r="T85" s="197">
        <f t="shared" si="35"/>
        <v>0</v>
      </c>
      <c r="U85" s="197">
        <f t="shared" si="35"/>
        <v>0</v>
      </c>
      <c r="V85" s="197">
        <f t="shared" si="35"/>
        <v>0</v>
      </c>
      <c r="W85" s="197">
        <f t="shared" si="35"/>
        <v>0</v>
      </c>
      <c r="X85" s="197">
        <f t="shared" si="35"/>
        <v>0</v>
      </c>
    </row>
    <row r="86" s="182" customFormat="1" ht="15.75" customHeight="1" spans="1:24">
      <c r="A86" s="195" t="s">
        <v>37</v>
      </c>
      <c r="B86" s="203">
        <f t="shared" ref="B86:X86" si="36">ROUND(B16+B52,2)</f>
        <v>2681.04</v>
      </c>
      <c r="C86" s="197">
        <f t="shared" si="36"/>
        <v>0</v>
      </c>
      <c r="D86" s="197">
        <f t="shared" si="36"/>
        <v>0</v>
      </c>
      <c r="E86" s="197">
        <f t="shared" si="36"/>
        <v>0</v>
      </c>
      <c r="F86" s="197">
        <f t="shared" si="36"/>
        <v>2681.04</v>
      </c>
      <c r="G86" s="210">
        <f t="shared" si="22"/>
        <v>0</v>
      </c>
      <c r="H86" s="197">
        <f t="shared" si="36"/>
        <v>0</v>
      </c>
      <c r="I86" s="197">
        <f t="shared" si="36"/>
        <v>0</v>
      </c>
      <c r="J86" s="197">
        <f t="shared" si="36"/>
        <v>0</v>
      </c>
      <c r="K86" s="210">
        <f t="shared" si="23"/>
        <v>0</v>
      </c>
      <c r="L86" s="197">
        <f t="shared" si="36"/>
        <v>0</v>
      </c>
      <c r="M86" s="197">
        <f t="shared" si="36"/>
        <v>0</v>
      </c>
      <c r="N86" s="210">
        <f t="shared" si="24"/>
        <v>0</v>
      </c>
      <c r="O86" s="197">
        <f t="shared" si="36"/>
        <v>0</v>
      </c>
      <c r="P86" s="197">
        <f t="shared" si="36"/>
        <v>0</v>
      </c>
      <c r="Q86" s="197">
        <f t="shared" si="36"/>
        <v>0</v>
      </c>
      <c r="R86" s="210">
        <f t="shared" si="25"/>
        <v>0</v>
      </c>
      <c r="S86" s="197">
        <f t="shared" si="36"/>
        <v>0</v>
      </c>
      <c r="T86" s="197">
        <f t="shared" si="36"/>
        <v>0</v>
      </c>
      <c r="U86" s="197">
        <f t="shared" si="36"/>
        <v>0</v>
      </c>
      <c r="V86" s="197">
        <f t="shared" si="36"/>
        <v>0</v>
      </c>
      <c r="W86" s="197">
        <f t="shared" si="36"/>
        <v>0</v>
      </c>
      <c r="X86" s="197">
        <f t="shared" si="36"/>
        <v>0</v>
      </c>
    </row>
    <row r="87" s="182" customFormat="1" ht="15.75" customHeight="1" spans="1:24">
      <c r="A87" s="195" t="s">
        <v>38</v>
      </c>
      <c r="B87" s="203">
        <f t="shared" ref="B87:X87" si="37">ROUND(B17+B53,2)</f>
        <v>66492694.21</v>
      </c>
      <c r="C87" s="197">
        <f t="shared" si="37"/>
        <v>36401899.16</v>
      </c>
      <c r="D87" s="197">
        <f t="shared" si="37"/>
        <v>-1121220</v>
      </c>
      <c r="E87" s="197">
        <f t="shared" si="37"/>
        <v>0</v>
      </c>
      <c r="F87" s="197">
        <f t="shared" si="37"/>
        <v>3142152.44</v>
      </c>
      <c r="G87" s="210">
        <f t="shared" si="22"/>
        <v>20635805.32</v>
      </c>
      <c r="H87" s="197">
        <f t="shared" si="37"/>
        <v>20685420.41</v>
      </c>
      <c r="I87" s="197">
        <f t="shared" si="37"/>
        <v>0</v>
      </c>
      <c r="J87" s="197">
        <f t="shared" si="37"/>
        <v>-49615.09</v>
      </c>
      <c r="K87" s="210">
        <f t="shared" si="23"/>
        <v>2829752.14</v>
      </c>
      <c r="L87" s="197">
        <f t="shared" si="37"/>
        <v>934067.72</v>
      </c>
      <c r="M87" s="197">
        <f t="shared" si="37"/>
        <v>1895684.42</v>
      </c>
      <c r="N87" s="210">
        <f t="shared" si="24"/>
        <v>4604305.15</v>
      </c>
      <c r="O87" s="197">
        <f t="shared" si="37"/>
        <v>10756665.64</v>
      </c>
      <c r="P87" s="197">
        <f t="shared" si="37"/>
        <v>-6152360.49</v>
      </c>
      <c r="Q87" s="197">
        <f t="shared" si="37"/>
        <v>0</v>
      </c>
      <c r="R87" s="210">
        <f t="shared" si="25"/>
        <v>0</v>
      </c>
      <c r="S87" s="197">
        <f t="shared" si="37"/>
        <v>0</v>
      </c>
      <c r="T87" s="197">
        <f t="shared" si="37"/>
        <v>0</v>
      </c>
      <c r="U87" s="197">
        <f t="shared" si="37"/>
        <v>0</v>
      </c>
      <c r="V87" s="197">
        <f t="shared" si="37"/>
        <v>0</v>
      </c>
      <c r="W87" s="197">
        <f t="shared" si="37"/>
        <v>0</v>
      </c>
      <c r="X87" s="197">
        <f t="shared" si="37"/>
        <v>0</v>
      </c>
    </row>
    <row r="88" s="182" customFormat="1" ht="15.75" customHeight="1" spans="1:24">
      <c r="A88" s="195" t="s">
        <v>39</v>
      </c>
      <c r="B88" s="203">
        <f t="shared" ref="B88:X88" si="38">ROUND(B18+B54,2)</f>
        <v>467816.36</v>
      </c>
      <c r="C88" s="197">
        <f t="shared" si="38"/>
        <v>0</v>
      </c>
      <c r="D88" s="197">
        <f t="shared" si="38"/>
        <v>-51153.63</v>
      </c>
      <c r="E88" s="197">
        <f t="shared" si="38"/>
        <v>0</v>
      </c>
      <c r="F88" s="197">
        <f t="shared" si="38"/>
        <v>518969.99</v>
      </c>
      <c r="G88" s="210">
        <f t="shared" si="22"/>
        <v>0</v>
      </c>
      <c r="H88" s="197">
        <f t="shared" si="38"/>
        <v>0</v>
      </c>
      <c r="I88" s="197">
        <f t="shared" si="38"/>
        <v>0</v>
      </c>
      <c r="J88" s="197">
        <f t="shared" si="38"/>
        <v>0</v>
      </c>
      <c r="K88" s="210">
        <f t="shared" si="23"/>
        <v>0</v>
      </c>
      <c r="L88" s="197">
        <f t="shared" si="38"/>
        <v>0</v>
      </c>
      <c r="M88" s="197">
        <f t="shared" si="38"/>
        <v>0</v>
      </c>
      <c r="N88" s="210">
        <f t="shared" si="24"/>
        <v>0</v>
      </c>
      <c r="O88" s="197">
        <f t="shared" si="38"/>
        <v>0</v>
      </c>
      <c r="P88" s="197">
        <f t="shared" si="38"/>
        <v>0</v>
      </c>
      <c r="Q88" s="197">
        <f t="shared" si="38"/>
        <v>0</v>
      </c>
      <c r="R88" s="210">
        <f t="shared" si="25"/>
        <v>0</v>
      </c>
      <c r="S88" s="197">
        <f t="shared" si="38"/>
        <v>0</v>
      </c>
      <c r="T88" s="197">
        <f t="shared" si="38"/>
        <v>0</v>
      </c>
      <c r="U88" s="197">
        <f t="shared" si="38"/>
        <v>0</v>
      </c>
      <c r="V88" s="197">
        <f t="shared" si="38"/>
        <v>0</v>
      </c>
      <c r="W88" s="197">
        <f t="shared" si="38"/>
        <v>0</v>
      </c>
      <c r="X88" s="197">
        <f t="shared" si="38"/>
        <v>0</v>
      </c>
    </row>
    <row r="89" s="182" customFormat="1" ht="15.75" customHeight="1" spans="1:24">
      <c r="A89" s="195" t="s">
        <v>40</v>
      </c>
      <c r="B89" s="203">
        <f t="shared" ref="B89:X89" si="39">ROUND(B19+B55,2)</f>
        <v>13908157.19</v>
      </c>
      <c r="C89" s="197">
        <f t="shared" si="39"/>
        <v>449572.43</v>
      </c>
      <c r="D89" s="197">
        <f t="shared" si="39"/>
        <v>0</v>
      </c>
      <c r="E89" s="197">
        <f t="shared" si="39"/>
        <v>0</v>
      </c>
      <c r="F89" s="197">
        <f t="shared" si="39"/>
        <v>12549005.39</v>
      </c>
      <c r="G89" s="210">
        <f t="shared" si="22"/>
        <v>0</v>
      </c>
      <c r="H89" s="197">
        <f t="shared" si="39"/>
        <v>0</v>
      </c>
      <c r="I89" s="197">
        <f t="shared" si="39"/>
        <v>0</v>
      </c>
      <c r="J89" s="197">
        <f t="shared" si="39"/>
        <v>0</v>
      </c>
      <c r="K89" s="210">
        <f t="shared" si="23"/>
        <v>0</v>
      </c>
      <c r="L89" s="197">
        <f t="shared" si="39"/>
        <v>0</v>
      </c>
      <c r="M89" s="197">
        <f t="shared" si="39"/>
        <v>0</v>
      </c>
      <c r="N89" s="210">
        <f t="shared" si="24"/>
        <v>0</v>
      </c>
      <c r="O89" s="197">
        <f t="shared" si="39"/>
        <v>0</v>
      </c>
      <c r="P89" s="197">
        <f t="shared" si="39"/>
        <v>0</v>
      </c>
      <c r="Q89" s="197">
        <f t="shared" si="39"/>
        <v>0</v>
      </c>
      <c r="R89" s="210">
        <f t="shared" si="25"/>
        <v>909579.37</v>
      </c>
      <c r="S89" s="197">
        <f t="shared" si="39"/>
        <v>168056</v>
      </c>
      <c r="T89" s="197">
        <f t="shared" si="39"/>
        <v>71032.19</v>
      </c>
      <c r="U89" s="197">
        <f t="shared" si="39"/>
        <v>4716.98</v>
      </c>
      <c r="V89" s="197">
        <f t="shared" si="39"/>
        <v>557060.55</v>
      </c>
      <c r="W89" s="197">
        <f t="shared" si="39"/>
        <v>0</v>
      </c>
      <c r="X89" s="197">
        <f t="shared" si="39"/>
        <v>108713.65</v>
      </c>
    </row>
    <row r="90" s="182" customFormat="1" ht="15.75" customHeight="1" spans="1:24">
      <c r="A90" s="195" t="s">
        <v>41</v>
      </c>
      <c r="B90" s="203">
        <f t="shared" ref="B90:X90" si="40">ROUND(B20+B56,2)</f>
        <v>175071.51</v>
      </c>
      <c r="C90" s="197">
        <f t="shared" si="40"/>
        <v>0</v>
      </c>
      <c r="D90" s="197">
        <f t="shared" si="40"/>
        <v>19326.41</v>
      </c>
      <c r="E90" s="197">
        <f t="shared" si="40"/>
        <v>0</v>
      </c>
      <c r="F90" s="197">
        <f t="shared" si="40"/>
        <v>155745.1</v>
      </c>
      <c r="G90" s="210">
        <f t="shared" si="22"/>
        <v>0</v>
      </c>
      <c r="H90" s="197">
        <f t="shared" si="40"/>
        <v>0</v>
      </c>
      <c r="I90" s="197">
        <f t="shared" si="40"/>
        <v>0</v>
      </c>
      <c r="J90" s="197">
        <f t="shared" si="40"/>
        <v>0</v>
      </c>
      <c r="K90" s="210">
        <f t="shared" si="23"/>
        <v>0</v>
      </c>
      <c r="L90" s="197">
        <f t="shared" si="40"/>
        <v>0</v>
      </c>
      <c r="M90" s="197">
        <f t="shared" si="40"/>
        <v>0</v>
      </c>
      <c r="N90" s="210">
        <f t="shared" si="24"/>
        <v>0</v>
      </c>
      <c r="O90" s="197">
        <f t="shared" si="40"/>
        <v>0</v>
      </c>
      <c r="P90" s="197">
        <f t="shared" si="40"/>
        <v>0</v>
      </c>
      <c r="Q90" s="197">
        <f t="shared" si="40"/>
        <v>240.73</v>
      </c>
      <c r="R90" s="210">
        <f t="shared" si="25"/>
        <v>0</v>
      </c>
      <c r="S90" s="197">
        <f t="shared" si="40"/>
        <v>0</v>
      </c>
      <c r="T90" s="197">
        <f t="shared" si="40"/>
        <v>0</v>
      </c>
      <c r="U90" s="197">
        <f t="shared" si="40"/>
        <v>0</v>
      </c>
      <c r="V90" s="197">
        <f t="shared" si="40"/>
        <v>0</v>
      </c>
      <c r="W90" s="197">
        <f t="shared" si="40"/>
        <v>0</v>
      </c>
      <c r="X90" s="197">
        <f t="shared" si="40"/>
        <v>0</v>
      </c>
    </row>
    <row r="91" s="187" customFormat="1" ht="15.75" customHeight="1" spans="1:24">
      <c r="A91" s="208" t="s">
        <v>42</v>
      </c>
      <c r="B91" s="203">
        <f t="shared" ref="B91:X91" si="41">ROUND(B21+B57,2)</f>
        <v>570964257.71</v>
      </c>
      <c r="C91" s="203">
        <f t="shared" si="41"/>
        <v>-6735419.29</v>
      </c>
      <c r="D91" s="203">
        <f t="shared" si="41"/>
        <v>171964809.16</v>
      </c>
      <c r="E91" s="203">
        <f t="shared" si="41"/>
        <v>2094138.23</v>
      </c>
      <c r="F91" s="203">
        <f t="shared" si="41"/>
        <v>291768491.96</v>
      </c>
      <c r="G91" s="203">
        <f t="shared" si="22"/>
        <v>11690412.18</v>
      </c>
      <c r="H91" s="203">
        <f t="shared" si="41"/>
        <v>4370488.16</v>
      </c>
      <c r="I91" s="203">
        <f t="shared" si="41"/>
        <v>3642430.03</v>
      </c>
      <c r="J91" s="203">
        <f t="shared" si="41"/>
        <v>3677493.99</v>
      </c>
      <c r="K91" s="203">
        <f t="shared" si="23"/>
        <v>10547963.68</v>
      </c>
      <c r="L91" s="203">
        <f t="shared" si="41"/>
        <v>8512942.15</v>
      </c>
      <c r="M91" s="203">
        <f t="shared" si="41"/>
        <v>2035021.53</v>
      </c>
      <c r="N91" s="203">
        <f t="shared" si="24"/>
        <v>10961685.73</v>
      </c>
      <c r="O91" s="203">
        <f t="shared" si="41"/>
        <v>8090816.07</v>
      </c>
      <c r="P91" s="203">
        <f t="shared" si="41"/>
        <v>2870869.66</v>
      </c>
      <c r="Q91" s="203">
        <f t="shared" si="41"/>
        <v>10005960.36</v>
      </c>
      <c r="R91" s="203">
        <f t="shared" si="25"/>
        <v>78672176.08</v>
      </c>
      <c r="S91" s="203">
        <f t="shared" si="41"/>
        <v>47530374.3</v>
      </c>
      <c r="T91" s="203">
        <f t="shared" si="41"/>
        <v>15044505.52</v>
      </c>
      <c r="U91" s="203">
        <f t="shared" si="41"/>
        <v>4053006.27</v>
      </c>
      <c r="V91" s="203">
        <f t="shared" si="41"/>
        <v>7028395.85</v>
      </c>
      <c r="W91" s="203">
        <f t="shared" si="41"/>
        <v>1479814.61</v>
      </c>
      <c r="X91" s="203">
        <f t="shared" si="41"/>
        <v>3536079.53</v>
      </c>
    </row>
    <row r="92" s="182" customFormat="1" ht="15.75" customHeight="1" spans="1:24">
      <c r="A92" s="195" t="s">
        <v>43</v>
      </c>
      <c r="B92" s="203">
        <f t="shared" ref="B92:X92" si="42">ROUND(B22+B58,2)</f>
        <v>6469541.46</v>
      </c>
      <c r="C92" s="197">
        <f t="shared" si="42"/>
        <v>13432.95</v>
      </c>
      <c r="D92" s="197">
        <f t="shared" si="42"/>
        <v>-970628.43</v>
      </c>
      <c r="E92" s="197">
        <f t="shared" si="42"/>
        <v>-160.89</v>
      </c>
      <c r="F92" s="197">
        <f t="shared" si="42"/>
        <v>4633280.87</v>
      </c>
      <c r="G92" s="210">
        <f t="shared" si="22"/>
        <v>423009.88</v>
      </c>
      <c r="H92" s="197">
        <f t="shared" si="42"/>
        <v>57344.02</v>
      </c>
      <c r="I92" s="197">
        <f t="shared" si="42"/>
        <v>332015.42</v>
      </c>
      <c r="J92" s="197">
        <f t="shared" si="42"/>
        <v>33650.44</v>
      </c>
      <c r="K92" s="210">
        <f t="shared" si="23"/>
        <v>1390853.8</v>
      </c>
      <c r="L92" s="197">
        <f t="shared" si="42"/>
        <v>1363612.75</v>
      </c>
      <c r="M92" s="197">
        <f t="shared" si="42"/>
        <v>27241.05</v>
      </c>
      <c r="N92" s="210">
        <f t="shared" si="24"/>
        <v>42269.97</v>
      </c>
      <c r="O92" s="197">
        <f t="shared" si="42"/>
        <v>142150.19</v>
      </c>
      <c r="P92" s="197">
        <f t="shared" si="42"/>
        <v>-99880.22</v>
      </c>
      <c r="Q92" s="197">
        <f t="shared" si="42"/>
        <v>-61622.48</v>
      </c>
      <c r="R92" s="210">
        <f t="shared" si="25"/>
        <v>937483.3</v>
      </c>
      <c r="S92" s="197">
        <f t="shared" si="42"/>
        <v>831480.64</v>
      </c>
      <c r="T92" s="197">
        <f t="shared" si="42"/>
        <v>63410.98</v>
      </c>
      <c r="U92" s="197">
        <f t="shared" si="42"/>
        <v>40241.69</v>
      </c>
      <c r="V92" s="197">
        <f t="shared" si="42"/>
        <v>12421.54</v>
      </c>
      <c r="W92" s="197">
        <f t="shared" si="42"/>
        <v>1424.41</v>
      </c>
      <c r="X92" s="197">
        <f t="shared" si="42"/>
        <v>-11495.96</v>
      </c>
    </row>
    <row r="93" s="182" customFormat="1" ht="15.75" customHeight="1" spans="1:24">
      <c r="A93" s="195" t="s">
        <v>44</v>
      </c>
      <c r="B93" s="203">
        <f t="shared" ref="B93:X93" si="43">ROUND(B23+B59,2)</f>
        <v>538161935.64</v>
      </c>
      <c r="C93" s="197">
        <f t="shared" si="43"/>
        <v>-6748852.24</v>
      </c>
      <c r="D93" s="197">
        <f t="shared" si="43"/>
        <v>172935437.59</v>
      </c>
      <c r="E93" s="197">
        <f t="shared" si="43"/>
        <v>2094299.12</v>
      </c>
      <c r="F93" s="197">
        <f t="shared" si="43"/>
        <v>261303382.6</v>
      </c>
      <c r="G93" s="210">
        <f t="shared" si="22"/>
        <v>11267402.29</v>
      </c>
      <c r="H93" s="197">
        <f t="shared" si="43"/>
        <v>4313144.14</v>
      </c>
      <c r="I93" s="197">
        <f t="shared" si="43"/>
        <v>3310414.6</v>
      </c>
      <c r="J93" s="197">
        <f t="shared" si="43"/>
        <v>3643843.55</v>
      </c>
      <c r="K93" s="210">
        <f t="shared" si="23"/>
        <v>8656157.74</v>
      </c>
      <c r="L93" s="197">
        <f t="shared" si="43"/>
        <v>6648377.27</v>
      </c>
      <c r="M93" s="197">
        <f t="shared" si="43"/>
        <v>2007780.47</v>
      </c>
      <c r="N93" s="210">
        <f t="shared" si="24"/>
        <v>10919415.76</v>
      </c>
      <c r="O93" s="197">
        <f t="shared" si="43"/>
        <v>7948665.88</v>
      </c>
      <c r="P93" s="197">
        <f t="shared" si="43"/>
        <v>2970749.88</v>
      </c>
      <c r="Q93" s="197">
        <f t="shared" si="43"/>
        <v>10067582.84</v>
      </c>
      <c r="R93" s="210">
        <f t="shared" si="25"/>
        <v>77734692.79</v>
      </c>
      <c r="S93" s="197">
        <f t="shared" si="43"/>
        <v>46698893.66</v>
      </c>
      <c r="T93" s="197">
        <f t="shared" si="43"/>
        <v>14981094.54</v>
      </c>
      <c r="U93" s="197">
        <f t="shared" si="43"/>
        <v>4012764.59</v>
      </c>
      <c r="V93" s="197">
        <f t="shared" si="43"/>
        <v>7015974.31</v>
      </c>
      <c r="W93" s="197">
        <f t="shared" si="43"/>
        <v>1478390.2</v>
      </c>
      <c r="X93" s="197">
        <f t="shared" si="43"/>
        <v>3547575.49</v>
      </c>
    </row>
    <row r="94" s="182" customFormat="1" ht="15.75" customHeight="1" spans="1:24">
      <c r="A94" s="195" t="s">
        <v>45</v>
      </c>
      <c r="B94" s="203">
        <f t="shared" ref="B94:X94" si="44">ROUND(B24+B60,2)</f>
        <v>23846917.5</v>
      </c>
      <c r="C94" s="197">
        <f t="shared" si="44"/>
        <v>0</v>
      </c>
      <c r="D94" s="197">
        <f t="shared" si="44"/>
        <v>0</v>
      </c>
      <c r="E94" s="197">
        <f t="shared" si="44"/>
        <v>0</v>
      </c>
      <c r="F94" s="197">
        <f t="shared" si="44"/>
        <v>23345965.38</v>
      </c>
      <c r="G94" s="210">
        <f t="shared" si="22"/>
        <v>0</v>
      </c>
      <c r="H94" s="197">
        <f t="shared" si="44"/>
        <v>0</v>
      </c>
      <c r="I94" s="197">
        <f t="shared" si="44"/>
        <v>0</v>
      </c>
      <c r="J94" s="197">
        <f t="shared" si="44"/>
        <v>0</v>
      </c>
      <c r="K94" s="210">
        <f t="shared" si="23"/>
        <v>500952.12</v>
      </c>
      <c r="L94" s="197">
        <f t="shared" si="44"/>
        <v>500952.12</v>
      </c>
      <c r="M94" s="197">
        <f t="shared" si="44"/>
        <v>0</v>
      </c>
      <c r="N94" s="210">
        <f t="shared" si="24"/>
        <v>0</v>
      </c>
      <c r="O94" s="197">
        <f t="shared" si="44"/>
        <v>0</v>
      </c>
      <c r="P94" s="197">
        <f t="shared" si="44"/>
        <v>0</v>
      </c>
      <c r="Q94" s="197">
        <f t="shared" si="44"/>
        <v>0</v>
      </c>
      <c r="R94" s="210">
        <f t="shared" si="25"/>
        <v>0</v>
      </c>
      <c r="S94" s="197">
        <f t="shared" si="44"/>
        <v>0</v>
      </c>
      <c r="T94" s="197">
        <f t="shared" si="44"/>
        <v>0</v>
      </c>
      <c r="U94" s="197">
        <f t="shared" si="44"/>
        <v>0</v>
      </c>
      <c r="V94" s="197">
        <f t="shared" si="44"/>
        <v>0</v>
      </c>
      <c r="W94" s="197">
        <f t="shared" si="44"/>
        <v>0</v>
      </c>
      <c r="X94" s="197">
        <f t="shared" si="44"/>
        <v>0</v>
      </c>
    </row>
    <row r="95" s="182" customFormat="1" ht="15.75" customHeight="1" spans="1:24">
      <c r="A95" s="195" t="s">
        <v>46</v>
      </c>
      <c r="B95" s="203">
        <f t="shared" ref="B95:X95" si="45">ROUND(B25+B61,2)</f>
        <v>0</v>
      </c>
      <c r="C95" s="197">
        <f t="shared" si="45"/>
        <v>0</v>
      </c>
      <c r="D95" s="197">
        <f t="shared" si="45"/>
        <v>0</v>
      </c>
      <c r="E95" s="197">
        <f t="shared" si="45"/>
        <v>0</v>
      </c>
      <c r="F95" s="197">
        <f t="shared" si="45"/>
        <v>0</v>
      </c>
      <c r="G95" s="210">
        <f t="shared" si="22"/>
        <v>0</v>
      </c>
      <c r="H95" s="197">
        <f t="shared" si="45"/>
        <v>0</v>
      </c>
      <c r="I95" s="197">
        <f t="shared" si="45"/>
        <v>0</v>
      </c>
      <c r="J95" s="197">
        <f t="shared" si="45"/>
        <v>0</v>
      </c>
      <c r="K95" s="210">
        <f t="shared" si="23"/>
        <v>0</v>
      </c>
      <c r="L95" s="197">
        <f t="shared" si="45"/>
        <v>0</v>
      </c>
      <c r="M95" s="197">
        <f t="shared" si="45"/>
        <v>0</v>
      </c>
      <c r="N95" s="210">
        <f t="shared" si="24"/>
        <v>0</v>
      </c>
      <c r="O95" s="197">
        <f t="shared" si="45"/>
        <v>0</v>
      </c>
      <c r="P95" s="197">
        <f t="shared" si="45"/>
        <v>0</v>
      </c>
      <c r="Q95" s="197">
        <f t="shared" si="45"/>
        <v>0</v>
      </c>
      <c r="R95" s="210">
        <f t="shared" si="25"/>
        <v>0</v>
      </c>
      <c r="S95" s="197">
        <f t="shared" si="45"/>
        <v>0</v>
      </c>
      <c r="T95" s="197">
        <f t="shared" si="45"/>
        <v>0</v>
      </c>
      <c r="U95" s="197">
        <f t="shared" si="45"/>
        <v>0</v>
      </c>
      <c r="V95" s="197">
        <f t="shared" si="45"/>
        <v>0</v>
      </c>
      <c r="W95" s="197">
        <f t="shared" si="45"/>
        <v>0</v>
      </c>
      <c r="X95" s="197">
        <f t="shared" si="45"/>
        <v>0</v>
      </c>
    </row>
    <row r="96" s="182" customFormat="1" ht="15.75" customHeight="1" spans="1:24">
      <c r="A96" s="195" t="s">
        <v>47</v>
      </c>
      <c r="B96" s="203">
        <f t="shared" ref="B96:X96" si="46">ROUND(B26+B62,2)</f>
        <v>2485863.11</v>
      </c>
      <c r="C96" s="197">
        <f t="shared" si="46"/>
        <v>0</v>
      </c>
      <c r="D96" s="197">
        <f t="shared" si="46"/>
        <v>0</v>
      </c>
      <c r="E96" s="197">
        <f t="shared" si="46"/>
        <v>0</v>
      </c>
      <c r="F96" s="197">
        <f t="shared" si="46"/>
        <v>2485863.11</v>
      </c>
      <c r="G96" s="210">
        <f t="shared" si="22"/>
        <v>0</v>
      </c>
      <c r="H96" s="197">
        <f t="shared" si="46"/>
        <v>0</v>
      </c>
      <c r="I96" s="197">
        <f t="shared" si="46"/>
        <v>0</v>
      </c>
      <c r="J96" s="197">
        <f t="shared" si="46"/>
        <v>0</v>
      </c>
      <c r="K96" s="210">
        <f t="shared" si="23"/>
        <v>0</v>
      </c>
      <c r="L96" s="197">
        <f t="shared" si="46"/>
        <v>0</v>
      </c>
      <c r="M96" s="197">
        <f t="shared" si="46"/>
        <v>0</v>
      </c>
      <c r="N96" s="210">
        <f t="shared" si="24"/>
        <v>0</v>
      </c>
      <c r="O96" s="197">
        <f t="shared" si="46"/>
        <v>0</v>
      </c>
      <c r="P96" s="197">
        <f t="shared" si="46"/>
        <v>0</v>
      </c>
      <c r="Q96" s="197">
        <f t="shared" si="46"/>
        <v>0</v>
      </c>
      <c r="R96" s="210">
        <f t="shared" si="25"/>
        <v>0</v>
      </c>
      <c r="S96" s="197">
        <f t="shared" si="46"/>
        <v>0</v>
      </c>
      <c r="T96" s="197">
        <f t="shared" si="46"/>
        <v>0</v>
      </c>
      <c r="U96" s="197">
        <f t="shared" si="46"/>
        <v>0</v>
      </c>
      <c r="V96" s="197">
        <f t="shared" si="46"/>
        <v>0</v>
      </c>
      <c r="W96" s="197">
        <f t="shared" si="46"/>
        <v>0</v>
      </c>
      <c r="X96" s="197">
        <f t="shared" si="46"/>
        <v>0</v>
      </c>
    </row>
    <row r="97" s="187" customFormat="1" ht="15.75" customHeight="1" spans="1:24">
      <c r="A97" s="208" t="s">
        <v>48</v>
      </c>
      <c r="B97" s="203">
        <f t="shared" ref="B97:X97" si="47">ROUND(B27+B63,2)</f>
        <v>342560494.35</v>
      </c>
      <c r="C97" s="203">
        <f t="shared" si="47"/>
        <v>37658279.5</v>
      </c>
      <c r="D97" s="203">
        <f t="shared" si="47"/>
        <v>-326419719.23</v>
      </c>
      <c r="E97" s="203">
        <f t="shared" si="47"/>
        <v>-2092298.61</v>
      </c>
      <c r="F97" s="203">
        <f t="shared" si="47"/>
        <v>370981218.15</v>
      </c>
      <c r="G97" s="203">
        <f t="shared" si="22"/>
        <v>68343008.46</v>
      </c>
      <c r="H97" s="203">
        <f t="shared" si="47"/>
        <v>33189852.52</v>
      </c>
      <c r="I97" s="203">
        <f t="shared" si="47"/>
        <v>32972436.87</v>
      </c>
      <c r="J97" s="203">
        <f t="shared" si="47"/>
        <v>2180719.07</v>
      </c>
      <c r="K97" s="203">
        <f t="shared" si="23"/>
        <v>125402345.64</v>
      </c>
      <c r="L97" s="203">
        <f t="shared" si="47"/>
        <v>121711722.23</v>
      </c>
      <c r="M97" s="203">
        <f t="shared" si="47"/>
        <v>3690623.41</v>
      </c>
      <c r="N97" s="203">
        <f t="shared" si="24"/>
        <v>10409610.17</v>
      </c>
      <c r="O97" s="203">
        <f t="shared" si="47"/>
        <v>29788606.05</v>
      </c>
      <c r="P97" s="203">
        <f t="shared" si="47"/>
        <v>-19378995.88</v>
      </c>
      <c r="Q97" s="203">
        <f t="shared" si="47"/>
        <v>-10002857.04</v>
      </c>
      <c r="R97" s="203">
        <f t="shared" si="25"/>
        <v>58278050.26</v>
      </c>
      <c r="S97" s="203">
        <f t="shared" si="47"/>
        <v>71604319.12</v>
      </c>
      <c r="T97" s="203">
        <f t="shared" si="47"/>
        <v>-5694677.75</v>
      </c>
      <c r="U97" s="203">
        <f t="shared" si="47"/>
        <v>1793031.44</v>
      </c>
      <c r="V97" s="203">
        <f t="shared" si="47"/>
        <v>-4584542.85</v>
      </c>
      <c r="W97" s="203">
        <f t="shared" si="47"/>
        <v>-1479814.61</v>
      </c>
      <c r="X97" s="203">
        <f t="shared" si="47"/>
        <v>-3360265.09</v>
      </c>
    </row>
    <row r="98" s="182" customFormat="1" ht="15.75" customHeight="1" spans="1:24">
      <c r="A98" s="195" t="s">
        <v>49</v>
      </c>
      <c r="B98" s="203">
        <f t="shared" ref="B98:X98" si="48">ROUND(B28+B64,2)</f>
        <v>519901.3</v>
      </c>
      <c r="C98" s="197">
        <f t="shared" si="48"/>
        <v>0</v>
      </c>
      <c r="D98" s="197">
        <f t="shared" si="48"/>
        <v>408877.73</v>
      </c>
      <c r="E98" s="197">
        <f t="shared" si="48"/>
        <v>0</v>
      </c>
      <c r="F98" s="197">
        <f t="shared" si="48"/>
        <v>36573.68</v>
      </c>
      <c r="G98" s="210">
        <f t="shared" si="22"/>
        <v>0</v>
      </c>
      <c r="H98" s="197">
        <f t="shared" si="48"/>
        <v>0</v>
      </c>
      <c r="I98" s="197">
        <f t="shared" si="48"/>
        <v>0</v>
      </c>
      <c r="J98" s="197">
        <f t="shared" si="48"/>
        <v>0</v>
      </c>
      <c r="K98" s="210">
        <f t="shared" si="23"/>
        <v>0</v>
      </c>
      <c r="L98" s="197">
        <f t="shared" si="48"/>
        <v>0</v>
      </c>
      <c r="M98" s="197">
        <f t="shared" si="48"/>
        <v>0</v>
      </c>
      <c r="N98" s="210">
        <f t="shared" si="24"/>
        <v>74449.89</v>
      </c>
      <c r="O98" s="197">
        <f t="shared" si="48"/>
        <v>0</v>
      </c>
      <c r="P98" s="197">
        <f t="shared" si="48"/>
        <v>74449.89</v>
      </c>
      <c r="Q98" s="197">
        <f t="shared" si="48"/>
        <v>0</v>
      </c>
      <c r="R98" s="210">
        <f t="shared" si="25"/>
        <v>0</v>
      </c>
      <c r="S98" s="197">
        <f t="shared" si="48"/>
        <v>0</v>
      </c>
      <c r="T98" s="197">
        <f t="shared" si="48"/>
        <v>0</v>
      </c>
      <c r="U98" s="197">
        <f t="shared" si="48"/>
        <v>0</v>
      </c>
      <c r="V98" s="197">
        <f t="shared" si="48"/>
        <v>0</v>
      </c>
      <c r="W98" s="197">
        <f t="shared" si="48"/>
        <v>0</v>
      </c>
      <c r="X98" s="197">
        <f t="shared" si="48"/>
        <v>0</v>
      </c>
    </row>
    <row r="99" s="182" customFormat="1" ht="15.75" customHeight="1" spans="1:24">
      <c r="A99" s="195" t="s">
        <v>50</v>
      </c>
      <c r="B99" s="203">
        <f t="shared" ref="B99:X99" si="49">ROUND(B29+B65,2)</f>
        <v>100525.7</v>
      </c>
      <c r="C99" s="197">
        <f t="shared" si="49"/>
        <v>0</v>
      </c>
      <c r="D99" s="197">
        <f t="shared" si="49"/>
        <v>20000</v>
      </c>
      <c r="E99" s="197">
        <f t="shared" si="49"/>
        <v>0</v>
      </c>
      <c r="F99" s="197">
        <f t="shared" si="49"/>
        <v>80525.7</v>
      </c>
      <c r="G99" s="210">
        <f t="shared" si="22"/>
        <v>0</v>
      </c>
      <c r="H99" s="197">
        <f t="shared" si="49"/>
        <v>0</v>
      </c>
      <c r="I99" s="197">
        <f t="shared" si="49"/>
        <v>0</v>
      </c>
      <c r="J99" s="197">
        <f t="shared" si="49"/>
        <v>0</v>
      </c>
      <c r="K99" s="210">
        <f t="shared" si="23"/>
        <v>0</v>
      </c>
      <c r="L99" s="197">
        <f t="shared" si="49"/>
        <v>0</v>
      </c>
      <c r="M99" s="197">
        <f t="shared" si="49"/>
        <v>0</v>
      </c>
      <c r="N99" s="210">
        <f t="shared" si="24"/>
        <v>0</v>
      </c>
      <c r="O99" s="197">
        <f t="shared" si="49"/>
        <v>0</v>
      </c>
      <c r="P99" s="197">
        <f t="shared" si="49"/>
        <v>0</v>
      </c>
      <c r="Q99" s="197">
        <f t="shared" si="49"/>
        <v>0</v>
      </c>
      <c r="R99" s="210">
        <f t="shared" si="25"/>
        <v>0</v>
      </c>
      <c r="S99" s="197">
        <f t="shared" si="49"/>
        <v>0</v>
      </c>
      <c r="T99" s="197">
        <f t="shared" si="49"/>
        <v>0</v>
      </c>
      <c r="U99" s="197">
        <f t="shared" si="49"/>
        <v>0</v>
      </c>
      <c r="V99" s="197">
        <f t="shared" si="49"/>
        <v>0</v>
      </c>
      <c r="W99" s="197">
        <f t="shared" si="49"/>
        <v>0</v>
      </c>
      <c r="X99" s="197">
        <f t="shared" si="49"/>
        <v>0</v>
      </c>
    </row>
    <row r="100" s="187" customFormat="1" ht="15.75" customHeight="1" spans="1:24">
      <c r="A100" s="208" t="s">
        <v>51</v>
      </c>
      <c r="B100" s="203">
        <f t="shared" ref="B100:X100" si="50">ROUND(B30+B66,2)</f>
        <v>342979869.95</v>
      </c>
      <c r="C100" s="203">
        <f t="shared" si="50"/>
        <v>37658279.5</v>
      </c>
      <c r="D100" s="203">
        <f t="shared" si="50"/>
        <v>-326030841.5</v>
      </c>
      <c r="E100" s="203">
        <f t="shared" si="50"/>
        <v>-2092298.61</v>
      </c>
      <c r="F100" s="203">
        <f t="shared" si="50"/>
        <v>370937266.13</v>
      </c>
      <c r="G100" s="203">
        <f t="shared" si="22"/>
        <v>68343008.46</v>
      </c>
      <c r="H100" s="203">
        <f t="shared" si="50"/>
        <v>33189852.52</v>
      </c>
      <c r="I100" s="203">
        <f t="shared" si="50"/>
        <v>32972436.87</v>
      </c>
      <c r="J100" s="203">
        <f t="shared" si="50"/>
        <v>2180719.07</v>
      </c>
      <c r="K100" s="203">
        <f t="shared" si="23"/>
        <v>125402345.64</v>
      </c>
      <c r="L100" s="203">
        <f t="shared" si="50"/>
        <v>121711722.23</v>
      </c>
      <c r="M100" s="203">
        <f t="shared" si="50"/>
        <v>3690623.41</v>
      </c>
      <c r="N100" s="203">
        <f t="shared" si="24"/>
        <v>10484060.06</v>
      </c>
      <c r="O100" s="203">
        <f t="shared" si="50"/>
        <v>29788606.05</v>
      </c>
      <c r="P100" s="203">
        <f t="shared" si="50"/>
        <v>-19304545.99</v>
      </c>
      <c r="Q100" s="203">
        <f t="shared" si="50"/>
        <v>-10002857.04</v>
      </c>
      <c r="R100" s="203">
        <f t="shared" si="25"/>
        <v>58278050.26</v>
      </c>
      <c r="S100" s="203">
        <f t="shared" si="50"/>
        <v>71604319.12</v>
      </c>
      <c r="T100" s="203">
        <f t="shared" si="50"/>
        <v>-5694677.75</v>
      </c>
      <c r="U100" s="203">
        <f t="shared" si="50"/>
        <v>1793031.44</v>
      </c>
      <c r="V100" s="203">
        <f t="shared" si="50"/>
        <v>-4584542.85</v>
      </c>
      <c r="W100" s="203">
        <f t="shared" si="50"/>
        <v>-1479814.61</v>
      </c>
      <c r="X100" s="203">
        <f t="shared" si="50"/>
        <v>-3360265.09</v>
      </c>
    </row>
    <row r="101" s="182" customFormat="1" ht="15.75" customHeight="1" spans="1:24">
      <c r="A101" s="195" t="s">
        <v>52</v>
      </c>
      <c r="B101" s="203">
        <f t="shared" ref="B101:X101" si="51">ROUND(B31+B67,2)</f>
        <v>84366391.46</v>
      </c>
      <c r="C101" s="197">
        <f t="shared" si="51"/>
        <v>0</v>
      </c>
      <c r="D101" s="197">
        <f t="shared" si="51"/>
        <v>84366391.46</v>
      </c>
      <c r="E101" s="197">
        <f t="shared" si="51"/>
        <v>0</v>
      </c>
      <c r="F101" s="197">
        <f t="shared" si="51"/>
        <v>0</v>
      </c>
      <c r="G101" s="210">
        <f t="shared" si="22"/>
        <v>0</v>
      </c>
      <c r="H101" s="197">
        <f t="shared" si="51"/>
        <v>0</v>
      </c>
      <c r="I101" s="197">
        <f t="shared" si="51"/>
        <v>0</v>
      </c>
      <c r="J101" s="197">
        <f t="shared" si="51"/>
        <v>0</v>
      </c>
      <c r="K101" s="210">
        <f t="shared" si="23"/>
        <v>0</v>
      </c>
      <c r="L101" s="197">
        <f t="shared" si="51"/>
        <v>0</v>
      </c>
      <c r="M101" s="197">
        <f t="shared" si="51"/>
        <v>0</v>
      </c>
      <c r="N101" s="210">
        <f t="shared" si="24"/>
        <v>0</v>
      </c>
      <c r="O101" s="197">
        <f t="shared" si="51"/>
        <v>0</v>
      </c>
      <c r="P101" s="197">
        <f t="shared" si="51"/>
        <v>0</v>
      </c>
      <c r="Q101" s="197">
        <f t="shared" si="51"/>
        <v>0</v>
      </c>
      <c r="R101" s="210">
        <f t="shared" si="25"/>
        <v>0</v>
      </c>
      <c r="S101" s="197">
        <f t="shared" si="51"/>
        <v>0</v>
      </c>
      <c r="T101" s="197">
        <f t="shared" si="51"/>
        <v>0</v>
      </c>
      <c r="U101" s="197">
        <f t="shared" si="51"/>
        <v>0</v>
      </c>
      <c r="V101" s="197">
        <f t="shared" si="51"/>
        <v>0</v>
      </c>
      <c r="W101" s="197">
        <f t="shared" si="51"/>
        <v>0</v>
      </c>
      <c r="X101" s="197">
        <f t="shared" si="51"/>
        <v>0</v>
      </c>
    </row>
    <row r="102" s="187" customFormat="1" ht="15.75" customHeight="1" spans="1:24">
      <c r="A102" s="208" t="s">
        <v>53</v>
      </c>
      <c r="B102" s="203">
        <f t="shared" ref="B102:X102" si="52">ROUND(B32+B68,2)</f>
        <v>258613478.49</v>
      </c>
      <c r="C102" s="203">
        <f t="shared" si="52"/>
        <v>37658279.5</v>
      </c>
      <c r="D102" s="203">
        <f t="shared" si="52"/>
        <v>-410397232.96</v>
      </c>
      <c r="E102" s="203">
        <f t="shared" si="52"/>
        <v>-2092298.61</v>
      </c>
      <c r="F102" s="203">
        <f t="shared" si="52"/>
        <v>370937266.13</v>
      </c>
      <c r="G102" s="203">
        <f t="shared" si="22"/>
        <v>68343008.46</v>
      </c>
      <c r="H102" s="203">
        <f t="shared" si="52"/>
        <v>33189852.52</v>
      </c>
      <c r="I102" s="203">
        <f t="shared" si="52"/>
        <v>32972436.87</v>
      </c>
      <c r="J102" s="203">
        <f t="shared" si="52"/>
        <v>2180719.07</v>
      </c>
      <c r="K102" s="203">
        <f t="shared" si="23"/>
        <v>125402345.64</v>
      </c>
      <c r="L102" s="203">
        <f t="shared" si="52"/>
        <v>121711722.23</v>
      </c>
      <c r="M102" s="203">
        <f t="shared" si="52"/>
        <v>3690623.41</v>
      </c>
      <c r="N102" s="203">
        <f t="shared" si="24"/>
        <v>10484060.06</v>
      </c>
      <c r="O102" s="203">
        <f t="shared" si="52"/>
        <v>29788606.05</v>
      </c>
      <c r="P102" s="203">
        <f t="shared" si="52"/>
        <v>-19304545.99</v>
      </c>
      <c r="Q102" s="203">
        <f t="shared" si="52"/>
        <v>-10002857.04</v>
      </c>
      <c r="R102" s="203">
        <f t="shared" si="25"/>
        <v>58278050.26</v>
      </c>
      <c r="S102" s="203">
        <f t="shared" si="52"/>
        <v>71604319.12</v>
      </c>
      <c r="T102" s="203">
        <f t="shared" si="52"/>
        <v>-5694677.75</v>
      </c>
      <c r="U102" s="203">
        <f t="shared" si="52"/>
        <v>1793031.44</v>
      </c>
      <c r="V102" s="203">
        <f t="shared" si="52"/>
        <v>-4584542.85</v>
      </c>
      <c r="W102" s="203">
        <f t="shared" si="52"/>
        <v>-1479814.61</v>
      </c>
      <c r="X102" s="203">
        <f t="shared" si="52"/>
        <v>-3360265.09</v>
      </c>
    </row>
    <row r="103" s="182" customFormat="1" ht="15.75" customHeight="1" spans="1:24">
      <c r="A103" s="195" t="s">
        <v>54</v>
      </c>
      <c r="B103" s="203">
        <f t="shared" ref="B103:X103" si="53">ROUND(B33+B69,2)</f>
        <v>-26634209.37</v>
      </c>
      <c r="C103" s="197">
        <f t="shared" si="53"/>
        <v>-26634209.37</v>
      </c>
      <c r="D103" s="197">
        <f t="shared" si="53"/>
        <v>0</v>
      </c>
      <c r="E103" s="197">
        <f t="shared" si="53"/>
        <v>0</v>
      </c>
      <c r="F103" s="197">
        <f t="shared" si="53"/>
        <v>0</v>
      </c>
      <c r="G103" s="210">
        <f t="shared" si="22"/>
        <v>0</v>
      </c>
      <c r="H103" s="197">
        <f>ROUND(H33+H69,2)</f>
        <v>0</v>
      </c>
      <c r="I103" s="197">
        <f t="shared" si="53"/>
        <v>0</v>
      </c>
      <c r="J103" s="197">
        <f t="shared" si="53"/>
        <v>0</v>
      </c>
      <c r="K103" s="210">
        <f t="shared" si="23"/>
        <v>0</v>
      </c>
      <c r="L103" s="197">
        <f>ROUND(L33+L69,2)</f>
        <v>0</v>
      </c>
      <c r="M103" s="197">
        <f t="shared" si="53"/>
        <v>0</v>
      </c>
      <c r="N103" s="210">
        <f t="shared" si="24"/>
        <v>0</v>
      </c>
      <c r="O103" s="197">
        <f t="shared" si="53"/>
        <v>0</v>
      </c>
      <c r="P103" s="197">
        <f t="shared" si="53"/>
        <v>0</v>
      </c>
      <c r="Q103" s="197">
        <f t="shared" si="53"/>
        <v>0</v>
      </c>
      <c r="R103" s="210">
        <f t="shared" si="25"/>
        <v>0</v>
      </c>
      <c r="S103" s="197">
        <f t="shared" si="53"/>
        <v>0</v>
      </c>
      <c r="T103" s="197">
        <f t="shared" si="53"/>
        <v>0</v>
      </c>
      <c r="U103" s="197">
        <f t="shared" si="53"/>
        <v>0</v>
      </c>
      <c r="V103" s="197">
        <f t="shared" si="53"/>
        <v>0</v>
      </c>
      <c r="W103" s="197">
        <f t="shared" si="53"/>
        <v>0</v>
      </c>
      <c r="X103" s="197">
        <f t="shared" si="53"/>
        <v>0</v>
      </c>
    </row>
    <row r="104" s="182" customFormat="1" ht="15.75" customHeight="1" spans="1:24">
      <c r="A104" s="195" t="s">
        <v>55</v>
      </c>
      <c r="B104" s="203">
        <f t="shared" ref="B104:X104" si="54">ROUND(B34+B70,2)</f>
        <v>231979269.12</v>
      </c>
      <c r="C104" s="197">
        <f t="shared" si="54"/>
        <v>11024070.13</v>
      </c>
      <c r="D104" s="197">
        <f t="shared" si="54"/>
        <v>-410397232.96</v>
      </c>
      <c r="E104" s="197">
        <f t="shared" si="54"/>
        <v>-2092298.61</v>
      </c>
      <c r="F104" s="197">
        <f t="shared" si="54"/>
        <v>370937266.13</v>
      </c>
      <c r="G104" s="210">
        <f t="shared" si="22"/>
        <v>68343008.46</v>
      </c>
      <c r="H104" s="197">
        <f t="shared" si="54"/>
        <v>33189852.52</v>
      </c>
      <c r="I104" s="197">
        <f t="shared" si="54"/>
        <v>32972436.87</v>
      </c>
      <c r="J104" s="197">
        <f t="shared" si="54"/>
        <v>2180719.07</v>
      </c>
      <c r="K104" s="210">
        <f t="shared" si="23"/>
        <v>125402345.64</v>
      </c>
      <c r="L104" s="197">
        <f t="shared" si="54"/>
        <v>121711722.23</v>
      </c>
      <c r="M104" s="197">
        <f t="shared" si="54"/>
        <v>3690623.41</v>
      </c>
      <c r="N104" s="210">
        <f t="shared" si="24"/>
        <v>10484060.06</v>
      </c>
      <c r="O104" s="197">
        <f t="shared" si="54"/>
        <v>29788606.05</v>
      </c>
      <c r="P104" s="197">
        <f t="shared" si="54"/>
        <v>-19304545.99</v>
      </c>
      <c r="Q104" s="197">
        <f t="shared" si="54"/>
        <v>-10002857.04</v>
      </c>
      <c r="R104" s="210">
        <f t="shared" si="25"/>
        <v>58278050.26</v>
      </c>
      <c r="S104" s="197">
        <f t="shared" si="54"/>
        <v>71604319.12</v>
      </c>
      <c r="T104" s="197">
        <f t="shared" si="54"/>
        <v>-5694677.75</v>
      </c>
      <c r="U104" s="197">
        <f t="shared" si="54"/>
        <v>1793031.44</v>
      </c>
      <c r="V104" s="197">
        <f t="shared" si="54"/>
        <v>-4584542.85</v>
      </c>
      <c r="W104" s="197">
        <f t="shared" si="54"/>
        <v>-1479814.61</v>
      </c>
      <c r="X104" s="197">
        <f t="shared" si="54"/>
        <v>-3360265.09</v>
      </c>
    </row>
    <row r="105" s="188" customFormat="1" ht="15.75" customHeight="1" spans="1:24">
      <c r="A105" s="211" t="s">
        <v>90</v>
      </c>
      <c r="B105" s="203">
        <f>ROUND(B35+B71,2)</f>
        <v>0</v>
      </c>
      <c r="C105" s="203">
        <f>ROUND(C36+C72,2)</f>
        <v>0</v>
      </c>
      <c r="D105" s="203"/>
      <c r="E105" s="203"/>
      <c r="F105" s="203">
        <f>资金!E18</f>
        <v>193648436.57</v>
      </c>
      <c r="G105" s="203">
        <f t="shared" si="22"/>
        <v>17606253.16</v>
      </c>
      <c r="H105" s="203">
        <f>资金!E9+资金!E10</f>
        <v>17597578.12</v>
      </c>
      <c r="I105" s="203"/>
      <c r="J105" s="203">
        <f>资金!E8</f>
        <v>8675.04</v>
      </c>
      <c r="K105" s="203">
        <f t="shared" si="23"/>
        <v>83943096.56</v>
      </c>
      <c r="L105" s="203">
        <f>资金!E4+资金!E5</f>
        <v>83491133.25</v>
      </c>
      <c r="M105" s="203">
        <f>资金!E6</f>
        <v>451963.31</v>
      </c>
      <c r="N105" s="203">
        <f t="shared" si="24"/>
        <v>46800473.57</v>
      </c>
      <c r="O105" s="203">
        <f>资金!E12+资金!E14</f>
        <v>36030990.65</v>
      </c>
      <c r="P105" s="203">
        <f>资金!E13</f>
        <v>10769482.92</v>
      </c>
      <c r="Q105" s="203">
        <v>0</v>
      </c>
      <c r="R105" s="203">
        <f t="shared" si="25"/>
        <v>0</v>
      </c>
      <c r="S105" s="203"/>
      <c r="T105" s="203"/>
      <c r="U105" s="203"/>
      <c r="V105" s="203"/>
      <c r="W105" s="203"/>
      <c r="X105" s="203"/>
    </row>
    <row r="106" s="188" customFormat="1" ht="15.75" customHeight="1" spans="1:24">
      <c r="A106" s="211" t="s">
        <v>91</v>
      </c>
      <c r="B106" s="201"/>
      <c r="C106" s="203">
        <f t="shared" ref="C106:X106" si="55">C104-C105</f>
        <v>11024070.13</v>
      </c>
      <c r="D106" s="203">
        <f t="shared" si="55"/>
        <v>-410397232.96</v>
      </c>
      <c r="E106" s="203">
        <f t="shared" si="55"/>
        <v>-2092298.61</v>
      </c>
      <c r="F106" s="203">
        <f t="shared" si="55"/>
        <v>177288829.56</v>
      </c>
      <c r="G106" s="203">
        <f t="shared" si="55"/>
        <v>50736755.3</v>
      </c>
      <c r="H106" s="203">
        <f t="shared" si="55"/>
        <v>15592274.4</v>
      </c>
      <c r="I106" s="203">
        <f t="shared" si="55"/>
        <v>32972436.87</v>
      </c>
      <c r="J106" s="203">
        <f t="shared" si="55"/>
        <v>2172044.03</v>
      </c>
      <c r="K106" s="203">
        <f t="shared" si="55"/>
        <v>41459249.08</v>
      </c>
      <c r="L106" s="203">
        <f t="shared" si="55"/>
        <v>38220588.98</v>
      </c>
      <c r="M106" s="203">
        <f t="shared" si="55"/>
        <v>3238660.1</v>
      </c>
      <c r="N106" s="203">
        <f t="shared" si="55"/>
        <v>-36316413.51</v>
      </c>
      <c r="O106" s="203">
        <f t="shared" si="55"/>
        <v>-6242384.6</v>
      </c>
      <c r="P106" s="203">
        <f>P102-P105</f>
        <v>-30074028.91</v>
      </c>
      <c r="Q106" s="203">
        <f t="shared" si="55"/>
        <v>-10002857.04</v>
      </c>
      <c r="R106" s="203">
        <f t="shared" si="55"/>
        <v>58278050.26</v>
      </c>
      <c r="S106" s="203">
        <f t="shared" si="55"/>
        <v>71604319.12</v>
      </c>
      <c r="T106" s="203">
        <f t="shared" si="55"/>
        <v>-5694677.75</v>
      </c>
      <c r="U106" s="203">
        <f t="shared" si="55"/>
        <v>1793031.44</v>
      </c>
      <c r="V106" s="203">
        <f t="shared" si="55"/>
        <v>-4584542.85</v>
      </c>
      <c r="W106" s="203">
        <f t="shared" si="55"/>
        <v>-1479814.61</v>
      </c>
      <c r="X106" s="203">
        <f t="shared" si="55"/>
        <v>-3360265.09</v>
      </c>
    </row>
    <row r="107" s="184" customFormat="1" ht="15.75" customHeight="1" spans="1:24">
      <c r="A107" s="212"/>
      <c r="B107" s="213"/>
      <c r="C107" s="213"/>
      <c r="D107" s="213"/>
      <c r="E107" s="213"/>
      <c r="F107" s="213"/>
      <c r="G107" s="213"/>
      <c r="H107" s="213"/>
      <c r="I107" s="213"/>
      <c r="J107" s="213"/>
      <c r="K107" s="213"/>
      <c r="L107" s="213"/>
      <c r="M107" s="213"/>
      <c r="N107" s="213"/>
      <c r="O107" s="219"/>
      <c r="P107" s="213"/>
      <c r="Q107" s="213"/>
      <c r="R107" s="213"/>
      <c r="S107" s="213"/>
      <c r="T107" s="213"/>
      <c r="U107" s="213"/>
      <c r="V107" s="213"/>
      <c r="W107" s="213"/>
      <c r="X107" s="213"/>
    </row>
    <row r="108" ht="14.25" customHeight="1" spans="1:19">
      <c r="A108" s="214" t="s">
        <v>56</v>
      </c>
      <c r="B108" s="215">
        <f>B104-B34</f>
        <v>0</v>
      </c>
      <c r="C108" s="215"/>
      <c r="H108" s="216"/>
      <c r="I108" s="216"/>
      <c r="J108" s="216"/>
      <c r="O108" s="219"/>
      <c r="P108" s="219"/>
      <c r="S108" s="216"/>
    </row>
    <row r="109" ht="14.25" customHeight="1" spans="2:24">
      <c r="B109" s="217"/>
      <c r="C109" s="217"/>
      <c r="D109" s="217"/>
      <c r="E109" s="217"/>
      <c r="F109" s="218"/>
      <c r="G109" s="217"/>
      <c r="H109" s="217"/>
      <c r="I109" s="217"/>
      <c r="J109" s="217"/>
      <c r="K109" s="217"/>
      <c r="L109" s="217"/>
      <c r="M109" s="217"/>
      <c r="N109" s="217"/>
      <c r="O109" s="217"/>
      <c r="P109" s="218"/>
      <c r="Q109" s="217"/>
      <c r="R109" s="217"/>
      <c r="S109" s="217"/>
      <c r="T109" s="217"/>
      <c r="U109" s="217"/>
      <c r="V109" s="217"/>
      <c r="W109" s="217"/>
      <c r="X109" s="217"/>
    </row>
    <row r="110" ht="14.25" customHeight="1" spans="1:24">
      <c r="A110" s="214" t="s">
        <v>92</v>
      </c>
      <c r="B110" s="218"/>
      <c r="C110" s="217"/>
      <c r="D110" s="217"/>
      <c r="E110" s="217"/>
      <c r="F110" s="217"/>
      <c r="G110" s="217"/>
      <c r="H110" s="217"/>
      <c r="I110" s="217"/>
      <c r="J110" s="217"/>
      <c r="K110" s="217"/>
      <c r="L110" s="217"/>
      <c r="M110" s="217"/>
      <c r="N110" s="217"/>
      <c r="O110" s="217"/>
      <c r="P110" s="218"/>
      <c r="Q110" s="217"/>
      <c r="R110" s="217"/>
      <c r="S110" s="217"/>
      <c r="T110" s="217"/>
      <c r="U110" s="217"/>
      <c r="V110" s="217"/>
      <c r="W110" s="217"/>
      <c r="X110" s="217"/>
    </row>
    <row r="111" ht="14.25" customHeight="1" spans="1:24">
      <c r="A111" s="214" t="s">
        <v>93</v>
      </c>
      <c r="F111" s="216"/>
      <c r="G111" s="216"/>
      <c r="H111" s="216"/>
      <c r="I111" s="216"/>
      <c r="J111" s="216"/>
      <c r="K111" s="216"/>
      <c r="L111" s="216"/>
      <c r="M111" s="216"/>
      <c r="N111" s="216"/>
      <c r="O111" s="216"/>
      <c r="P111" s="216"/>
      <c r="Q111" s="216"/>
      <c r="R111" s="216"/>
      <c r="S111" s="216"/>
      <c r="T111" s="216"/>
      <c r="U111" s="216"/>
      <c r="V111" s="216"/>
      <c r="W111" s="216"/>
      <c r="X111" s="216"/>
    </row>
    <row r="112" ht="16.5" customHeight="1" spans="6:6">
      <c r="F112" s="216"/>
    </row>
    <row r="113" ht="16.5" customHeight="1" spans="1:24">
      <c r="A113" s="194" t="s">
        <v>94</v>
      </c>
      <c r="B113" s="193"/>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row>
    <row r="114" ht="16.5" customHeight="1" spans="1:24">
      <c r="A114" s="170" t="s">
        <v>1</v>
      </c>
      <c r="B114" s="199" t="s">
        <v>2</v>
      </c>
      <c r="C114" s="199" t="s">
        <v>3</v>
      </c>
      <c r="D114" s="199" t="s">
        <v>4</v>
      </c>
      <c r="E114" s="170" t="s">
        <v>5</v>
      </c>
      <c r="F114" s="199" t="s">
        <v>6</v>
      </c>
      <c r="G114" s="199" t="s">
        <v>7</v>
      </c>
      <c r="H114" s="199" t="s">
        <v>8</v>
      </c>
      <c r="I114" s="199" t="s">
        <v>9</v>
      </c>
      <c r="J114" s="199" t="s">
        <v>10</v>
      </c>
      <c r="K114" s="199" t="s">
        <v>11</v>
      </c>
      <c r="L114" s="199" t="s">
        <v>12</v>
      </c>
      <c r="M114" s="199" t="s">
        <v>58</v>
      </c>
      <c r="N114" s="199" t="s">
        <v>14</v>
      </c>
      <c r="O114" s="199" t="s">
        <v>15</v>
      </c>
      <c r="P114" s="199" t="s">
        <v>16</v>
      </c>
      <c r="Q114" s="199" t="s">
        <v>17</v>
      </c>
      <c r="R114" s="199" t="s">
        <v>18</v>
      </c>
      <c r="S114" s="199" t="s">
        <v>19</v>
      </c>
      <c r="T114" s="199" t="s">
        <v>20</v>
      </c>
      <c r="U114" s="199" t="s">
        <v>21</v>
      </c>
      <c r="V114" s="199" t="s">
        <v>22</v>
      </c>
      <c r="W114" s="199" t="s">
        <v>23</v>
      </c>
      <c r="X114" s="199" t="s">
        <v>24</v>
      </c>
    </row>
    <row r="115" s="189" customFormat="1" ht="16.5" customHeight="1" spans="1:24">
      <c r="A115" s="208" t="s">
        <v>25</v>
      </c>
      <c r="B115" s="203">
        <f t="shared" ref="B115:X115" si="56">ROUND(B74/10000,2)</f>
        <v>91352.16</v>
      </c>
      <c r="C115" s="203">
        <f t="shared" si="56"/>
        <v>3092.29</v>
      </c>
      <c r="D115" s="203">
        <f t="shared" si="56"/>
        <v>-15445.8</v>
      </c>
      <c r="E115" s="203">
        <f t="shared" si="56"/>
        <v>0.18</v>
      </c>
      <c r="F115" s="203">
        <f t="shared" si="56"/>
        <v>66274.97</v>
      </c>
      <c r="G115" s="203">
        <f t="shared" si="56"/>
        <v>8003.34</v>
      </c>
      <c r="H115" s="203">
        <f t="shared" si="56"/>
        <v>3756.03</v>
      </c>
      <c r="I115" s="203">
        <f t="shared" si="56"/>
        <v>3661.49</v>
      </c>
      <c r="J115" s="203">
        <f t="shared" si="56"/>
        <v>585.82</v>
      </c>
      <c r="K115" s="203">
        <f t="shared" si="56"/>
        <v>13595.03</v>
      </c>
      <c r="L115" s="203">
        <f t="shared" si="56"/>
        <v>13022.47</v>
      </c>
      <c r="M115" s="203">
        <f t="shared" si="56"/>
        <v>572.56</v>
      </c>
      <c r="N115" s="203">
        <f t="shared" si="56"/>
        <v>2137.13</v>
      </c>
      <c r="O115" s="203">
        <f t="shared" si="56"/>
        <v>3787.94</v>
      </c>
      <c r="P115" s="203">
        <f t="shared" si="56"/>
        <v>-1650.81</v>
      </c>
      <c r="Q115" s="203">
        <f t="shared" si="56"/>
        <v>0.31</v>
      </c>
      <c r="R115" s="203">
        <f t="shared" si="56"/>
        <v>13695.02</v>
      </c>
      <c r="S115" s="203">
        <f t="shared" si="56"/>
        <v>11913.47</v>
      </c>
      <c r="T115" s="203">
        <f t="shared" si="56"/>
        <v>934.98</v>
      </c>
      <c r="U115" s="203">
        <f t="shared" si="56"/>
        <v>584.6</v>
      </c>
      <c r="V115" s="203">
        <f t="shared" si="56"/>
        <v>244.39</v>
      </c>
      <c r="W115" s="203">
        <f t="shared" si="56"/>
        <v>0</v>
      </c>
      <c r="X115" s="203">
        <f t="shared" si="56"/>
        <v>17.58</v>
      </c>
    </row>
    <row r="116" ht="16.5" customHeight="1" spans="1:24">
      <c r="A116" s="195" t="s">
        <v>26</v>
      </c>
      <c r="B116" s="203">
        <f t="shared" ref="B116:X116" si="57">ROUND(B75/10000,2)</f>
        <v>14309.35</v>
      </c>
      <c r="C116" s="197">
        <f t="shared" si="57"/>
        <v>-734.47</v>
      </c>
      <c r="D116" s="197">
        <f t="shared" si="57"/>
        <v>-16238.69</v>
      </c>
      <c r="E116" s="197">
        <f t="shared" si="57"/>
        <v>0</v>
      </c>
      <c r="F116" s="203">
        <f t="shared" si="57"/>
        <v>31656.75</v>
      </c>
      <c r="G116" s="203">
        <f t="shared" si="57"/>
        <v>16.23</v>
      </c>
      <c r="H116" s="197">
        <f t="shared" si="57"/>
        <v>0.03</v>
      </c>
      <c r="I116" s="197">
        <f t="shared" si="57"/>
        <v>0</v>
      </c>
      <c r="J116" s="197">
        <f t="shared" si="57"/>
        <v>16.2</v>
      </c>
      <c r="K116" s="203">
        <f t="shared" si="57"/>
        <v>-1402.7</v>
      </c>
      <c r="L116" s="197">
        <f t="shared" si="57"/>
        <v>-1402.7</v>
      </c>
      <c r="M116" s="197">
        <f t="shared" si="57"/>
        <v>0</v>
      </c>
      <c r="N116" s="203">
        <f t="shared" si="57"/>
        <v>759.1</v>
      </c>
      <c r="O116" s="197">
        <f t="shared" si="57"/>
        <v>759.1</v>
      </c>
      <c r="P116" s="197">
        <f t="shared" si="57"/>
        <v>0</v>
      </c>
      <c r="Q116" s="197">
        <f t="shared" si="57"/>
        <v>0.44</v>
      </c>
      <c r="R116" s="203">
        <f t="shared" si="57"/>
        <v>253.13</v>
      </c>
      <c r="S116" s="197">
        <f t="shared" si="57"/>
        <v>248.8</v>
      </c>
      <c r="T116" s="197">
        <f t="shared" si="57"/>
        <v>4.32</v>
      </c>
      <c r="U116" s="197">
        <f t="shared" si="57"/>
        <v>0</v>
      </c>
      <c r="V116" s="197">
        <f t="shared" si="57"/>
        <v>0</v>
      </c>
      <c r="W116" s="197">
        <f t="shared" si="57"/>
        <v>0</v>
      </c>
      <c r="X116" s="197">
        <f t="shared" si="57"/>
        <v>0.01</v>
      </c>
    </row>
    <row r="117" ht="16.5" customHeight="1" spans="1:24">
      <c r="A117" s="195" t="s">
        <v>27</v>
      </c>
      <c r="B117" s="203">
        <f t="shared" ref="B117:X117" si="58">ROUND(B76/10000,2)</f>
        <v>43006.63</v>
      </c>
      <c r="C117" s="197">
        <f t="shared" si="58"/>
        <v>-253.11</v>
      </c>
      <c r="D117" s="197">
        <f t="shared" si="58"/>
        <v>1509.13</v>
      </c>
      <c r="E117" s="197">
        <f t="shared" si="58"/>
        <v>0</v>
      </c>
      <c r="F117" s="203">
        <f t="shared" si="58"/>
        <v>33038.52</v>
      </c>
      <c r="G117" s="203">
        <f t="shared" si="58"/>
        <v>17.96</v>
      </c>
      <c r="H117" s="197">
        <f t="shared" si="58"/>
        <v>0.03</v>
      </c>
      <c r="I117" s="197">
        <f t="shared" si="58"/>
        <v>0</v>
      </c>
      <c r="J117" s="197">
        <f t="shared" si="58"/>
        <v>17.92</v>
      </c>
      <c r="K117" s="203">
        <f t="shared" si="58"/>
        <v>7681.9</v>
      </c>
      <c r="L117" s="197">
        <f t="shared" si="58"/>
        <v>7681.9</v>
      </c>
      <c r="M117" s="197">
        <f t="shared" si="58"/>
        <v>0</v>
      </c>
      <c r="N117" s="203">
        <f t="shared" si="58"/>
        <v>759.1</v>
      </c>
      <c r="O117" s="197">
        <f t="shared" si="58"/>
        <v>759.1</v>
      </c>
      <c r="P117" s="197">
        <f t="shared" si="58"/>
        <v>0</v>
      </c>
      <c r="Q117" s="197">
        <f t="shared" si="58"/>
        <v>0.44</v>
      </c>
      <c r="R117" s="203">
        <f t="shared" si="58"/>
        <v>253.13</v>
      </c>
      <c r="S117" s="197">
        <f t="shared" si="58"/>
        <v>248.8</v>
      </c>
      <c r="T117" s="197">
        <f t="shared" si="58"/>
        <v>4.32</v>
      </c>
      <c r="U117" s="197">
        <f t="shared" si="58"/>
        <v>0</v>
      </c>
      <c r="V117" s="197">
        <f t="shared" si="58"/>
        <v>0</v>
      </c>
      <c r="W117" s="197">
        <f t="shared" si="58"/>
        <v>0</v>
      </c>
      <c r="X117" s="197">
        <f t="shared" si="58"/>
        <v>0.01</v>
      </c>
    </row>
    <row r="118" ht="16.5" customHeight="1" spans="1:24">
      <c r="A118" s="195" t="s">
        <v>28</v>
      </c>
      <c r="B118" s="203">
        <f t="shared" ref="B118:X118" si="59">ROUND(B77/10000,2)</f>
        <v>28697.28</v>
      </c>
      <c r="C118" s="197">
        <f t="shared" si="59"/>
        <v>481.37</v>
      </c>
      <c r="D118" s="197">
        <f t="shared" si="59"/>
        <v>17747.82</v>
      </c>
      <c r="E118" s="197">
        <f t="shared" si="59"/>
        <v>0</v>
      </c>
      <c r="F118" s="203">
        <f t="shared" si="59"/>
        <v>1381.76</v>
      </c>
      <c r="G118" s="203">
        <f t="shared" si="59"/>
        <v>1.73</v>
      </c>
      <c r="H118" s="197">
        <f t="shared" si="59"/>
        <v>0</v>
      </c>
      <c r="I118" s="197">
        <f t="shared" si="59"/>
        <v>0</v>
      </c>
      <c r="J118" s="197">
        <f t="shared" si="59"/>
        <v>1.73</v>
      </c>
      <c r="K118" s="203">
        <f t="shared" si="59"/>
        <v>9084.6</v>
      </c>
      <c r="L118" s="197">
        <f t="shared" si="59"/>
        <v>9084.6</v>
      </c>
      <c r="M118" s="197">
        <f t="shared" si="59"/>
        <v>0</v>
      </c>
      <c r="N118" s="203">
        <f t="shared" si="59"/>
        <v>0</v>
      </c>
      <c r="O118" s="197">
        <f t="shared" si="59"/>
        <v>0</v>
      </c>
      <c r="P118" s="197">
        <f t="shared" si="59"/>
        <v>0</v>
      </c>
      <c r="Q118" s="197">
        <f t="shared" si="59"/>
        <v>0</v>
      </c>
      <c r="R118" s="203">
        <f t="shared" si="59"/>
        <v>0</v>
      </c>
      <c r="S118" s="197">
        <f t="shared" si="59"/>
        <v>0</v>
      </c>
      <c r="T118" s="197">
        <f t="shared" si="59"/>
        <v>0</v>
      </c>
      <c r="U118" s="197">
        <f t="shared" si="59"/>
        <v>0</v>
      </c>
      <c r="V118" s="197">
        <f t="shared" si="59"/>
        <v>0</v>
      </c>
      <c r="W118" s="197">
        <f t="shared" si="59"/>
        <v>0</v>
      </c>
      <c r="X118" s="197">
        <f t="shared" si="59"/>
        <v>0</v>
      </c>
    </row>
    <row r="119" ht="16.5" customHeight="1" spans="1:24">
      <c r="A119" s="195" t="s">
        <v>29</v>
      </c>
      <c r="B119" s="203">
        <f t="shared" ref="B119:X119" si="60">ROUND(B78/10000,2)</f>
        <v>52035.9</v>
      </c>
      <c r="C119" s="197">
        <f t="shared" si="60"/>
        <v>17.45</v>
      </c>
      <c r="D119" s="197">
        <f t="shared" si="60"/>
        <v>-32.14</v>
      </c>
      <c r="E119" s="197">
        <f t="shared" si="60"/>
        <v>0.18</v>
      </c>
      <c r="F119" s="203">
        <f t="shared" si="60"/>
        <v>32967.2</v>
      </c>
      <c r="G119" s="203">
        <f t="shared" si="60"/>
        <v>5307.33</v>
      </c>
      <c r="H119" s="197">
        <f t="shared" si="60"/>
        <v>1167.04</v>
      </c>
      <c r="I119" s="197">
        <f t="shared" si="60"/>
        <v>3661.49</v>
      </c>
      <c r="J119" s="197">
        <f t="shared" si="60"/>
        <v>478.81</v>
      </c>
      <c r="K119" s="203">
        <f t="shared" si="60"/>
        <v>487.33</v>
      </c>
      <c r="L119" s="197">
        <f t="shared" si="60"/>
        <v>113.02</v>
      </c>
      <c r="M119" s="197">
        <f t="shared" si="60"/>
        <v>374.31</v>
      </c>
      <c r="N119" s="203">
        <f t="shared" si="60"/>
        <v>-62.38</v>
      </c>
      <c r="O119" s="197">
        <f t="shared" si="60"/>
        <v>-62.38</v>
      </c>
      <c r="P119" s="197">
        <f t="shared" si="60"/>
        <v>0</v>
      </c>
      <c r="Q119" s="197">
        <f t="shared" si="60"/>
        <v>-0.15</v>
      </c>
      <c r="R119" s="203">
        <f t="shared" si="60"/>
        <v>13350.93</v>
      </c>
      <c r="S119" s="197">
        <f t="shared" si="60"/>
        <v>11647.86</v>
      </c>
      <c r="T119" s="197">
        <f t="shared" si="60"/>
        <v>923.56</v>
      </c>
      <c r="U119" s="197">
        <f t="shared" si="60"/>
        <v>584.13</v>
      </c>
      <c r="V119" s="197">
        <f t="shared" si="60"/>
        <v>188.68</v>
      </c>
      <c r="W119" s="197">
        <f t="shared" si="60"/>
        <v>0</v>
      </c>
      <c r="X119" s="197">
        <f t="shared" si="60"/>
        <v>6.7</v>
      </c>
    </row>
    <row r="120" ht="16.5" customHeight="1" spans="1:24">
      <c r="A120" s="195" t="s">
        <v>30</v>
      </c>
      <c r="B120" s="203">
        <f t="shared" ref="B120:X120" si="61">ROUND(B79/10000,2)</f>
        <v>32637.76</v>
      </c>
      <c r="C120" s="197">
        <f t="shared" si="61"/>
        <v>0</v>
      </c>
      <c r="D120" s="197">
        <f t="shared" si="61"/>
        <v>0</v>
      </c>
      <c r="E120" s="197">
        <f t="shared" si="61"/>
        <v>0</v>
      </c>
      <c r="F120" s="203">
        <f t="shared" si="61"/>
        <v>32649.82</v>
      </c>
      <c r="G120" s="203">
        <f t="shared" si="61"/>
        <v>50.32</v>
      </c>
      <c r="H120" s="197">
        <f t="shared" si="61"/>
        <v>33.06</v>
      </c>
      <c r="I120" s="197">
        <f t="shared" si="61"/>
        <v>0</v>
      </c>
      <c r="J120" s="197">
        <f t="shared" si="61"/>
        <v>17.26</v>
      </c>
      <c r="K120" s="203">
        <f t="shared" si="61"/>
        <v>0</v>
      </c>
      <c r="L120" s="197">
        <f t="shared" si="61"/>
        <v>0</v>
      </c>
      <c r="M120" s="197">
        <f t="shared" si="61"/>
        <v>0</v>
      </c>
      <c r="N120" s="203">
        <f t="shared" si="61"/>
        <v>-62.38</v>
      </c>
      <c r="O120" s="197">
        <f t="shared" si="61"/>
        <v>-62.38</v>
      </c>
      <c r="P120" s="197">
        <f t="shared" si="61"/>
        <v>0</v>
      </c>
      <c r="Q120" s="197">
        <f t="shared" si="61"/>
        <v>0</v>
      </c>
      <c r="R120" s="203">
        <f t="shared" si="61"/>
        <v>0</v>
      </c>
      <c r="S120" s="197">
        <f t="shared" si="61"/>
        <v>0</v>
      </c>
      <c r="T120" s="197">
        <f t="shared" si="61"/>
        <v>0</v>
      </c>
      <c r="U120" s="197">
        <f t="shared" si="61"/>
        <v>0</v>
      </c>
      <c r="V120" s="197">
        <f t="shared" si="61"/>
        <v>0</v>
      </c>
      <c r="W120" s="197">
        <f t="shared" si="61"/>
        <v>0</v>
      </c>
      <c r="X120" s="197">
        <f t="shared" si="61"/>
        <v>0</v>
      </c>
    </row>
    <row r="121" ht="16.5" customHeight="1" spans="1:24">
      <c r="A121" s="195" t="s">
        <v>31</v>
      </c>
      <c r="B121" s="203">
        <f t="shared" ref="B121:X121" si="62">ROUND(B80/10000,2)</f>
        <v>13368.41</v>
      </c>
      <c r="C121" s="197">
        <f t="shared" si="62"/>
        <v>17.45</v>
      </c>
      <c r="D121" s="197">
        <f t="shared" si="62"/>
        <v>0</v>
      </c>
      <c r="E121" s="197">
        <f t="shared" si="62"/>
        <v>0</v>
      </c>
      <c r="F121" s="203">
        <f t="shared" si="62"/>
        <v>0</v>
      </c>
      <c r="G121" s="203">
        <f t="shared" si="62"/>
        <v>0</v>
      </c>
      <c r="H121" s="197">
        <f t="shared" si="62"/>
        <v>0</v>
      </c>
      <c r="I121" s="197">
        <f t="shared" si="62"/>
        <v>0</v>
      </c>
      <c r="J121" s="197">
        <f t="shared" si="62"/>
        <v>0</v>
      </c>
      <c r="K121" s="203">
        <f t="shared" si="62"/>
        <v>0</v>
      </c>
      <c r="L121" s="197">
        <f t="shared" si="62"/>
        <v>0</v>
      </c>
      <c r="M121" s="197">
        <f t="shared" si="62"/>
        <v>0</v>
      </c>
      <c r="N121" s="203">
        <f t="shared" si="62"/>
        <v>0</v>
      </c>
      <c r="O121" s="197">
        <f t="shared" si="62"/>
        <v>0</v>
      </c>
      <c r="P121" s="197">
        <f t="shared" si="62"/>
        <v>0</v>
      </c>
      <c r="Q121" s="197">
        <f t="shared" si="62"/>
        <v>0</v>
      </c>
      <c r="R121" s="203">
        <f t="shared" si="62"/>
        <v>13350.95</v>
      </c>
      <c r="S121" s="197">
        <f t="shared" si="62"/>
        <v>11647.86</v>
      </c>
      <c r="T121" s="197">
        <f t="shared" si="62"/>
        <v>923.58</v>
      </c>
      <c r="U121" s="197">
        <f t="shared" si="62"/>
        <v>584.13</v>
      </c>
      <c r="V121" s="197">
        <f t="shared" si="62"/>
        <v>188.68</v>
      </c>
      <c r="W121" s="197">
        <f t="shared" si="62"/>
        <v>0</v>
      </c>
      <c r="X121" s="197">
        <f t="shared" si="62"/>
        <v>6.7</v>
      </c>
    </row>
    <row r="122" ht="16.5" customHeight="1" spans="1:24">
      <c r="A122" s="195" t="s">
        <v>32</v>
      </c>
      <c r="B122" s="203">
        <f t="shared" ref="B122:X122" si="63">ROUND(B81/10000,2)</f>
        <v>5528.31</v>
      </c>
      <c r="C122" s="197">
        <f t="shared" si="63"/>
        <v>0</v>
      </c>
      <c r="D122" s="197">
        <f t="shared" si="63"/>
        <v>0</v>
      </c>
      <c r="E122" s="197">
        <f t="shared" si="63"/>
        <v>0</v>
      </c>
      <c r="F122" s="203">
        <f t="shared" si="63"/>
        <v>157.23</v>
      </c>
      <c r="G122" s="203">
        <f t="shared" si="63"/>
        <v>5257.01</v>
      </c>
      <c r="H122" s="197">
        <f t="shared" si="63"/>
        <v>1133.97</v>
      </c>
      <c r="I122" s="197">
        <f t="shared" si="63"/>
        <v>3661.49</v>
      </c>
      <c r="J122" s="197">
        <f t="shared" si="63"/>
        <v>461.55</v>
      </c>
      <c r="K122" s="203">
        <f t="shared" si="63"/>
        <v>114.07</v>
      </c>
      <c r="L122" s="197">
        <f t="shared" si="63"/>
        <v>0</v>
      </c>
      <c r="M122" s="197">
        <f t="shared" si="63"/>
        <v>114.07</v>
      </c>
      <c r="N122" s="203">
        <f t="shared" si="63"/>
        <v>0</v>
      </c>
      <c r="O122" s="197">
        <f t="shared" si="63"/>
        <v>0</v>
      </c>
      <c r="P122" s="197">
        <f t="shared" si="63"/>
        <v>0</v>
      </c>
      <c r="Q122" s="197">
        <f t="shared" si="63"/>
        <v>0</v>
      </c>
      <c r="R122" s="203">
        <f t="shared" si="63"/>
        <v>0</v>
      </c>
      <c r="S122" s="197">
        <f t="shared" si="63"/>
        <v>0</v>
      </c>
      <c r="T122" s="197">
        <f t="shared" si="63"/>
        <v>0</v>
      </c>
      <c r="U122" s="197">
        <f t="shared" si="63"/>
        <v>0</v>
      </c>
      <c r="V122" s="197">
        <f t="shared" si="63"/>
        <v>0</v>
      </c>
      <c r="W122" s="197">
        <f t="shared" si="63"/>
        <v>0</v>
      </c>
      <c r="X122" s="197">
        <f t="shared" si="63"/>
        <v>0</v>
      </c>
    </row>
    <row r="123" ht="16.5" customHeight="1" spans="1:24">
      <c r="A123" s="195" t="s">
        <v>33</v>
      </c>
      <c r="B123" s="203">
        <f t="shared" ref="B123:X123" si="64">ROUND(B82/10000,2)</f>
        <v>16902.29</v>
      </c>
      <c r="C123" s="197">
        <f t="shared" si="64"/>
        <v>124.16</v>
      </c>
      <c r="D123" s="197">
        <f t="shared" si="64"/>
        <v>940.36</v>
      </c>
      <c r="E123" s="197">
        <f t="shared" si="64"/>
        <v>0</v>
      </c>
      <c r="F123" s="203">
        <f t="shared" si="64"/>
        <v>14.16</v>
      </c>
      <c r="G123" s="203">
        <f t="shared" si="64"/>
        <v>616.2</v>
      </c>
      <c r="H123" s="197">
        <f t="shared" si="64"/>
        <v>520.42</v>
      </c>
      <c r="I123" s="197">
        <f t="shared" si="64"/>
        <v>0</v>
      </c>
      <c r="J123" s="197">
        <f t="shared" si="64"/>
        <v>95.77</v>
      </c>
      <c r="K123" s="203">
        <f t="shared" si="64"/>
        <v>14227.43</v>
      </c>
      <c r="L123" s="197">
        <f t="shared" si="64"/>
        <v>14218.75</v>
      </c>
      <c r="M123" s="197">
        <f t="shared" si="64"/>
        <v>8.69</v>
      </c>
      <c r="N123" s="203">
        <f t="shared" si="64"/>
        <v>979.98</v>
      </c>
      <c r="O123" s="197">
        <f t="shared" si="64"/>
        <v>2015.56</v>
      </c>
      <c r="P123" s="197">
        <f t="shared" si="64"/>
        <v>-1035.58</v>
      </c>
      <c r="Q123" s="197">
        <f t="shared" si="64"/>
        <v>0</v>
      </c>
      <c r="R123" s="203">
        <f t="shared" si="64"/>
        <v>0</v>
      </c>
      <c r="S123" s="197">
        <f t="shared" si="64"/>
        <v>0</v>
      </c>
      <c r="T123" s="197">
        <f t="shared" si="64"/>
        <v>0</v>
      </c>
      <c r="U123" s="197">
        <f t="shared" si="64"/>
        <v>0</v>
      </c>
      <c r="V123" s="197">
        <f t="shared" si="64"/>
        <v>0</v>
      </c>
      <c r="W123" s="197">
        <f t="shared" si="64"/>
        <v>0</v>
      </c>
      <c r="X123" s="197">
        <f t="shared" si="64"/>
        <v>0</v>
      </c>
    </row>
    <row r="124" ht="16.5" customHeight="1" spans="1:24">
      <c r="A124" s="195" t="s">
        <v>34</v>
      </c>
      <c r="B124" s="203">
        <f t="shared" ref="B124:X124" si="65">ROUND(B83/10000,2)</f>
        <v>0</v>
      </c>
      <c r="C124" s="197">
        <f t="shared" si="65"/>
        <v>0</v>
      </c>
      <c r="D124" s="197">
        <f t="shared" si="65"/>
        <v>0</v>
      </c>
      <c r="E124" s="197">
        <f t="shared" si="65"/>
        <v>0</v>
      </c>
      <c r="F124" s="203">
        <f t="shared" si="65"/>
        <v>0</v>
      </c>
      <c r="G124" s="203">
        <f t="shared" si="65"/>
        <v>0</v>
      </c>
      <c r="H124" s="197">
        <f t="shared" si="65"/>
        <v>0</v>
      </c>
      <c r="I124" s="197">
        <f t="shared" si="65"/>
        <v>0</v>
      </c>
      <c r="J124" s="197">
        <f t="shared" si="65"/>
        <v>0</v>
      </c>
      <c r="K124" s="203">
        <f t="shared" si="65"/>
        <v>0</v>
      </c>
      <c r="L124" s="197">
        <f t="shared" si="65"/>
        <v>0</v>
      </c>
      <c r="M124" s="197">
        <f t="shared" si="65"/>
        <v>0</v>
      </c>
      <c r="N124" s="203">
        <f t="shared" si="65"/>
        <v>0</v>
      </c>
      <c r="O124" s="197">
        <f t="shared" si="65"/>
        <v>0</v>
      </c>
      <c r="P124" s="197">
        <f t="shared" si="65"/>
        <v>0</v>
      </c>
      <c r="Q124" s="197">
        <f t="shared" si="65"/>
        <v>0</v>
      </c>
      <c r="R124" s="203">
        <f t="shared" si="65"/>
        <v>0</v>
      </c>
      <c r="S124" s="197">
        <f t="shared" si="65"/>
        <v>0</v>
      </c>
      <c r="T124" s="197">
        <f t="shared" si="65"/>
        <v>0</v>
      </c>
      <c r="U124" s="197">
        <f t="shared" si="65"/>
        <v>0</v>
      </c>
      <c r="V124" s="197">
        <f t="shared" si="65"/>
        <v>0</v>
      </c>
      <c r="W124" s="197">
        <f t="shared" si="65"/>
        <v>0</v>
      </c>
      <c r="X124" s="197">
        <f t="shared" si="65"/>
        <v>0</v>
      </c>
    </row>
    <row r="125" ht="16.5" customHeight="1" spans="1:24">
      <c r="A125" s="195" t="s">
        <v>35</v>
      </c>
      <c r="B125" s="203">
        <f t="shared" ref="B125:X125" si="66">ROUND(B84/10000,2)</f>
        <v>0</v>
      </c>
      <c r="C125" s="197">
        <f t="shared" si="66"/>
        <v>0</v>
      </c>
      <c r="D125" s="197">
        <f t="shared" si="66"/>
        <v>0</v>
      </c>
      <c r="E125" s="197">
        <f t="shared" si="66"/>
        <v>0</v>
      </c>
      <c r="F125" s="203">
        <f t="shared" si="66"/>
        <v>0</v>
      </c>
      <c r="G125" s="203">
        <f t="shared" si="66"/>
        <v>0</v>
      </c>
      <c r="H125" s="197">
        <f t="shared" si="66"/>
        <v>0</v>
      </c>
      <c r="I125" s="197">
        <f t="shared" si="66"/>
        <v>0</v>
      </c>
      <c r="J125" s="197">
        <f t="shared" si="66"/>
        <v>0</v>
      </c>
      <c r="K125" s="203">
        <f t="shared" si="66"/>
        <v>0</v>
      </c>
      <c r="L125" s="197">
        <f t="shared" si="66"/>
        <v>0</v>
      </c>
      <c r="M125" s="197">
        <f t="shared" si="66"/>
        <v>0</v>
      </c>
      <c r="N125" s="203">
        <f t="shared" si="66"/>
        <v>0</v>
      </c>
      <c r="O125" s="197">
        <f t="shared" si="66"/>
        <v>0</v>
      </c>
      <c r="P125" s="197">
        <f t="shared" si="66"/>
        <v>0</v>
      </c>
      <c r="Q125" s="197">
        <f t="shared" si="66"/>
        <v>0</v>
      </c>
      <c r="R125" s="203">
        <f t="shared" si="66"/>
        <v>0</v>
      </c>
      <c r="S125" s="197">
        <f t="shared" si="66"/>
        <v>0</v>
      </c>
      <c r="T125" s="197">
        <f t="shared" si="66"/>
        <v>0</v>
      </c>
      <c r="U125" s="197">
        <f t="shared" si="66"/>
        <v>0</v>
      </c>
      <c r="V125" s="197">
        <f t="shared" si="66"/>
        <v>0</v>
      </c>
      <c r="W125" s="197">
        <f t="shared" si="66"/>
        <v>0</v>
      </c>
      <c r="X125" s="197">
        <f t="shared" si="66"/>
        <v>0</v>
      </c>
    </row>
    <row r="126" ht="16.5" customHeight="1" spans="1:24">
      <c r="A126" s="195" t="s">
        <v>36</v>
      </c>
      <c r="B126" s="203">
        <f t="shared" ref="B126:X126" si="67">ROUND(B85/10000,2)</f>
        <v>0</v>
      </c>
      <c r="C126" s="197">
        <f t="shared" si="67"/>
        <v>0</v>
      </c>
      <c r="D126" s="197">
        <f t="shared" si="67"/>
        <v>0</v>
      </c>
      <c r="E126" s="197">
        <f t="shared" si="67"/>
        <v>0</v>
      </c>
      <c r="F126" s="203">
        <f t="shared" si="67"/>
        <v>0</v>
      </c>
      <c r="G126" s="203">
        <f t="shared" si="67"/>
        <v>0</v>
      </c>
      <c r="H126" s="197">
        <f t="shared" si="67"/>
        <v>0</v>
      </c>
      <c r="I126" s="197">
        <f t="shared" si="67"/>
        <v>0</v>
      </c>
      <c r="J126" s="197">
        <f t="shared" si="67"/>
        <v>0</v>
      </c>
      <c r="K126" s="203">
        <f t="shared" si="67"/>
        <v>0</v>
      </c>
      <c r="L126" s="197">
        <f t="shared" si="67"/>
        <v>0</v>
      </c>
      <c r="M126" s="197">
        <f t="shared" si="67"/>
        <v>0</v>
      </c>
      <c r="N126" s="203">
        <f t="shared" si="67"/>
        <v>0</v>
      </c>
      <c r="O126" s="197">
        <f t="shared" si="67"/>
        <v>0</v>
      </c>
      <c r="P126" s="197">
        <f t="shared" si="67"/>
        <v>0</v>
      </c>
      <c r="Q126" s="197">
        <f t="shared" si="67"/>
        <v>0</v>
      </c>
      <c r="R126" s="203">
        <f t="shared" si="67"/>
        <v>0</v>
      </c>
      <c r="S126" s="197">
        <f t="shared" si="67"/>
        <v>0</v>
      </c>
      <c r="T126" s="197">
        <f t="shared" si="67"/>
        <v>0</v>
      </c>
      <c r="U126" s="197">
        <f t="shared" si="67"/>
        <v>0</v>
      </c>
      <c r="V126" s="197">
        <f t="shared" si="67"/>
        <v>0</v>
      </c>
      <c r="W126" s="197">
        <f t="shared" si="67"/>
        <v>0</v>
      </c>
      <c r="X126" s="197">
        <f t="shared" si="67"/>
        <v>0</v>
      </c>
    </row>
    <row r="127" ht="16.5" customHeight="1" spans="1:24">
      <c r="A127" s="195" t="s">
        <v>37</v>
      </c>
      <c r="B127" s="203">
        <f t="shared" ref="B127:X127" si="68">ROUND(B86/10000,2)</f>
        <v>0.27</v>
      </c>
      <c r="C127" s="197">
        <f t="shared" si="68"/>
        <v>0</v>
      </c>
      <c r="D127" s="197">
        <f t="shared" si="68"/>
        <v>0</v>
      </c>
      <c r="E127" s="197">
        <f t="shared" si="68"/>
        <v>0</v>
      </c>
      <c r="F127" s="203">
        <f t="shared" si="68"/>
        <v>0.27</v>
      </c>
      <c r="G127" s="203">
        <f t="shared" si="68"/>
        <v>0</v>
      </c>
      <c r="H127" s="197">
        <f t="shared" si="68"/>
        <v>0</v>
      </c>
      <c r="I127" s="197">
        <f t="shared" si="68"/>
        <v>0</v>
      </c>
      <c r="J127" s="197">
        <f t="shared" si="68"/>
        <v>0</v>
      </c>
      <c r="K127" s="203">
        <f t="shared" si="68"/>
        <v>0</v>
      </c>
      <c r="L127" s="197">
        <f t="shared" si="68"/>
        <v>0</v>
      </c>
      <c r="M127" s="197">
        <f t="shared" si="68"/>
        <v>0</v>
      </c>
      <c r="N127" s="203">
        <f t="shared" si="68"/>
        <v>0</v>
      </c>
      <c r="O127" s="197">
        <f t="shared" si="68"/>
        <v>0</v>
      </c>
      <c r="P127" s="197">
        <f t="shared" si="68"/>
        <v>0</v>
      </c>
      <c r="Q127" s="197">
        <f t="shared" si="68"/>
        <v>0</v>
      </c>
      <c r="R127" s="203">
        <f t="shared" si="68"/>
        <v>0</v>
      </c>
      <c r="S127" s="197">
        <f t="shared" si="68"/>
        <v>0</v>
      </c>
      <c r="T127" s="197">
        <f t="shared" si="68"/>
        <v>0</v>
      </c>
      <c r="U127" s="197">
        <f t="shared" si="68"/>
        <v>0</v>
      </c>
      <c r="V127" s="197">
        <f t="shared" si="68"/>
        <v>0</v>
      </c>
      <c r="W127" s="197">
        <f t="shared" si="68"/>
        <v>0</v>
      </c>
      <c r="X127" s="197">
        <f t="shared" si="68"/>
        <v>0</v>
      </c>
    </row>
    <row r="128" ht="16.5" customHeight="1" spans="1:24">
      <c r="A128" s="195" t="s">
        <v>38</v>
      </c>
      <c r="B128" s="203">
        <f t="shared" ref="B128:X128" si="69">ROUND(B87/10000,2)</f>
        <v>6649.27</v>
      </c>
      <c r="C128" s="197">
        <f t="shared" si="69"/>
        <v>3640.19</v>
      </c>
      <c r="D128" s="197">
        <f t="shared" si="69"/>
        <v>-112.12</v>
      </c>
      <c r="E128" s="197">
        <f t="shared" si="69"/>
        <v>0</v>
      </c>
      <c r="F128" s="203">
        <f t="shared" si="69"/>
        <v>314.22</v>
      </c>
      <c r="G128" s="203">
        <f t="shared" si="69"/>
        <v>2063.58</v>
      </c>
      <c r="H128" s="197">
        <f t="shared" si="69"/>
        <v>2068.54</v>
      </c>
      <c r="I128" s="197">
        <f t="shared" si="69"/>
        <v>0</v>
      </c>
      <c r="J128" s="197">
        <f t="shared" si="69"/>
        <v>-4.96</v>
      </c>
      <c r="K128" s="203">
        <f t="shared" si="69"/>
        <v>282.98</v>
      </c>
      <c r="L128" s="197">
        <f t="shared" si="69"/>
        <v>93.41</v>
      </c>
      <c r="M128" s="197">
        <f t="shared" si="69"/>
        <v>189.57</v>
      </c>
      <c r="N128" s="203">
        <f t="shared" si="69"/>
        <v>460.43</v>
      </c>
      <c r="O128" s="197">
        <f t="shared" si="69"/>
        <v>1075.67</v>
      </c>
      <c r="P128" s="197">
        <f t="shared" si="69"/>
        <v>-615.24</v>
      </c>
      <c r="Q128" s="197">
        <f t="shared" si="69"/>
        <v>0</v>
      </c>
      <c r="R128" s="203">
        <f t="shared" si="69"/>
        <v>0</v>
      </c>
      <c r="S128" s="197">
        <f t="shared" si="69"/>
        <v>0</v>
      </c>
      <c r="T128" s="197">
        <f t="shared" si="69"/>
        <v>0</v>
      </c>
      <c r="U128" s="197">
        <f t="shared" si="69"/>
        <v>0</v>
      </c>
      <c r="V128" s="197">
        <f t="shared" si="69"/>
        <v>0</v>
      </c>
      <c r="W128" s="197">
        <f t="shared" si="69"/>
        <v>0</v>
      </c>
      <c r="X128" s="197">
        <f t="shared" si="69"/>
        <v>0</v>
      </c>
    </row>
    <row r="129" ht="16.5" customHeight="1" spans="1:24">
      <c r="A129" s="195" t="s">
        <v>39</v>
      </c>
      <c r="B129" s="203">
        <f t="shared" ref="B129:X129" si="70">ROUND(B88/10000,2)</f>
        <v>46.78</v>
      </c>
      <c r="C129" s="197">
        <f t="shared" si="70"/>
        <v>0</v>
      </c>
      <c r="D129" s="197">
        <f t="shared" si="70"/>
        <v>-5.12</v>
      </c>
      <c r="E129" s="197">
        <f t="shared" si="70"/>
        <v>0</v>
      </c>
      <c r="F129" s="203">
        <f t="shared" si="70"/>
        <v>51.9</v>
      </c>
      <c r="G129" s="203">
        <f t="shared" si="70"/>
        <v>0</v>
      </c>
      <c r="H129" s="197">
        <f t="shared" si="70"/>
        <v>0</v>
      </c>
      <c r="I129" s="197">
        <f t="shared" si="70"/>
        <v>0</v>
      </c>
      <c r="J129" s="197">
        <f t="shared" si="70"/>
        <v>0</v>
      </c>
      <c r="K129" s="203">
        <f t="shared" si="70"/>
        <v>0</v>
      </c>
      <c r="L129" s="197">
        <f t="shared" si="70"/>
        <v>0</v>
      </c>
      <c r="M129" s="197">
        <f t="shared" si="70"/>
        <v>0</v>
      </c>
      <c r="N129" s="203">
        <f t="shared" si="70"/>
        <v>0</v>
      </c>
      <c r="O129" s="197">
        <f t="shared" si="70"/>
        <v>0</v>
      </c>
      <c r="P129" s="197">
        <f t="shared" si="70"/>
        <v>0</v>
      </c>
      <c r="Q129" s="197">
        <f t="shared" si="70"/>
        <v>0</v>
      </c>
      <c r="R129" s="203">
        <f t="shared" si="70"/>
        <v>0</v>
      </c>
      <c r="S129" s="197">
        <f t="shared" si="70"/>
        <v>0</v>
      </c>
      <c r="T129" s="197">
        <f t="shared" si="70"/>
        <v>0</v>
      </c>
      <c r="U129" s="197">
        <f t="shared" si="70"/>
        <v>0</v>
      </c>
      <c r="V129" s="197">
        <f t="shared" si="70"/>
        <v>0</v>
      </c>
      <c r="W129" s="197">
        <f t="shared" si="70"/>
        <v>0</v>
      </c>
      <c r="X129" s="197">
        <f t="shared" si="70"/>
        <v>0</v>
      </c>
    </row>
    <row r="130" ht="16.5" customHeight="1" spans="1:24">
      <c r="A130" s="195" t="s">
        <v>40</v>
      </c>
      <c r="B130" s="203">
        <f t="shared" ref="B130:X130" si="71">ROUND(B89/10000,2)</f>
        <v>1390.82</v>
      </c>
      <c r="C130" s="197">
        <f t="shared" si="71"/>
        <v>44.96</v>
      </c>
      <c r="D130" s="197">
        <f t="shared" si="71"/>
        <v>0</v>
      </c>
      <c r="E130" s="197">
        <f t="shared" si="71"/>
        <v>0</v>
      </c>
      <c r="F130" s="203">
        <f t="shared" si="71"/>
        <v>1254.9</v>
      </c>
      <c r="G130" s="203">
        <f t="shared" si="71"/>
        <v>0</v>
      </c>
      <c r="H130" s="197">
        <f t="shared" si="71"/>
        <v>0</v>
      </c>
      <c r="I130" s="197">
        <f t="shared" si="71"/>
        <v>0</v>
      </c>
      <c r="J130" s="197">
        <f t="shared" si="71"/>
        <v>0</v>
      </c>
      <c r="K130" s="203">
        <f t="shared" si="71"/>
        <v>0</v>
      </c>
      <c r="L130" s="197">
        <f t="shared" si="71"/>
        <v>0</v>
      </c>
      <c r="M130" s="197">
        <f t="shared" si="71"/>
        <v>0</v>
      </c>
      <c r="N130" s="203">
        <f t="shared" si="71"/>
        <v>0</v>
      </c>
      <c r="O130" s="197">
        <f t="shared" si="71"/>
        <v>0</v>
      </c>
      <c r="P130" s="197">
        <f t="shared" si="71"/>
        <v>0</v>
      </c>
      <c r="Q130" s="197">
        <f t="shared" si="71"/>
        <v>0</v>
      </c>
      <c r="R130" s="203">
        <f t="shared" si="71"/>
        <v>90.96</v>
      </c>
      <c r="S130" s="197">
        <f t="shared" si="71"/>
        <v>16.81</v>
      </c>
      <c r="T130" s="197">
        <f t="shared" si="71"/>
        <v>7.1</v>
      </c>
      <c r="U130" s="197">
        <f t="shared" si="71"/>
        <v>0.47</v>
      </c>
      <c r="V130" s="197">
        <f t="shared" si="71"/>
        <v>55.71</v>
      </c>
      <c r="W130" s="197">
        <f t="shared" si="71"/>
        <v>0</v>
      </c>
      <c r="X130" s="197">
        <f t="shared" si="71"/>
        <v>10.87</v>
      </c>
    </row>
    <row r="131" ht="16.5" customHeight="1" spans="1:24">
      <c r="A131" s="195" t="s">
        <v>41</v>
      </c>
      <c r="B131" s="203">
        <f t="shared" ref="B131:X131" si="72">ROUND(B90/10000,2)</f>
        <v>17.51</v>
      </c>
      <c r="C131" s="197">
        <f t="shared" si="72"/>
        <v>0</v>
      </c>
      <c r="D131" s="197">
        <f t="shared" si="72"/>
        <v>1.93</v>
      </c>
      <c r="E131" s="197">
        <f t="shared" si="72"/>
        <v>0</v>
      </c>
      <c r="F131" s="203">
        <f t="shared" si="72"/>
        <v>15.57</v>
      </c>
      <c r="G131" s="203">
        <f t="shared" si="72"/>
        <v>0</v>
      </c>
      <c r="H131" s="197">
        <f t="shared" si="72"/>
        <v>0</v>
      </c>
      <c r="I131" s="197">
        <f t="shared" si="72"/>
        <v>0</v>
      </c>
      <c r="J131" s="197">
        <f t="shared" si="72"/>
        <v>0</v>
      </c>
      <c r="K131" s="203">
        <f t="shared" si="72"/>
        <v>0</v>
      </c>
      <c r="L131" s="197">
        <f t="shared" si="72"/>
        <v>0</v>
      </c>
      <c r="M131" s="197">
        <f t="shared" si="72"/>
        <v>0</v>
      </c>
      <c r="N131" s="203">
        <f t="shared" si="72"/>
        <v>0</v>
      </c>
      <c r="O131" s="197">
        <f t="shared" si="72"/>
        <v>0</v>
      </c>
      <c r="P131" s="197">
        <f t="shared" si="72"/>
        <v>0</v>
      </c>
      <c r="Q131" s="197">
        <f t="shared" si="72"/>
        <v>0.02</v>
      </c>
      <c r="R131" s="203">
        <f t="shared" si="72"/>
        <v>0</v>
      </c>
      <c r="S131" s="197">
        <f t="shared" si="72"/>
        <v>0</v>
      </c>
      <c r="T131" s="197">
        <f t="shared" si="72"/>
        <v>0</v>
      </c>
      <c r="U131" s="197">
        <f t="shared" si="72"/>
        <v>0</v>
      </c>
      <c r="V131" s="197">
        <f t="shared" si="72"/>
        <v>0</v>
      </c>
      <c r="W131" s="197">
        <f t="shared" si="72"/>
        <v>0</v>
      </c>
      <c r="X131" s="197">
        <f t="shared" si="72"/>
        <v>0</v>
      </c>
    </row>
    <row r="132" s="189" customFormat="1" ht="16.5" customHeight="1" spans="1:24">
      <c r="A132" s="208" t="s">
        <v>42</v>
      </c>
      <c r="B132" s="203">
        <f t="shared" ref="B132:X132" si="73">ROUND(B91/10000,2)</f>
        <v>57096.43</v>
      </c>
      <c r="C132" s="203">
        <f t="shared" si="73"/>
        <v>-673.54</v>
      </c>
      <c r="D132" s="203">
        <f t="shared" si="73"/>
        <v>17196.48</v>
      </c>
      <c r="E132" s="203">
        <f t="shared" si="73"/>
        <v>209.41</v>
      </c>
      <c r="F132" s="203">
        <f t="shared" si="73"/>
        <v>29176.85</v>
      </c>
      <c r="G132" s="203">
        <f t="shared" si="73"/>
        <v>1169.04</v>
      </c>
      <c r="H132" s="203">
        <f t="shared" si="73"/>
        <v>437.05</v>
      </c>
      <c r="I132" s="203">
        <f t="shared" si="73"/>
        <v>364.24</v>
      </c>
      <c r="J132" s="203">
        <f t="shared" si="73"/>
        <v>367.75</v>
      </c>
      <c r="K132" s="203">
        <f t="shared" si="73"/>
        <v>1054.8</v>
      </c>
      <c r="L132" s="203">
        <f t="shared" si="73"/>
        <v>851.29</v>
      </c>
      <c r="M132" s="203">
        <f t="shared" si="73"/>
        <v>203.5</v>
      </c>
      <c r="N132" s="203">
        <f t="shared" si="73"/>
        <v>1096.17</v>
      </c>
      <c r="O132" s="203">
        <f t="shared" si="73"/>
        <v>809.08</v>
      </c>
      <c r="P132" s="203">
        <f t="shared" si="73"/>
        <v>287.09</v>
      </c>
      <c r="Q132" s="203">
        <f t="shared" si="73"/>
        <v>1000.6</v>
      </c>
      <c r="R132" s="203">
        <f t="shared" si="73"/>
        <v>7867.22</v>
      </c>
      <c r="S132" s="203">
        <f t="shared" si="73"/>
        <v>4753.04</v>
      </c>
      <c r="T132" s="203">
        <f t="shared" si="73"/>
        <v>1504.45</v>
      </c>
      <c r="U132" s="203">
        <f t="shared" si="73"/>
        <v>405.3</v>
      </c>
      <c r="V132" s="203">
        <f t="shared" si="73"/>
        <v>702.84</v>
      </c>
      <c r="W132" s="203">
        <f t="shared" si="73"/>
        <v>147.98</v>
      </c>
      <c r="X132" s="203">
        <f t="shared" si="73"/>
        <v>353.61</v>
      </c>
    </row>
    <row r="133" ht="16.5" customHeight="1" spans="1:24">
      <c r="A133" s="195" t="s">
        <v>43</v>
      </c>
      <c r="B133" s="203">
        <f t="shared" ref="B133:X133" si="74">ROUND(B92/10000,2)</f>
        <v>646.95</v>
      </c>
      <c r="C133" s="197">
        <f t="shared" si="74"/>
        <v>1.34</v>
      </c>
      <c r="D133" s="197">
        <f t="shared" si="74"/>
        <v>-97.06</v>
      </c>
      <c r="E133" s="197">
        <f t="shared" si="74"/>
        <v>-0.02</v>
      </c>
      <c r="F133" s="203">
        <f t="shared" si="74"/>
        <v>463.33</v>
      </c>
      <c r="G133" s="203">
        <f t="shared" si="74"/>
        <v>42.3</v>
      </c>
      <c r="H133" s="197">
        <f t="shared" si="74"/>
        <v>5.73</v>
      </c>
      <c r="I133" s="197">
        <f t="shared" si="74"/>
        <v>33.2</v>
      </c>
      <c r="J133" s="197">
        <f t="shared" si="74"/>
        <v>3.37</v>
      </c>
      <c r="K133" s="203">
        <f t="shared" si="74"/>
        <v>139.09</v>
      </c>
      <c r="L133" s="197">
        <f t="shared" si="74"/>
        <v>136.36</v>
      </c>
      <c r="M133" s="197">
        <f t="shared" si="74"/>
        <v>2.72</v>
      </c>
      <c r="N133" s="203">
        <f t="shared" si="74"/>
        <v>4.23</v>
      </c>
      <c r="O133" s="197">
        <f t="shared" si="74"/>
        <v>14.22</v>
      </c>
      <c r="P133" s="197">
        <f t="shared" si="74"/>
        <v>-9.99</v>
      </c>
      <c r="Q133" s="197">
        <f t="shared" si="74"/>
        <v>-6.16</v>
      </c>
      <c r="R133" s="203">
        <f t="shared" si="74"/>
        <v>93.75</v>
      </c>
      <c r="S133" s="197">
        <f t="shared" si="74"/>
        <v>83.15</v>
      </c>
      <c r="T133" s="197">
        <f t="shared" si="74"/>
        <v>6.34</v>
      </c>
      <c r="U133" s="197">
        <f t="shared" si="74"/>
        <v>4.02</v>
      </c>
      <c r="V133" s="197">
        <f t="shared" si="74"/>
        <v>1.24</v>
      </c>
      <c r="W133" s="197">
        <f t="shared" si="74"/>
        <v>0.14</v>
      </c>
      <c r="X133" s="197">
        <f t="shared" si="74"/>
        <v>-1.15</v>
      </c>
    </row>
    <row r="134" ht="16.5" customHeight="1" spans="1:24">
      <c r="A134" s="195" t="s">
        <v>44</v>
      </c>
      <c r="B134" s="203">
        <f t="shared" ref="B134:X134" si="75">ROUND(B93/10000,2)</f>
        <v>53816.19</v>
      </c>
      <c r="C134" s="197">
        <f t="shared" si="75"/>
        <v>-674.89</v>
      </c>
      <c r="D134" s="197">
        <f t="shared" si="75"/>
        <v>17293.54</v>
      </c>
      <c r="E134" s="197">
        <f t="shared" si="75"/>
        <v>209.43</v>
      </c>
      <c r="F134" s="203">
        <f t="shared" si="75"/>
        <v>26130.34</v>
      </c>
      <c r="G134" s="203">
        <f t="shared" si="75"/>
        <v>1126.74</v>
      </c>
      <c r="H134" s="197">
        <f t="shared" si="75"/>
        <v>431.31</v>
      </c>
      <c r="I134" s="197">
        <f t="shared" si="75"/>
        <v>331.04</v>
      </c>
      <c r="J134" s="197">
        <f t="shared" si="75"/>
        <v>364.38</v>
      </c>
      <c r="K134" s="203">
        <f t="shared" si="75"/>
        <v>865.62</v>
      </c>
      <c r="L134" s="197">
        <f t="shared" si="75"/>
        <v>664.84</v>
      </c>
      <c r="M134" s="197">
        <f t="shared" si="75"/>
        <v>200.78</v>
      </c>
      <c r="N134" s="203">
        <f t="shared" si="75"/>
        <v>1091.94</v>
      </c>
      <c r="O134" s="197">
        <f t="shared" si="75"/>
        <v>794.87</v>
      </c>
      <c r="P134" s="197">
        <f t="shared" si="75"/>
        <v>297.07</v>
      </c>
      <c r="Q134" s="197">
        <f t="shared" si="75"/>
        <v>1006.76</v>
      </c>
      <c r="R134" s="203">
        <f t="shared" si="75"/>
        <v>7773.47</v>
      </c>
      <c r="S134" s="197">
        <f t="shared" si="75"/>
        <v>4669.89</v>
      </c>
      <c r="T134" s="197">
        <f t="shared" si="75"/>
        <v>1498.11</v>
      </c>
      <c r="U134" s="197">
        <f t="shared" si="75"/>
        <v>401.28</v>
      </c>
      <c r="V134" s="197">
        <f t="shared" si="75"/>
        <v>701.6</v>
      </c>
      <c r="W134" s="197">
        <f t="shared" si="75"/>
        <v>147.84</v>
      </c>
      <c r="X134" s="197">
        <f t="shared" si="75"/>
        <v>354.76</v>
      </c>
    </row>
    <row r="135" ht="16.5" customHeight="1" spans="1:24">
      <c r="A135" s="195" t="s">
        <v>45</v>
      </c>
      <c r="B135" s="203">
        <f t="shared" ref="B135:X135" si="76">ROUND(B94/10000,2)</f>
        <v>2384.69</v>
      </c>
      <c r="C135" s="197">
        <f t="shared" si="76"/>
        <v>0</v>
      </c>
      <c r="D135" s="197">
        <f t="shared" si="76"/>
        <v>0</v>
      </c>
      <c r="E135" s="197">
        <f t="shared" si="76"/>
        <v>0</v>
      </c>
      <c r="F135" s="203">
        <f t="shared" si="76"/>
        <v>2334.6</v>
      </c>
      <c r="G135" s="203">
        <f t="shared" si="76"/>
        <v>0</v>
      </c>
      <c r="H135" s="197">
        <f t="shared" si="76"/>
        <v>0</v>
      </c>
      <c r="I135" s="197">
        <f t="shared" si="76"/>
        <v>0</v>
      </c>
      <c r="J135" s="197">
        <f t="shared" si="76"/>
        <v>0</v>
      </c>
      <c r="K135" s="203">
        <f t="shared" si="76"/>
        <v>50.1</v>
      </c>
      <c r="L135" s="197">
        <f t="shared" si="76"/>
        <v>50.1</v>
      </c>
      <c r="M135" s="197">
        <f t="shared" si="76"/>
        <v>0</v>
      </c>
      <c r="N135" s="203">
        <f t="shared" si="76"/>
        <v>0</v>
      </c>
      <c r="O135" s="197">
        <f t="shared" si="76"/>
        <v>0</v>
      </c>
      <c r="P135" s="197">
        <f t="shared" si="76"/>
        <v>0</v>
      </c>
      <c r="Q135" s="197">
        <f t="shared" si="76"/>
        <v>0</v>
      </c>
      <c r="R135" s="203">
        <f t="shared" si="76"/>
        <v>0</v>
      </c>
      <c r="S135" s="197">
        <f t="shared" si="76"/>
        <v>0</v>
      </c>
      <c r="T135" s="197">
        <f t="shared" si="76"/>
        <v>0</v>
      </c>
      <c r="U135" s="197">
        <f t="shared" si="76"/>
        <v>0</v>
      </c>
      <c r="V135" s="197">
        <f t="shared" si="76"/>
        <v>0</v>
      </c>
      <c r="W135" s="197">
        <f t="shared" si="76"/>
        <v>0</v>
      </c>
      <c r="X135" s="197">
        <f t="shared" si="76"/>
        <v>0</v>
      </c>
    </row>
    <row r="136" ht="16.5" customHeight="1" spans="1:24">
      <c r="A136" s="195" t="s">
        <v>46</v>
      </c>
      <c r="B136" s="203">
        <f t="shared" ref="B136:X136" si="77">ROUND(B95/10000,2)</f>
        <v>0</v>
      </c>
      <c r="C136" s="197">
        <f t="shared" si="77"/>
        <v>0</v>
      </c>
      <c r="D136" s="197">
        <f t="shared" si="77"/>
        <v>0</v>
      </c>
      <c r="E136" s="197">
        <f t="shared" si="77"/>
        <v>0</v>
      </c>
      <c r="F136" s="203">
        <f t="shared" si="77"/>
        <v>0</v>
      </c>
      <c r="G136" s="203">
        <f t="shared" si="77"/>
        <v>0</v>
      </c>
      <c r="H136" s="197">
        <f t="shared" si="77"/>
        <v>0</v>
      </c>
      <c r="I136" s="197">
        <f t="shared" si="77"/>
        <v>0</v>
      </c>
      <c r="J136" s="197">
        <f t="shared" si="77"/>
        <v>0</v>
      </c>
      <c r="K136" s="203">
        <f t="shared" si="77"/>
        <v>0</v>
      </c>
      <c r="L136" s="197">
        <f t="shared" si="77"/>
        <v>0</v>
      </c>
      <c r="M136" s="197">
        <f t="shared" si="77"/>
        <v>0</v>
      </c>
      <c r="N136" s="203">
        <f t="shared" si="77"/>
        <v>0</v>
      </c>
      <c r="O136" s="197">
        <f t="shared" si="77"/>
        <v>0</v>
      </c>
      <c r="P136" s="197">
        <f t="shared" si="77"/>
        <v>0</v>
      </c>
      <c r="Q136" s="197">
        <f t="shared" si="77"/>
        <v>0</v>
      </c>
      <c r="R136" s="203">
        <f t="shared" si="77"/>
        <v>0</v>
      </c>
      <c r="S136" s="197">
        <f t="shared" si="77"/>
        <v>0</v>
      </c>
      <c r="T136" s="197">
        <f t="shared" si="77"/>
        <v>0</v>
      </c>
      <c r="U136" s="197">
        <f t="shared" si="77"/>
        <v>0</v>
      </c>
      <c r="V136" s="197">
        <f t="shared" si="77"/>
        <v>0</v>
      </c>
      <c r="W136" s="197">
        <f t="shared" si="77"/>
        <v>0</v>
      </c>
      <c r="X136" s="197">
        <f t="shared" si="77"/>
        <v>0</v>
      </c>
    </row>
    <row r="137" ht="16.5" customHeight="1" spans="1:24">
      <c r="A137" s="195" t="s">
        <v>47</v>
      </c>
      <c r="B137" s="203">
        <f t="shared" ref="B137:X137" si="78">ROUND(B96/10000,2)</f>
        <v>248.59</v>
      </c>
      <c r="C137" s="197">
        <f t="shared" si="78"/>
        <v>0</v>
      </c>
      <c r="D137" s="197">
        <f t="shared" si="78"/>
        <v>0</v>
      </c>
      <c r="E137" s="197">
        <f t="shared" si="78"/>
        <v>0</v>
      </c>
      <c r="F137" s="203">
        <f t="shared" si="78"/>
        <v>248.59</v>
      </c>
      <c r="G137" s="203">
        <f t="shared" si="78"/>
        <v>0</v>
      </c>
      <c r="H137" s="197">
        <f t="shared" si="78"/>
        <v>0</v>
      </c>
      <c r="I137" s="197">
        <f t="shared" si="78"/>
        <v>0</v>
      </c>
      <c r="J137" s="197">
        <f t="shared" si="78"/>
        <v>0</v>
      </c>
      <c r="K137" s="203">
        <f t="shared" si="78"/>
        <v>0</v>
      </c>
      <c r="L137" s="197">
        <f t="shared" si="78"/>
        <v>0</v>
      </c>
      <c r="M137" s="197">
        <f t="shared" si="78"/>
        <v>0</v>
      </c>
      <c r="N137" s="203">
        <f t="shared" si="78"/>
        <v>0</v>
      </c>
      <c r="O137" s="197">
        <f t="shared" si="78"/>
        <v>0</v>
      </c>
      <c r="P137" s="197">
        <f t="shared" si="78"/>
        <v>0</v>
      </c>
      <c r="Q137" s="197">
        <f t="shared" si="78"/>
        <v>0</v>
      </c>
      <c r="R137" s="203">
        <f t="shared" si="78"/>
        <v>0</v>
      </c>
      <c r="S137" s="197">
        <f t="shared" si="78"/>
        <v>0</v>
      </c>
      <c r="T137" s="197">
        <f t="shared" si="78"/>
        <v>0</v>
      </c>
      <c r="U137" s="197">
        <f t="shared" si="78"/>
        <v>0</v>
      </c>
      <c r="V137" s="197">
        <f t="shared" si="78"/>
        <v>0</v>
      </c>
      <c r="W137" s="197">
        <f t="shared" si="78"/>
        <v>0</v>
      </c>
      <c r="X137" s="197">
        <f t="shared" si="78"/>
        <v>0</v>
      </c>
    </row>
    <row r="138" ht="16.5" customHeight="1" spans="1:24">
      <c r="A138" s="195" t="s">
        <v>48</v>
      </c>
      <c r="B138" s="203">
        <f t="shared" ref="B138:X138" si="79">ROUND(B97/10000,2)</f>
        <v>34256.05</v>
      </c>
      <c r="C138" s="197">
        <f t="shared" si="79"/>
        <v>3765.83</v>
      </c>
      <c r="D138" s="197">
        <f t="shared" si="79"/>
        <v>-32641.97</v>
      </c>
      <c r="E138" s="197">
        <f t="shared" si="79"/>
        <v>-209.23</v>
      </c>
      <c r="F138" s="203">
        <f t="shared" si="79"/>
        <v>37098.12</v>
      </c>
      <c r="G138" s="203">
        <f t="shared" si="79"/>
        <v>6834.3</v>
      </c>
      <c r="H138" s="197">
        <f t="shared" si="79"/>
        <v>3318.99</v>
      </c>
      <c r="I138" s="197">
        <f t="shared" si="79"/>
        <v>3297.24</v>
      </c>
      <c r="J138" s="197">
        <f t="shared" si="79"/>
        <v>218.07</v>
      </c>
      <c r="K138" s="203">
        <f t="shared" si="79"/>
        <v>12540.23</v>
      </c>
      <c r="L138" s="197">
        <f t="shared" si="79"/>
        <v>12171.17</v>
      </c>
      <c r="M138" s="197">
        <f t="shared" si="79"/>
        <v>369.06</v>
      </c>
      <c r="N138" s="203">
        <f t="shared" si="79"/>
        <v>1040.96</v>
      </c>
      <c r="O138" s="197">
        <f t="shared" si="79"/>
        <v>2978.86</v>
      </c>
      <c r="P138" s="197">
        <f t="shared" si="79"/>
        <v>-1937.9</v>
      </c>
      <c r="Q138" s="197">
        <f t="shared" si="79"/>
        <v>-1000.29</v>
      </c>
      <c r="R138" s="203">
        <f t="shared" si="79"/>
        <v>5827.81</v>
      </c>
      <c r="S138" s="197">
        <f t="shared" si="79"/>
        <v>7160.43</v>
      </c>
      <c r="T138" s="197">
        <f t="shared" si="79"/>
        <v>-569.47</v>
      </c>
      <c r="U138" s="197">
        <f t="shared" si="79"/>
        <v>179.3</v>
      </c>
      <c r="V138" s="197">
        <f t="shared" si="79"/>
        <v>-458.45</v>
      </c>
      <c r="W138" s="197">
        <f t="shared" si="79"/>
        <v>-147.98</v>
      </c>
      <c r="X138" s="197">
        <f t="shared" si="79"/>
        <v>-336.03</v>
      </c>
    </row>
    <row r="139" ht="16.5" customHeight="1" spans="1:24">
      <c r="A139" s="195" t="s">
        <v>49</v>
      </c>
      <c r="B139" s="203">
        <f t="shared" ref="B139:X139" si="80">ROUND(B98/10000,2)</f>
        <v>51.99</v>
      </c>
      <c r="C139" s="197">
        <f t="shared" si="80"/>
        <v>0</v>
      </c>
      <c r="D139" s="197">
        <f t="shared" si="80"/>
        <v>40.89</v>
      </c>
      <c r="E139" s="197">
        <f t="shared" si="80"/>
        <v>0</v>
      </c>
      <c r="F139" s="203">
        <f t="shared" si="80"/>
        <v>3.66</v>
      </c>
      <c r="G139" s="203">
        <f t="shared" si="80"/>
        <v>0</v>
      </c>
      <c r="H139" s="197">
        <f t="shared" si="80"/>
        <v>0</v>
      </c>
      <c r="I139" s="197">
        <f t="shared" si="80"/>
        <v>0</v>
      </c>
      <c r="J139" s="197">
        <f t="shared" si="80"/>
        <v>0</v>
      </c>
      <c r="K139" s="203">
        <f t="shared" si="80"/>
        <v>0</v>
      </c>
      <c r="L139" s="197">
        <f t="shared" si="80"/>
        <v>0</v>
      </c>
      <c r="M139" s="197">
        <f t="shared" si="80"/>
        <v>0</v>
      </c>
      <c r="N139" s="203">
        <f t="shared" si="80"/>
        <v>7.44</v>
      </c>
      <c r="O139" s="197">
        <f t="shared" si="80"/>
        <v>0</v>
      </c>
      <c r="P139" s="197">
        <f t="shared" si="80"/>
        <v>7.44</v>
      </c>
      <c r="Q139" s="197">
        <f t="shared" si="80"/>
        <v>0</v>
      </c>
      <c r="R139" s="203">
        <f t="shared" si="80"/>
        <v>0</v>
      </c>
      <c r="S139" s="197">
        <f t="shared" si="80"/>
        <v>0</v>
      </c>
      <c r="T139" s="197">
        <f t="shared" si="80"/>
        <v>0</v>
      </c>
      <c r="U139" s="197">
        <f t="shared" si="80"/>
        <v>0</v>
      </c>
      <c r="V139" s="197">
        <f t="shared" si="80"/>
        <v>0</v>
      </c>
      <c r="W139" s="197">
        <f t="shared" si="80"/>
        <v>0</v>
      </c>
      <c r="X139" s="197">
        <f t="shared" si="80"/>
        <v>0</v>
      </c>
    </row>
    <row r="140" ht="16.5" customHeight="1" spans="1:24">
      <c r="A140" s="195" t="s">
        <v>50</v>
      </c>
      <c r="B140" s="203">
        <f t="shared" ref="B140:X140" si="81">ROUND(B99/10000,2)</f>
        <v>10.05</v>
      </c>
      <c r="C140" s="197">
        <f t="shared" si="81"/>
        <v>0</v>
      </c>
      <c r="D140" s="197">
        <f t="shared" si="81"/>
        <v>2</v>
      </c>
      <c r="E140" s="197">
        <f t="shared" si="81"/>
        <v>0</v>
      </c>
      <c r="F140" s="203">
        <f t="shared" si="81"/>
        <v>8.05</v>
      </c>
      <c r="G140" s="203">
        <f t="shared" si="81"/>
        <v>0</v>
      </c>
      <c r="H140" s="197">
        <f t="shared" si="81"/>
        <v>0</v>
      </c>
      <c r="I140" s="197">
        <f t="shared" si="81"/>
        <v>0</v>
      </c>
      <c r="J140" s="197">
        <f t="shared" si="81"/>
        <v>0</v>
      </c>
      <c r="K140" s="203">
        <f t="shared" si="81"/>
        <v>0</v>
      </c>
      <c r="L140" s="197">
        <f t="shared" si="81"/>
        <v>0</v>
      </c>
      <c r="M140" s="197">
        <f t="shared" si="81"/>
        <v>0</v>
      </c>
      <c r="N140" s="203">
        <f t="shared" si="81"/>
        <v>0</v>
      </c>
      <c r="O140" s="197">
        <f t="shared" si="81"/>
        <v>0</v>
      </c>
      <c r="P140" s="197">
        <f t="shared" si="81"/>
        <v>0</v>
      </c>
      <c r="Q140" s="197">
        <f t="shared" si="81"/>
        <v>0</v>
      </c>
      <c r="R140" s="203">
        <f t="shared" si="81"/>
        <v>0</v>
      </c>
      <c r="S140" s="197">
        <f t="shared" si="81"/>
        <v>0</v>
      </c>
      <c r="T140" s="197">
        <f t="shared" si="81"/>
        <v>0</v>
      </c>
      <c r="U140" s="197">
        <f t="shared" si="81"/>
        <v>0</v>
      </c>
      <c r="V140" s="197">
        <f t="shared" si="81"/>
        <v>0</v>
      </c>
      <c r="W140" s="197">
        <f t="shared" si="81"/>
        <v>0</v>
      </c>
      <c r="X140" s="197">
        <f t="shared" si="81"/>
        <v>0</v>
      </c>
    </row>
    <row r="141" ht="16.5" customHeight="1" spans="1:24">
      <c r="A141" s="195" t="s">
        <v>51</v>
      </c>
      <c r="B141" s="203">
        <f t="shared" ref="B141:X141" si="82">ROUND(B100/10000,2)</f>
        <v>34297.99</v>
      </c>
      <c r="C141" s="197">
        <f t="shared" si="82"/>
        <v>3765.83</v>
      </c>
      <c r="D141" s="197">
        <f t="shared" si="82"/>
        <v>-32603.08</v>
      </c>
      <c r="E141" s="197">
        <f t="shared" si="82"/>
        <v>-209.23</v>
      </c>
      <c r="F141" s="203">
        <f t="shared" si="82"/>
        <v>37093.73</v>
      </c>
      <c r="G141" s="203">
        <f t="shared" si="82"/>
        <v>6834.3</v>
      </c>
      <c r="H141" s="197">
        <f t="shared" si="82"/>
        <v>3318.99</v>
      </c>
      <c r="I141" s="197">
        <f t="shared" si="82"/>
        <v>3297.24</v>
      </c>
      <c r="J141" s="197">
        <f t="shared" si="82"/>
        <v>218.07</v>
      </c>
      <c r="K141" s="203">
        <f t="shared" si="82"/>
        <v>12540.23</v>
      </c>
      <c r="L141" s="197">
        <f t="shared" si="82"/>
        <v>12171.17</v>
      </c>
      <c r="M141" s="197">
        <f t="shared" si="82"/>
        <v>369.06</v>
      </c>
      <c r="N141" s="203">
        <f t="shared" si="82"/>
        <v>1048.41</v>
      </c>
      <c r="O141" s="197">
        <f t="shared" si="82"/>
        <v>2978.86</v>
      </c>
      <c r="P141" s="197">
        <f t="shared" si="82"/>
        <v>-1930.45</v>
      </c>
      <c r="Q141" s="197">
        <f t="shared" si="82"/>
        <v>-1000.29</v>
      </c>
      <c r="R141" s="203">
        <f t="shared" si="82"/>
        <v>5827.81</v>
      </c>
      <c r="S141" s="197">
        <f t="shared" si="82"/>
        <v>7160.43</v>
      </c>
      <c r="T141" s="197">
        <f t="shared" si="82"/>
        <v>-569.47</v>
      </c>
      <c r="U141" s="197">
        <f t="shared" si="82"/>
        <v>179.3</v>
      </c>
      <c r="V141" s="197">
        <f t="shared" si="82"/>
        <v>-458.45</v>
      </c>
      <c r="W141" s="197">
        <f t="shared" si="82"/>
        <v>-147.98</v>
      </c>
      <c r="X141" s="197">
        <f t="shared" si="82"/>
        <v>-336.03</v>
      </c>
    </row>
    <row r="142" ht="16.5" customHeight="1" spans="1:24">
      <c r="A142" s="195" t="s">
        <v>52</v>
      </c>
      <c r="B142" s="203">
        <f t="shared" ref="B142:X142" si="83">ROUND(B101/10000,2)</f>
        <v>8436.64</v>
      </c>
      <c r="C142" s="197">
        <f t="shared" si="83"/>
        <v>0</v>
      </c>
      <c r="D142" s="197">
        <f t="shared" si="83"/>
        <v>8436.64</v>
      </c>
      <c r="E142" s="197">
        <f t="shared" si="83"/>
        <v>0</v>
      </c>
      <c r="F142" s="203">
        <f t="shared" si="83"/>
        <v>0</v>
      </c>
      <c r="G142" s="203">
        <f t="shared" si="83"/>
        <v>0</v>
      </c>
      <c r="H142" s="197">
        <f t="shared" si="83"/>
        <v>0</v>
      </c>
      <c r="I142" s="197">
        <f t="shared" si="83"/>
        <v>0</v>
      </c>
      <c r="J142" s="197">
        <f t="shared" si="83"/>
        <v>0</v>
      </c>
      <c r="K142" s="203">
        <f t="shared" si="83"/>
        <v>0</v>
      </c>
      <c r="L142" s="197">
        <f t="shared" si="83"/>
        <v>0</v>
      </c>
      <c r="M142" s="197">
        <f t="shared" si="83"/>
        <v>0</v>
      </c>
      <c r="N142" s="203">
        <f t="shared" si="83"/>
        <v>0</v>
      </c>
      <c r="O142" s="197">
        <f t="shared" si="83"/>
        <v>0</v>
      </c>
      <c r="P142" s="197">
        <f t="shared" si="83"/>
        <v>0</v>
      </c>
      <c r="Q142" s="197">
        <f t="shared" si="83"/>
        <v>0</v>
      </c>
      <c r="R142" s="203">
        <f t="shared" si="83"/>
        <v>0</v>
      </c>
      <c r="S142" s="197">
        <f t="shared" si="83"/>
        <v>0</v>
      </c>
      <c r="T142" s="197">
        <f t="shared" si="83"/>
        <v>0</v>
      </c>
      <c r="U142" s="197">
        <f t="shared" si="83"/>
        <v>0</v>
      </c>
      <c r="V142" s="197">
        <f t="shared" si="83"/>
        <v>0</v>
      </c>
      <c r="W142" s="197">
        <f t="shared" si="83"/>
        <v>0</v>
      </c>
      <c r="X142" s="197">
        <f t="shared" si="83"/>
        <v>0</v>
      </c>
    </row>
    <row r="143" s="189" customFormat="1" ht="16.5" customHeight="1" spans="1:24">
      <c r="A143" s="208" t="s">
        <v>53</v>
      </c>
      <c r="B143" s="203">
        <f t="shared" ref="B143:X143" si="84">ROUND(B102/10000,2)</f>
        <v>25861.35</v>
      </c>
      <c r="C143" s="203">
        <f t="shared" si="84"/>
        <v>3765.83</v>
      </c>
      <c r="D143" s="203">
        <f t="shared" si="84"/>
        <v>-41039.72</v>
      </c>
      <c r="E143" s="203">
        <f t="shared" si="84"/>
        <v>-209.23</v>
      </c>
      <c r="F143" s="203">
        <f t="shared" si="84"/>
        <v>37093.73</v>
      </c>
      <c r="G143" s="203">
        <f t="shared" si="84"/>
        <v>6834.3</v>
      </c>
      <c r="H143" s="203">
        <f t="shared" si="84"/>
        <v>3318.99</v>
      </c>
      <c r="I143" s="203">
        <f t="shared" si="84"/>
        <v>3297.24</v>
      </c>
      <c r="J143" s="203">
        <f t="shared" si="84"/>
        <v>218.07</v>
      </c>
      <c r="K143" s="203">
        <f t="shared" si="84"/>
        <v>12540.23</v>
      </c>
      <c r="L143" s="203">
        <f t="shared" si="84"/>
        <v>12171.17</v>
      </c>
      <c r="M143" s="203">
        <f t="shared" si="84"/>
        <v>369.06</v>
      </c>
      <c r="N143" s="203">
        <f t="shared" si="84"/>
        <v>1048.41</v>
      </c>
      <c r="O143" s="203">
        <f t="shared" si="84"/>
        <v>2978.86</v>
      </c>
      <c r="P143" s="203">
        <f t="shared" si="84"/>
        <v>-1930.45</v>
      </c>
      <c r="Q143" s="203">
        <f t="shared" si="84"/>
        <v>-1000.29</v>
      </c>
      <c r="R143" s="203">
        <f t="shared" si="84"/>
        <v>5827.81</v>
      </c>
      <c r="S143" s="203">
        <f t="shared" si="84"/>
        <v>7160.43</v>
      </c>
      <c r="T143" s="203">
        <f t="shared" si="84"/>
        <v>-569.47</v>
      </c>
      <c r="U143" s="203">
        <f t="shared" si="84"/>
        <v>179.3</v>
      </c>
      <c r="V143" s="203">
        <f t="shared" si="84"/>
        <v>-458.45</v>
      </c>
      <c r="W143" s="203">
        <f t="shared" si="84"/>
        <v>-147.98</v>
      </c>
      <c r="X143" s="203">
        <f t="shared" si="84"/>
        <v>-336.03</v>
      </c>
    </row>
    <row r="144" ht="16.5" customHeight="1" spans="1:24">
      <c r="A144" s="195" t="s">
        <v>54</v>
      </c>
      <c r="B144" s="203">
        <f t="shared" ref="B144:X144" si="85">ROUND(B103/10000,2)</f>
        <v>-2663.42</v>
      </c>
      <c r="C144" s="197">
        <f t="shared" si="85"/>
        <v>-2663.42</v>
      </c>
      <c r="D144" s="197">
        <f t="shared" si="85"/>
        <v>0</v>
      </c>
      <c r="E144" s="197">
        <f t="shared" si="85"/>
        <v>0</v>
      </c>
      <c r="F144" s="203">
        <f t="shared" si="85"/>
        <v>0</v>
      </c>
      <c r="G144" s="203">
        <f t="shared" si="85"/>
        <v>0</v>
      </c>
      <c r="H144" s="197">
        <f t="shared" si="85"/>
        <v>0</v>
      </c>
      <c r="I144" s="197">
        <f t="shared" si="85"/>
        <v>0</v>
      </c>
      <c r="J144" s="197">
        <f t="shared" si="85"/>
        <v>0</v>
      </c>
      <c r="K144" s="203">
        <f t="shared" si="85"/>
        <v>0</v>
      </c>
      <c r="L144" s="197">
        <f t="shared" si="85"/>
        <v>0</v>
      </c>
      <c r="M144" s="197">
        <f t="shared" si="85"/>
        <v>0</v>
      </c>
      <c r="N144" s="203">
        <f t="shared" si="85"/>
        <v>0</v>
      </c>
      <c r="O144" s="197">
        <f t="shared" si="85"/>
        <v>0</v>
      </c>
      <c r="P144" s="197">
        <f t="shared" si="85"/>
        <v>0</v>
      </c>
      <c r="Q144" s="197">
        <f t="shared" si="85"/>
        <v>0</v>
      </c>
      <c r="R144" s="203">
        <f t="shared" si="85"/>
        <v>0</v>
      </c>
      <c r="S144" s="197">
        <f t="shared" si="85"/>
        <v>0</v>
      </c>
      <c r="T144" s="197">
        <f t="shared" si="85"/>
        <v>0</v>
      </c>
      <c r="U144" s="197">
        <f t="shared" si="85"/>
        <v>0</v>
      </c>
      <c r="V144" s="197">
        <f t="shared" si="85"/>
        <v>0</v>
      </c>
      <c r="W144" s="197">
        <f t="shared" si="85"/>
        <v>0</v>
      </c>
      <c r="X144" s="197">
        <f t="shared" si="85"/>
        <v>0</v>
      </c>
    </row>
    <row r="145" ht="16.5" customHeight="1" spans="1:24">
      <c r="A145" s="195" t="s">
        <v>55</v>
      </c>
      <c r="B145" s="203">
        <f t="shared" ref="B145:X145" si="86">ROUND(B104/10000,2)</f>
        <v>23197.93</v>
      </c>
      <c r="C145" s="197">
        <f t="shared" si="86"/>
        <v>1102.41</v>
      </c>
      <c r="D145" s="197">
        <f t="shared" si="86"/>
        <v>-41039.72</v>
      </c>
      <c r="E145" s="197">
        <f t="shared" si="86"/>
        <v>-209.23</v>
      </c>
      <c r="F145" s="203">
        <f t="shared" si="86"/>
        <v>37093.73</v>
      </c>
      <c r="G145" s="203">
        <f t="shared" si="86"/>
        <v>6834.3</v>
      </c>
      <c r="H145" s="197">
        <f t="shared" si="86"/>
        <v>3318.99</v>
      </c>
      <c r="I145" s="197">
        <f t="shared" si="86"/>
        <v>3297.24</v>
      </c>
      <c r="J145" s="197">
        <f t="shared" si="86"/>
        <v>218.07</v>
      </c>
      <c r="K145" s="203">
        <f t="shared" si="86"/>
        <v>12540.23</v>
      </c>
      <c r="L145" s="197">
        <f t="shared" si="86"/>
        <v>12171.17</v>
      </c>
      <c r="M145" s="197">
        <f t="shared" si="86"/>
        <v>369.06</v>
      </c>
      <c r="N145" s="203">
        <f t="shared" si="86"/>
        <v>1048.41</v>
      </c>
      <c r="O145" s="197">
        <f t="shared" si="86"/>
        <v>2978.86</v>
      </c>
      <c r="P145" s="197">
        <f t="shared" si="86"/>
        <v>-1930.45</v>
      </c>
      <c r="Q145" s="197">
        <f t="shared" si="86"/>
        <v>-1000.29</v>
      </c>
      <c r="R145" s="203">
        <f t="shared" si="86"/>
        <v>5827.81</v>
      </c>
      <c r="S145" s="197">
        <f t="shared" si="86"/>
        <v>7160.43</v>
      </c>
      <c r="T145" s="197">
        <f t="shared" si="86"/>
        <v>-569.47</v>
      </c>
      <c r="U145" s="197">
        <f t="shared" si="86"/>
        <v>179.3</v>
      </c>
      <c r="V145" s="197">
        <f t="shared" si="86"/>
        <v>-458.45</v>
      </c>
      <c r="W145" s="197">
        <f t="shared" si="86"/>
        <v>-147.98</v>
      </c>
      <c r="X145" s="197">
        <f t="shared" si="86"/>
        <v>-336.03</v>
      </c>
    </row>
    <row r="146" s="189" customFormat="1" ht="16.5" customHeight="1" spans="1:24">
      <c r="A146" s="211" t="s">
        <v>90</v>
      </c>
      <c r="B146" s="203">
        <f t="shared" ref="B146:X146" si="87">ROUND(B105/10000,2)</f>
        <v>0</v>
      </c>
      <c r="C146" s="203">
        <f t="shared" si="87"/>
        <v>0</v>
      </c>
      <c r="D146" s="203">
        <f t="shared" si="87"/>
        <v>0</v>
      </c>
      <c r="E146" s="203">
        <f t="shared" si="87"/>
        <v>0</v>
      </c>
      <c r="F146" s="203">
        <f t="shared" si="87"/>
        <v>19364.84</v>
      </c>
      <c r="G146" s="203">
        <f t="shared" si="87"/>
        <v>1760.63</v>
      </c>
      <c r="H146" s="203">
        <f t="shared" si="87"/>
        <v>1759.76</v>
      </c>
      <c r="I146" s="203">
        <f t="shared" si="87"/>
        <v>0</v>
      </c>
      <c r="J146" s="203">
        <f t="shared" si="87"/>
        <v>0.87</v>
      </c>
      <c r="K146" s="203">
        <f t="shared" si="87"/>
        <v>8394.31</v>
      </c>
      <c r="L146" s="203">
        <f t="shared" si="87"/>
        <v>8349.11</v>
      </c>
      <c r="M146" s="203">
        <f t="shared" si="87"/>
        <v>45.2</v>
      </c>
      <c r="N146" s="203">
        <f t="shared" si="87"/>
        <v>4680.05</v>
      </c>
      <c r="O146" s="203">
        <f t="shared" si="87"/>
        <v>3603.1</v>
      </c>
      <c r="P146" s="203">
        <f t="shared" si="87"/>
        <v>1076.95</v>
      </c>
      <c r="Q146" s="203">
        <f t="shared" si="87"/>
        <v>0</v>
      </c>
      <c r="R146" s="203">
        <f t="shared" si="87"/>
        <v>0</v>
      </c>
      <c r="S146" s="203">
        <f t="shared" si="87"/>
        <v>0</v>
      </c>
      <c r="T146" s="203">
        <f t="shared" si="87"/>
        <v>0</v>
      </c>
      <c r="U146" s="203">
        <f t="shared" si="87"/>
        <v>0</v>
      </c>
      <c r="V146" s="203">
        <f t="shared" si="87"/>
        <v>0</v>
      </c>
      <c r="W146" s="203">
        <f t="shared" si="87"/>
        <v>0</v>
      </c>
      <c r="X146" s="203">
        <f t="shared" si="87"/>
        <v>0</v>
      </c>
    </row>
    <row r="147" s="189" customFormat="1" ht="16.5" customHeight="1" spans="1:24">
      <c r="A147" s="220" t="s">
        <v>91</v>
      </c>
      <c r="B147" s="221">
        <f t="shared" ref="B147:X147" si="88">ROUND(B106/10000,2)</f>
        <v>0</v>
      </c>
      <c r="C147" s="221">
        <f t="shared" si="88"/>
        <v>1102.41</v>
      </c>
      <c r="D147" s="221">
        <f t="shared" si="88"/>
        <v>-41039.72</v>
      </c>
      <c r="E147" s="221">
        <f t="shared" si="88"/>
        <v>-209.23</v>
      </c>
      <c r="F147" s="221">
        <f t="shared" si="88"/>
        <v>17728.88</v>
      </c>
      <c r="G147" s="221">
        <f t="shared" si="88"/>
        <v>5073.68</v>
      </c>
      <c r="H147" s="221">
        <f t="shared" si="88"/>
        <v>1559.23</v>
      </c>
      <c r="I147" s="221">
        <f t="shared" si="88"/>
        <v>3297.24</v>
      </c>
      <c r="J147" s="221">
        <f t="shared" si="88"/>
        <v>217.2</v>
      </c>
      <c r="K147" s="221">
        <f t="shared" si="88"/>
        <v>4145.92</v>
      </c>
      <c r="L147" s="221">
        <f t="shared" si="88"/>
        <v>3822.06</v>
      </c>
      <c r="M147" s="221">
        <f t="shared" si="88"/>
        <v>323.87</v>
      </c>
      <c r="N147" s="221">
        <f t="shared" si="88"/>
        <v>-3631.64</v>
      </c>
      <c r="O147" s="221">
        <f t="shared" si="88"/>
        <v>-624.24</v>
      </c>
      <c r="P147" s="221">
        <f t="shared" si="88"/>
        <v>-3007.4</v>
      </c>
      <c r="Q147" s="221">
        <f t="shared" si="88"/>
        <v>-1000.29</v>
      </c>
      <c r="R147" s="221">
        <f t="shared" si="88"/>
        <v>5827.81</v>
      </c>
      <c r="S147" s="221">
        <f t="shared" si="88"/>
        <v>7160.43</v>
      </c>
      <c r="T147" s="221">
        <f t="shared" si="88"/>
        <v>-569.47</v>
      </c>
      <c r="U147" s="221">
        <f t="shared" si="88"/>
        <v>179.3</v>
      </c>
      <c r="V147" s="221">
        <f t="shared" si="88"/>
        <v>-458.45</v>
      </c>
      <c r="W147" s="221">
        <f t="shared" si="88"/>
        <v>-147.98</v>
      </c>
      <c r="X147" s="221">
        <f t="shared" si="88"/>
        <v>-336.03</v>
      </c>
    </row>
    <row r="148" customHeight="1" spans="1:24">
      <c r="A148" s="220" t="s">
        <v>95</v>
      </c>
      <c r="B148" s="222">
        <f>D148+E148+F148+G148+K148+N148+Q148+R148</f>
        <v>1737</v>
      </c>
      <c r="C148" s="222"/>
      <c r="D148" s="222">
        <f>人数!N121-考核利润表!F148-考核利润表!G148-考核利润表!K148-考核利润表!N148-考核利润表!Q148-考核利润表!R148-E148</f>
        <v>378</v>
      </c>
      <c r="E148" s="222">
        <f>VLOOKUP(E3,人数!$A$1:$N$200,14,0)</f>
        <v>7</v>
      </c>
      <c r="F148" s="222">
        <f>人数!N120</f>
        <v>1100</v>
      </c>
      <c r="G148" s="222">
        <f>SUM(H148:J148)</f>
        <v>52</v>
      </c>
      <c r="H148" s="222">
        <f>VLOOKUP(H3,人数!$A$1:$N$200,14,0)</f>
        <v>21</v>
      </c>
      <c r="I148" s="222">
        <f>VLOOKUP(I3,人数!$A$1:$N$200,14,0)</f>
        <v>10</v>
      </c>
      <c r="J148" s="222">
        <f>VLOOKUP(J3,人数!$A$1:$N$200,14,0)</f>
        <v>21</v>
      </c>
      <c r="K148" s="222">
        <f>SUM(L148:M148)</f>
        <v>22</v>
      </c>
      <c r="L148" s="222">
        <f>VLOOKUP(L3,人数!$A$1:$N$200,14,0)</f>
        <v>16</v>
      </c>
      <c r="M148" s="222">
        <f>VLOOKUP(M3,人数!$A$1:$N$200,14,0)</f>
        <v>6</v>
      </c>
      <c r="N148" s="222">
        <f>SUM(O148:P148)</f>
        <v>27</v>
      </c>
      <c r="O148" s="222">
        <f>VLOOKUP(O3,人数!$A$1:$N$200,14,0)</f>
        <v>19</v>
      </c>
      <c r="P148" s="222">
        <f>VLOOKUP(P3,人数!$A$1:$N$200,14,0)</f>
        <v>8</v>
      </c>
      <c r="Q148" s="222">
        <f>人数!N35</f>
        <v>10</v>
      </c>
      <c r="R148" s="222">
        <f>SUM(S148:X148)</f>
        <v>141</v>
      </c>
      <c r="S148" s="222">
        <f>VLOOKUP(S3,人数!$A$1:$N$200,14,0)</f>
        <v>49</v>
      </c>
      <c r="T148" s="222">
        <f>VLOOKUP(T3,人数!$A$1:$N$200,14,0)</f>
        <v>32</v>
      </c>
      <c r="U148" s="222">
        <f>VLOOKUP(U3,人数!$A$1:$N$200,14,0)</f>
        <v>24</v>
      </c>
      <c r="V148" s="222">
        <f>VLOOKUP(V3,人数!$A$1:$N$200,14,0)</f>
        <v>13</v>
      </c>
      <c r="W148" s="222">
        <f>VLOOKUP(W3,人数!$A$1:$N$200,14,0)</f>
        <v>9</v>
      </c>
      <c r="X148" s="222">
        <f>VLOOKUP(X3,人数!$A$1:$N$200,14,0)</f>
        <v>14</v>
      </c>
    </row>
    <row r="149" customHeight="1" spans="1:24">
      <c r="A149" s="220" t="s">
        <v>96</v>
      </c>
      <c r="B149" s="222">
        <f>B115/B148</f>
        <v>52.5919170984456</v>
      </c>
      <c r="C149" s="222"/>
      <c r="D149" s="222">
        <f t="shared" ref="C149:X149" si="89">D115/D148</f>
        <v>-40.8619047619048</v>
      </c>
      <c r="E149" s="222">
        <f t="shared" si="89"/>
        <v>0.0257142857142857</v>
      </c>
      <c r="F149" s="222">
        <f t="shared" si="89"/>
        <v>60.2499727272727</v>
      </c>
      <c r="G149" s="222">
        <f t="shared" si="89"/>
        <v>153.910384615385</v>
      </c>
      <c r="H149" s="222">
        <f t="shared" si="89"/>
        <v>178.858571428571</v>
      </c>
      <c r="I149" s="222">
        <f t="shared" si="89"/>
        <v>366.149</v>
      </c>
      <c r="J149" s="222">
        <f t="shared" si="89"/>
        <v>27.8961904761905</v>
      </c>
      <c r="K149" s="222">
        <f t="shared" si="89"/>
        <v>617.955909090909</v>
      </c>
      <c r="L149" s="222">
        <f t="shared" si="89"/>
        <v>813.904375</v>
      </c>
      <c r="M149" s="222">
        <f t="shared" si="89"/>
        <v>95.4266666666667</v>
      </c>
      <c r="N149" s="222">
        <f t="shared" si="89"/>
        <v>79.152962962963</v>
      </c>
      <c r="O149" s="222">
        <f t="shared" si="89"/>
        <v>199.365263157895</v>
      </c>
      <c r="P149" s="222">
        <f t="shared" si="89"/>
        <v>-206.35125</v>
      </c>
      <c r="Q149" s="222">
        <f t="shared" si="89"/>
        <v>0.031</v>
      </c>
      <c r="R149" s="222">
        <f t="shared" si="89"/>
        <v>97.1278014184397</v>
      </c>
      <c r="S149" s="222">
        <f t="shared" si="89"/>
        <v>243.132040816327</v>
      </c>
      <c r="T149" s="222">
        <f t="shared" si="89"/>
        <v>29.218125</v>
      </c>
      <c r="U149" s="222">
        <f t="shared" si="89"/>
        <v>24.3583333333333</v>
      </c>
      <c r="V149" s="222">
        <f t="shared" si="89"/>
        <v>18.7992307692308</v>
      </c>
      <c r="W149" s="222">
        <f t="shared" si="89"/>
        <v>0</v>
      </c>
      <c r="X149" s="222">
        <f t="shared" si="89"/>
        <v>1.25571428571429</v>
      </c>
    </row>
    <row r="150" customHeight="1" spans="1:24">
      <c r="A150" s="220" t="s">
        <v>97</v>
      </c>
      <c r="B150" s="222">
        <f>B143/B148</f>
        <v>14.8885146804836</v>
      </c>
      <c r="C150" s="222"/>
      <c r="D150" s="222">
        <f t="shared" ref="C150:X150" si="90">D143/D148</f>
        <v>-108.570687830688</v>
      </c>
      <c r="E150" s="222">
        <f t="shared" si="90"/>
        <v>-29.89</v>
      </c>
      <c r="F150" s="222">
        <f t="shared" si="90"/>
        <v>33.7215727272727</v>
      </c>
      <c r="G150" s="222">
        <f t="shared" si="90"/>
        <v>131.428846153846</v>
      </c>
      <c r="H150" s="222">
        <f t="shared" si="90"/>
        <v>158.047142857143</v>
      </c>
      <c r="I150" s="222">
        <f t="shared" si="90"/>
        <v>329.724</v>
      </c>
      <c r="J150" s="222">
        <f t="shared" si="90"/>
        <v>10.3842857142857</v>
      </c>
      <c r="K150" s="222">
        <f t="shared" si="90"/>
        <v>570.010454545455</v>
      </c>
      <c r="L150" s="222">
        <f t="shared" si="90"/>
        <v>760.698125</v>
      </c>
      <c r="M150" s="222">
        <f t="shared" si="90"/>
        <v>61.51</v>
      </c>
      <c r="N150" s="222">
        <f t="shared" si="90"/>
        <v>38.83</v>
      </c>
      <c r="O150" s="222">
        <f t="shared" si="90"/>
        <v>156.782105263158</v>
      </c>
      <c r="P150" s="222">
        <f t="shared" si="90"/>
        <v>-241.30625</v>
      </c>
      <c r="Q150" s="222">
        <f t="shared" si="90"/>
        <v>-100.029</v>
      </c>
      <c r="R150" s="222">
        <f t="shared" si="90"/>
        <v>41.3319858156028</v>
      </c>
      <c r="S150" s="222">
        <f t="shared" si="90"/>
        <v>146.131224489796</v>
      </c>
      <c r="T150" s="222">
        <f t="shared" si="90"/>
        <v>-17.7959375</v>
      </c>
      <c r="U150" s="222">
        <f t="shared" si="90"/>
        <v>7.47083333333333</v>
      </c>
      <c r="V150" s="222">
        <f t="shared" si="90"/>
        <v>-35.2653846153846</v>
      </c>
      <c r="W150" s="222">
        <f t="shared" si="90"/>
        <v>-16.4422222222222</v>
      </c>
      <c r="X150" s="222">
        <f t="shared" si="90"/>
        <v>-24.0021428571429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Y252"/>
  <sheetViews>
    <sheetView workbookViewId="0">
      <pane xSplit="2" ySplit="3" topLeftCell="M160" activePane="bottomRight" state="frozen"/>
      <selection/>
      <selection pane="topRight"/>
      <selection pane="bottomLeft"/>
      <selection pane="bottomRight" activeCell="B1" sqref="B1"/>
    </sheetView>
  </sheetViews>
  <sheetFormatPr defaultColWidth="9" defaultRowHeight="16.5"/>
  <cols>
    <col min="1" max="1" width="9" style="143"/>
    <col min="2" max="2" width="18" style="144" customWidth="1"/>
    <col min="3" max="4" width="14.75" style="143" customWidth="1"/>
    <col min="5" max="5" width="15.125" style="143" customWidth="1"/>
    <col min="6" max="6" width="12.625" style="143" customWidth="1"/>
    <col min="7" max="7" width="13.875" style="143" customWidth="1"/>
    <col min="8" max="18" width="12.625" style="143" customWidth="1"/>
    <col min="19" max="20" width="14.75" style="143" customWidth="1"/>
    <col min="21" max="23" width="12.625" style="143" customWidth="1"/>
    <col min="24" max="24" width="9" style="143"/>
    <col min="25" max="25" width="9.125" style="143"/>
    <col min="26" max="16384" width="9" style="143"/>
  </cols>
  <sheetData>
    <row r="1" spans="2:2">
      <c r="B1" s="145">
        <f>考核利润表!A1</f>
        <v>43708</v>
      </c>
    </row>
    <row r="2" spans="1:25">
      <c r="A2" s="146" t="s">
        <v>98</v>
      </c>
      <c r="B2" s="146"/>
      <c r="C2" s="143" t="b">
        <f>C3=考核利润表!B3</f>
        <v>1</v>
      </c>
      <c r="D2" s="143" t="b">
        <f>D3=考核利润表!C3</f>
        <v>1</v>
      </c>
      <c r="E2" s="143" t="b">
        <f>E3=考核利润表!D3</f>
        <v>1</v>
      </c>
      <c r="F2" s="143" t="b">
        <f>F3=考核利润表!E3</f>
        <v>1</v>
      </c>
      <c r="G2" s="143" t="b">
        <f>G3=考核利润表!F3</f>
        <v>1</v>
      </c>
      <c r="H2" s="143" t="b">
        <f>H3=考核利润表!G3</f>
        <v>1</v>
      </c>
      <c r="I2" s="143" t="b">
        <f>I3=考核利润表!H3</f>
        <v>1</v>
      </c>
      <c r="J2" s="143" t="b">
        <f>J3=考核利润表!I3</f>
        <v>1</v>
      </c>
      <c r="K2" s="143" t="b">
        <f>K3=考核利润表!J3</f>
        <v>1</v>
      </c>
      <c r="L2" s="143" t="b">
        <f>L3=考核利润表!K3</f>
        <v>1</v>
      </c>
      <c r="M2" s="143" t="b">
        <f>M3=考核利润表!L3</f>
        <v>1</v>
      </c>
      <c r="N2" s="143" t="b">
        <f>N3=考核利润表!M3</f>
        <v>0</v>
      </c>
      <c r="O2" s="143" t="b">
        <f>O3=考核利润表!N3</f>
        <v>1</v>
      </c>
      <c r="P2" s="143" t="b">
        <f>P3=考核利润表!O3</f>
        <v>1</v>
      </c>
      <c r="Q2" s="143" t="b">
        <f>Q3=考核利润表!P3</f>
        <v>1</v>
      </c>
      <c r="R2" s="143" t="b">
        <f>R3=考核利润表!Q3</f>
        <v>1</v>
      </c>
      <c r="S2" s="143" t="b">
        <f>S3=考核利润表!R3</f>
        <v>1</v>
      </c>
      <c r="T2" s="143" t="b">
        <f>T3=考核利润表!S3</f>
        <v>1</v>
      </c>
      <c r="U2" s="143" t="b">
        <f>U3=考核利润表!T3</f>
        <v>1</v>
      </c>
      <c r="V2" s="143" t="b">
        <f>V3=考核利润表!U3</f>
        <v>1</v>
      </c>
      <c r="W2" s="143" t="b">
        <f>W3=考核利润表!V3</f>
        <v>1</v>
      </c>
      <c r="X2" s="143" t="b">
        <f>X3=考核利润表!W3</f>
        <v>1</v>
      </c>
      <c r="Y2" s="143" t="b">
        <f>Y3=考核利润表!X3</f>
        <v>1</v>
      </c>
    </row>
    <row r="3" s="142" customFormat="1" spans="1:25">
      <c r="A3" s="147" t="s">
        <v>99</v>
      </c>
      <c r="B3" s="148" t="s">
        <v>100</v>
      </c>
      <c r="C3" s="48" t="s">
        <v>2</v>
      </c>
      <c r="D3" s="48" t="s">
        <v>3</v>
      </c>
      <c r="E3" s="48" t="s">
        <v>4</v>
      </c>
      <c r="F3" s="48" t="s">
        <v>5</v>
      </c>
      <c r="G3" s="48" t="s">
        <v>6</v>
      </c>
      <c r="H3" s="48" t="s">
        <v>7</v>
      </c>
      <c r="I3" s="48" t="s">
        <v>8</v>
      </c>
      <c r="J3" s="48" t="s">
        <v>9</v>
      </c>
      <c r="K3" s="48" t="s">
        <v>10</v>
      </c>
      <c r="L3" s="48" t="s">
        <v>11</v>
      </c>
      <c r="M3" s="48" t="s">
        <v>12</v>
      </c>
      <c r="N3" s="48" t="s">
        <v>58</v>
      </c>
      <c r="O3" s="48" t="s">
        <v>14</v>
      </c>
      <c r="P3" s="48" t="s">
        <v>15</v>
      </c>
      <c r="Q3" s="48" t="s">
        <v>16</v>
      </c>
      <c r="R3" s="48" t="s">
        <v>17</v>
      </c>
      <c r="S3" s="48" t="s">
        <v>18</v>
      </c>
      <c r="T3" s="48" t="s">
        <v>19</v>
      </c>
      <c r="U3" s="48" t="s">
        <v>20</v>
      </c>
      <c r="V3" s="48" t="s">
        <v>21</v>
      </c>
      <c r="W3" s="162" t="s">
        <v>22</v>
      </c>
      <c r="X3" s="163" t="s">
        <v>23</v>
      </c>
      <c r="Y3" s="163" t="s">
        <v>24</v>
      </c>
    </row>
    <row r="4" spans="1:25">
      <c r="A4" s="149" t="s">
        <v>101</v>
      </c>
      <c r="B4" s="150" t="s">
        <v>102</v>
      </c>
      <c r="C4" s="151">
        <f>D4+E4+F4+G4+H4+L4+O4+S4</f>
        <v>51942242.66</v>
      </c>
      <c r="D4" s="152"/>
      <c r="E4" s="152">
        <f>SUM('分部表-费用'!E3:S3)+'分部表-费用'!D3+'分部表-费用'!Y3</f>
        <v>-1940349.06</v>
      </c>
      <c r="F4" s="152">
        <f>'分部表-费用'!T3</f>
        <v>0</v>
      </c>
      <c r="G4" s="151">
        <f>'分部表-费用'!U3</f>
        <v>20258452.26</v>
      </c>
      <c r="H4" s="151">
        <f>I4+J4+K4</f>
        <v>555959.65</v>
      </c>
      <c r="I4" s="152">
        <f>'分部表-费用'!AK3</f>
        <v>0</v>
      </c>
      <c r="J4" s="152">
        <f>'分部表-费用'!AL3</f>
        <v>133384.46</v>
      </c>
      <c r="K4" s="152">
        <f>'分部表-费用'!AJ3</f>
        <v>422575.19</v>
      </c>
      <c r="L4" s="151">
        <f>M4+N4</f>
        <v>0</v>
      </c>
      <c r="M4" s="152">
        <f>'分部表-费用'!Z3</f>
        <v>0</v>
      </c>
      <c r="N4" s="152">
        <f>'分部表-费用'!AA3</f>
        <v>0</v>
      </c>
      <c r="O4" s="151">
        <f>P4+Q4</f>
        <v>0</v>
      </c>
      <c r="P4" s="152">
        <f>'分部表-费用'!AB3</f>
        <v>0</v>
      </c>
      <c r="Q4" s="152">
        <f>'分部表-费用'!AC3</f>
        <v>0</v>
      </c>
      <c r="R4" s="152">
        <f>'分部表-费用'!Y3</f>
        <v>0</v>
      </c>
      <c r="S4" s="151">
        <f>T4+U4+V4+W4+X4+Y4</f>
        <v>33068179.81</v>
      </c>
      <c r="T4" s="152">
        <f>'分部表-费用'!AF3</f>
        <v>31157780</v>
      </c>
      <c r="U4" s="152">
        <f>'分部表-费用'!AG3</f>
        <v>1320030</v>
      </c>
      <c r="V4" s="152">
        <f>'分部表-费用'!AH3</f>
        <v>0</v>
      </c>
      <c r="W4" s="152">
        <f>'分部表-费用'!AI3</f>
        <v>590369.81</v>
      </c>
      <c r="X4" s="152">
        <f>'分部表-费用'!AE3</f>
        <v>0</v>
      </c>
      <c r="Y4" s="152">
        <f>'分部表-费用'!AD3</f>
        <v>0</v>
      </c>
    </row>
    <row r="5" spans="1:25">
      <c r="A5" s="149"/>
      <c r="B5" s="153" t="s">
        <v>103</v>
      </c>
      <c r="C5" s="151">
        <f t="shared" ref="C5:C36" si="0">D5+E5+F5+G5+H5+L5+O5+S5</f>
        <v>45279802.5</v>
      </c>
      <c r="D5" s="152"/>
      <c r="E5" s="152">
        <f>SUM('分部表-费用'!E4:S4)+'分部表-费用'!D4+'分部表-费用'!Y4</f>
        <v>0</v>
      </c>
      <c r="F5" s="152">
        <f>'分部表-费用'!T4</f>
        <v>0</v>
      </c>
      <c r="G5" s="151">
        <f>'分部表-费用'!U4</f>
        <v>45285706.78</v>
      </c>
      <c r="H5" s="151">
        <f t="shared" ref="H5:H68" si="1">I5+J5+K5</f>
        <v>0</v>
      </c>
      <c r="I5" s="152">
        <f>'分部表-费用'!AK4</f>
        <v>0</v>
      </c>
      <c r="J5" s="152">
        <f>'分部表-费用'!AL4</f>
        <v>0</v>
      </c>
      <c r="K5" s="152">
        <f>'分部表-费用'!AJ4</f>
        <v>0</v>
      </c>
      <c r="L5" s="151">
        <f t="shared" ref="L5:L68" si="2">M5+N5</f>
        <v>0</v>
      </c>
      <c r="M5" s="152">
        <f>'分部表-费用'!Z4</f>
        <v>0</v>
      </c>
      <c r="N5" s="152">
        <f>'分部表-费用'!AA4</f>
        <v>0</v>
      </c>
      <c r="O5" s="151">
        <f>P5+Q5</f>
        <v>0</v>
      </c>
      <c r="P5" s="152">
        <f>'分部表-费用'!AB4</f>
        <v>0</v>
      </c>
      <c r="Q5" s="152">
        <f>'分部表-费用'!AC4</f>
        <v>0</v>
      </c>
      <c r="R5" s="152">
        <f>'分部表-费用'!Y4</f>
        <v>0</v>
      </c>
      <c r="S5" s="151">
        <f t="shared" ref="S5:S68" si="3">T5+U5+V5+W5+X5+Y5</f>
        <v>-5904.28</v>
      </c>
      <c r="T5" s="152">
        <f>'分部表-费用'!AF4</f>
        <v>0</v>
      </c>
      <c r="U5" s="152">
        <f>'分部表-费用'!AG4</f>
        <v>0</v>
      </c>
      <c r="V5" s="152">
        <f>'分部表-费用'!AH4</f>
        <v>-5904.28</v>
      </c>
      <c r="W5" s="152">
        <f>'分部表-费用'!AI4</f>
        <v>0</v>
      </c>
      <c r="X5" s="152">
        <f>'分部表-费用'!AE4</f>
        <v>0</v>
      </c>
      <c r="Y5" s="152">
        <f>'分部表-费用'!AD4</f>
        <v>0</v>
      </c>
    </row>
    <row r="6" spans="1:25">
      <c r="A6" s="149"/>
      <c r="B6" s="153" t="s">
        <v>104</v>
      </c>
      <c r="C6" s="151">
        <f t="shared" si="0"/>
        <v>1801252.76</v>
      </c>
      <c r="D6" s="152"/>
      <c r="E6" s="152">
        <f>SUM('分部表-费用'!E5:S5)+'分部表-费用'!D5+'分部表-费用'!Y5</f>
        <v>0</v>
      </c>
      <c r="F6" s="152">
        <f>'分部表-费用'!T5</f>
        <v>0</v>
      </c>
      <c r="G6" s="151">
        <f>'分部表-费用'!U5</f>
        <v>1027075.46</v>
      </c>
      <c r="H6" s="151">
        <f t="shared" si="1"/>
        <v>0</v>
      </c>
      <c r="I6" s="152">
        <f>'分部表-费用'!AK5</f>
        <v>0</v>
      </c>
      <c r="J6" s="152">
        <f>'分部表-费用'!AL5</f>
        <v>0</v>
      </c>
      <c r="K6" s="152">
        <f>'分部表-费用'!AJ5</f>
        <v>0</v>
      </c>
      <c r="L6" s="151">
        <f t="shared" si="2"/>
        <v>480950.94</v>
      </c>
      <c r="M6" s="152">
        <f>'分部表-费用'!Z5</f>
        <v>0</v>
      </c>
      <c r="N6" s="152">
        <f>'分部表-费用'!AA5</f>
        <v>480950.94</v>
      </c>
      <c r="O6" s="151">
        <f t="shared" ref="O6:O68" si="4">P6+Q6</f>
        <v>0</v>
      </c>
      <c r="P6" s="152">
        <f>'分部表-费用'!AB5</f>
        <v>0</v>
      </c>
      <c r="Q6" s="152">
        <f>'分部表-费用'!AC5</f>
        <v>0</v>
      </c>
      <c r="R6" s="152">
        <f>'分部表-费用'!Y5</f>
        <v>0</v>
      </c>
      <c r="S6" s="151">
        <f t="shared" si="3"/>
        <v>293226.36</v>
      </c>
      <c r="T6" s="152">
        <f>'分部表-费用'!AF5</f>
        <v>293226.36</v>
      </c>
      <c r="U6" s="152">
        <f>'分部表-费用'!AG5</f>
        <v>0</v>
      </c>
      <c r="V6" s="152">
        <f>'分部表-费用'!AH5</f>
        <v>0</v>
      </c>
      <c r="W6" s="152">
        <f>'分部表-费用'!AI5</f>
        <v>0</v>
      </c>
      <c r="X6" s="152">
        <f>'分部表-费用'!AE5</f>
        <v>0</v>
      </c>
      <c r="Y6" s="152">
        <f>'分部表-费用'!AD5</f>
        <v>0</v>
      </c>
    </row>
    <row r="7" spans="1:25">
      <c r="A7" s="149"/>
      <c r="B7" s="153" t="s">
        <v>105</v>
      </c>
      <c r="C7" s="151">
        <f t="shared" si="0"/>
        <v>6396290.11</v>
      </c>
      <c r="D7" s="152"/>
      <c r="E7" s="152">
        <f>SUM('分部表-费用'!E6:S6)+'分部表-费用'!D6+'分部表-费用'!Y6</f>
        <v>0</v>
      </c>
      <c r="F7" s="152">
        <f>'分部表-费用'!T6</f>
        <v>0</v>
      </c>
      <c r="G7" s="151">
        <f>'分部表-费用'!U6</f>
        <v>4998876.09</v>
      </c>
      <c r="H7" s="151">
        <f t="shared" si="1"/>
        <v>0</v>
      </c>
      <c r="I7" s="152">
        <f>'分部表-费用'!AK6</f>
        <v>0</v>
      </c>
      <c r="J7" s="152">
        <f>'分部表-费用'!AL6</f>
        <v>0</v>
      </c>
      <c r="K7" s="152">
        <f>'分部表-费用'!AJ6</f>
        <v>0</v>
      </c>
      <c r="L7" s="151">
        <f t="shared" si="2"/>
        <v>0</v>
      </c>
      <c r="M7" s="152">
        <f>'分部表-费用'!Z6</f>
        <v>0</v>
      </c>
      <c r="N7" s="152">
        <f>'分部表-费用'!AA6</f>
        <v>0</v>
      </c>
      <c r="O7" s="151">
        <f t="shared" si="4"/>
        <v>0</v>
      </c>
      <c r="P7" s="152">
        <f>'分部表-费用'!AB6</f>
        <v>0</v>
      </c>
      <c r="Q7" s="152">
        <f>'分部表-费用'!AC6</f>
        <v>0</v>
      </c>
      <c r="R7" s="152">
        <f>'分部表-费用'!Y6</f>
        <v>0</v>
      </c>
      <c r="S7" s="151">
        <f t="shared" si="3"/>
        <v>1397414.02</v>
      </c>
      <c r="T7" s="152">
        <f>'分部表-费用'!AF6</f>
        <v>888740.13</v>
      </c>
      <c r="U7" s="152">
        <f>'分部表-费用'!AG6</f>
        <v>269708.61</v>
      </c>
      <c r="V7" s="152">
        <f>'分部表-费用'!AH6</f>
        <v>118764.97</v>
      </c>
      <c r="W7" s="152">
        <f>'分部表-费用'!AI6</f>
        <v>120200.31</v>
      </c>
      <c r="X7" s="152">
        <f>'分部表-费用'!AE6</f>
        <v>0</v>
      </c>
      <c r="Y7" s="152">
        <f>'分部表-费用'!AD6</f>
        <v>0</v>
      </c>
    </row>
    <row r="8" spans="1:25">
      <c r="A8" s="149"/>
      <c r="B8" s="153" t="s">
        <v>106</v>
      </c>
      <c r="C8" s="151">
        <f t="shared" si="0"/>
        <v>2338.97</v>
      </c>
      <c r="D8" s="152"/>
      <c r="E8" s="152">
        <f>SUM('分部表-费用'!E7:S7)+'分部表-费用'!D7+'分部表-费用'!Y7</f>
        <v>2338.97</v>
      </c>
      <c r="F8" s="152">
        <f>'分部表-费用'!T7</f>
        <v>0</v>
      </c>
      <c r="G8" s="151">
        <f>'分部表-费用'!U7</f>
        <v>0</v>
      </c>
      <c r="H8" s="151">
        <f t="shared" si="1"/>
        <v>0</v>
      </c>
      <c r="I8" s="152">
        <f>'分部表-费用'!AK7</f>
        <v>0</v>
      </c>
      <c r="J8" s="152">
        <f>'分部表-费用'!AL7</f>
        <v>0</v>
      </c>
      <c r="K8" s="152">
        <f>'分部表-费用'!AJ7</f>
        <v>0</v>
      </c>
      <c r="L8" s="151">
        <f t="shared" si="2"/>
        <v>0</v>
      </c>
      <c r="M8" s="152">
        <f>'分部表-费用'!Z7</f>
        <v>0</v>
      </c>
      <c r="N8" s="152">
        <f>'分部表-费用'!AA7</f>
        <v>0</v>
      </c>
      <c r="O8" s="151">
        <f t="shared" si="4"/>
        <v>0</v>
      </c>
      <c r="P8" s="152">
        <f>'分部表-费用'!AB7</f>
        <v>0</v>
      </c>
      <c r="Q8" s="152">
        <f>'分部表-费用'!AC7</f>
        <v>0</v>
      </c>
      <c r="R8" s="152">
        <f>'分部表-费用'!Y7</f>
        <v>0</v>
      </c>
      <c r="S8" s="151">
        <f t="shared" si="3"/>
        <v>0</v>
      </c>
      <c r="T8" s="152">
        <f>'分部表-费用'!AF7</f>
        <v>0</v>
      </c>
      <c r="U8" s="152">
        <f>'分部表-费用'!AG7</f>
        <v>0</v>
      </c>
      <c r="V8" s="152">
        <f>'分部表-费用'!AH7</f>
        <v>0</v>
      </c>
      <c r="W8" s="152">
        <f>'分部表-费用'!AI7</f>
        <v>0</v>
      </c>
      <c r="X8" s="152">
        <f>'分部表-费用'!AE7</f>
        <v>0</v>
      </c>
      <c r="Y8" s="152">
        <f>'分部表-费用'!AD7</f>
        <v>0</v>
      </c>
    </row>
    <row r="9" spans="1:25">
      <c r="A9" s="149"/>
      <c r="B9" s="153" t="s">
        <v>107</v>
      </c>
      <c r="C9" s="151">
        <f t="shared" si="0"/>
        <v>12940003.9</v>
      </c>
      <c r="D9" s="152"/>
      <c r="E9" s="152">
        <f>SUM('分部表-费用'!E8:S8)+'分部表-费用'!D8+'分部表-费用'!Y8</f>
        <v>-2294836.4</v>
      </c>
      <c r="F9" s="152">
        <f>'分部表-费用'!T8</f>
        <v>26.03</v>
      </c>
      <c r="G9" s="151">
        <f>'分部表-费用'!U8</f>
        <v>9241727.26</v>
      </c>
      <c r="H9" s="151">
        <f t="shared" si="1"/>
        <v>1229694.54</v>
      </c>
      <c r="I9" s="152">
        <f>'分部表-费用'!AK8</f>
        <v>544320.15</v>
      </c>
      <c r="J9" s="152">
        <f>'分部表-费用'!AL8</f>
        <v>587151.97</v>
      </c>
      <c r="K9" s="152">
        <f>'分部表-费用'!AJ8</f>
        <v>98222.42</v>
      </c>
      <c r="L9" s="151">
        <f t="shared" si="2"/>
        <v>1957529.66</v>
      </c>
      <c r="M9" s="152">
        <f>'分部表-费用'!Z8</f>
        <v>1920703.13</v>
      </c>
      <c r="N9" s="152">
        <f>'分部表-费用'!AA8</f>
        <v>36826.53</v>
      </c>
      <c r="O9" s="151">
        <f t="shared" si="4"/>
        <v>901235.17</v>
      </c>
      <c r="P9" s="152">
        <f>'分部表-费用'!AB8</f>
        <v>809897.54</v>
      </c>
      <c r="Q9" s="152">
        <f>'分部表-费用'!AC8</f>
        <v>91337.63</v>
      </c>
      <c r="R9" s="152">
        <f>'分部表-费用'!Y8</f>
        <v>43.91</v>
      </c>
      <c r="S9" s="151">
        <f t="shared" si="3"/>
        <v>1904627.64</v>
      </c>
      <c r="T9" s="152">
        <f>'分部表-费用'!AF8</f>
        <v>1650662.15</v>
      </c>
      <c r="U9" s="152">
        <f>'分部表-费用'!AG8</f>
        <v>131698.03</v>
      </c>
      <c r="V9" s="152">
        <f>'分部表-费用'!AH8</f>
        <v>85196.69</v>
      </c>
      <c r="W9" s="152">
        <f>'分部表-费用'!AI8</f>
        <v>34582.83</v>
      </c>
      <c r="X9" s="152">
        <f>'分部表-费用'!AE8</f>
        <v>0</v>
      </c>
      <c r="Y9" s="152">
        <f>'分部表-费用'!AD8</f>
        <v>2487.94</v>
      </c>
    </row>
    <row r="10" spans="1:25">
      <c r="A10" s="149"/>
      <c r="B10" s="154" t="s">
        <v>108</v>
      </c>
      <c r="C10" s="151">
        <f t="shared" si="0"/>
        <v>8514420.36</v>
      </c>
      <c r="D10" s="152"/>
      <c r="E10" s="152">
        <f>SUM('分部表-费用'!E9:S9)+'分部表-费用'!D9+'分部表-费用'!Y9</f>
        <v>0</v>
      </c>
      <c r="F10" s="152">
        <f>'分部表-费用'!T9</f>
        <v>0</v>
      </c>
      <c r="G10" s="151">
        <f>'分部表-费用'!U9</f>
        <v>8520000</v>
      </c>
      <c r="H10" s="151">
        <f t="shared" si="1"/>
        <v>0</v>
      </c>
      <c r="I10" s="152">
        <f>'分部表-费用'!AK9</f>
        <v>0</v>
      </c>
      <c r="J10" s="152">
        <f>'分部表-费用'!AL9</f>
        <v>0</v>
      </c>
      <c r="K10" s="152">
        <f>'分部表-费用'!AJ9</f>
        <v>0</v>
      </c>
      <c r="L10" s="151">
        <f t="shared" si="2"/>
        <v>0</v>
      </c>
      <c r="M10" s="152">
        <f>'分部表-费用'!Z9</f>
        <v>0</v>
      </c>
      <c r="N10" s="152">
        <f>'分部表-费用'!AA9</f>
        <v>0</v>
      </c>
      <c r="O10" s="151">
        <f t="shared" si="4"/>
        <v>-5579.64</v>
      </c>
      <c r="P10" s="152">
        <f>'分部表-费用'!AB9</f>
        <v>0</v>
      </c>
      <c r="Q10" s="152">
        <f>'分部表-费用'!AC9</f>
        <v>-5579.64</v>
      </c>
      <c r="R10" s="152">
        <f>'分部表-费用'!Y9</f>
        <v>0</v>
      </c>
      <c r="S10" s="151">
        <f t="shared" si="3"/>
        <v>0</v>
      </c>
      <c r="T10" s="152">
        <f>'分部表-费用'!AF9</f>
        <v>0</v>
      </c>
      <c r="U10" s="152">
        <f>'分部表-费用'!AG9</f>
        <v>0</v>
      </c>
      <c r="V10" s="152">
        <f>'分部表-费用'!AH9</f>
        <v>0</v>
      </c>
      <c r="W10" s="152">
        <f>'分部表-费用'!AI9</f>
        <v>0</v>
      </c>
      <c r="X10" s="152">
        <f>'分部表-费用'!AE9</f>
        <v>0</v>
      </c>
      <c r="Y10" s="152">
        <f>'分部表-费用'!AD9</f>
        <v>0</v>
      </c>
    </row>
    <row r="11" spans="1:25">
      <c r="A11" s="149"/>
      <c r="B11" s="153" t="s">
        <v>109</v>
      </c>
      <c r="C11" s="151">
        <f t="shared" si="0"/>
        <v>0</v>
      </c>
      <c r="D11" s="152"/>
      <c r="E11" s="152">
        <f>SUM('分部表-费用'!E10:S10)+'分部表-费用'!D10+'分部表-费用'!Y10</f>
        <v>0</v>
      </c>
      <c r="F11" s="152">
        <f>'分部表-费用'!T10</f>
        <v>0</v>
      </c>
      <c r="G11" s="151">
        <f>'分部表-费用'!U10</f>
        <v>0</v>
      </c>
      <c r="H11" s="151">
        <f t="shared" si="1"/>
        <v>0</v>
      </c>
      <c r="I11" s="152">
        <f>'分部表-费用'!AK10</f>
        <v>0</v>
      </c>
      <c r="J11" s="152">
        <f>'分部表-费用'!AL10</f>
        <v>0</v>
      </c>
      <c r="K11" s="152">
        <f>'分部表-费用'!AJ10</f>
        <v>0</v>
      </c>
      <c r="L11" s="151">
        <f t="shared" si="2"/>
        <v>0</v>
      </c>
      <c r="M11" s="152">
        <f>'分部表-费用'!Z10</f>
        <v>0</v>
      </c>
      <c r="N11" s="152">
        <f>'分部表-费用'!AA10</f>
        <v>0</v>
      </c>
      <c r="O11" s="151">
        <f t="shared" si="4"/>
        <v>0</v>
      </c>
      <c r="P11" s="152">
        <f>'分部表-费用'!AB10</f>
        <v>0</v>
      </c>
      <c r="Q11" s="152">
        <f>'分部表-费用'!AC10</f>
        <v>0</v>
      </c>
      <c r="R11" s="152">
        <f>'分部表-费用'!Y10</f>
        <v>0</v>
      </c>
      <c r="S11" s="151">
        <f t="shared" si="3"/>
        <v>0</v>
      </c>
      <c r="T11" s="152">
        <f>'分部表-费用'!AF10</f>
        <v>0</v>
      </c>
      <c r="U11" s="152">
        <f>'分部表-费用'!AG10</f>
        <v>0</v>
      </c>
      <c r="V11" s="152">
        <f>'分部表-费用'!AH10</f>
        <v>0</v>
      </c>
      <c r="W11" s="152">
        <f>'分部表-费用'!AI10</f>
        <v>0</v>
      </c>
      <c r="X11" s="152">
        <f>'分部表-费用'!AE10</f>
        <v>0</v>
      </c>
      <c r="Y11" s="152">
        <f>'分部表-费用'!AD10</f>
        <v>0</v>
      </c>
    </row>
    <row r="12" spans="1:25">
      <c r="A12" s="149"/>
      <c r="B12" s="153" t="s">
        <v>110</v>
      </c>
      <c r="C12" s="151">
        <f t="shared" si="0"/>
        <v>20674.81</v>
      </c>
      <c r="D12" s="152"/>
      <c r="E12" s="152">
        <f>SUM('分部表-费用'!E11:S11)+'分部表-费用'!D11+'分部表-费用'!Y11</f>
        <v>0</v>
      </c>
      <c r="F12" s="152">
        <f>'分部表-费用'!T11</f>
        <v>0</v>
      </c>
      <c r="G12" s="151">
        <f>'分部表-费用'!U11</f>
        <v>0</v>
      </c>
      <c r="H12" s="151">
        <f t="shared" si="1"/>
        <v>0</v>
      </c>
      <c r="I12" s="152">
        <f>'分部表-费用'!AK11</f>
        <v>0</v>
      </c>
      <c r="J12" s="152">
        <f>'分部表-费用'!AL11</f>
        <v>0</v>
      </c>
      <c r="K12" s="152">
        <f>'分部表-费用'!AJ11</f>
        <v>0</v>
      </c>
      <c r="L12" s="151">
        <f t="shared" si="2"/>
        <v>12082.36</v>
      </c>
      <c r="M12" s="152">
        <f>'分部表-费用'!Z11</f>
        <v>12082.36</v>
      </c>
      <c r="N12" s="152">
        <f>'分部表-费用'!AA11</f>
        <v>0</v>
      </c>
      <c r="O12" s="151">
        <f t="shared" si="4"/>
        <v>8592.45</v>
      </c>
      <c r="P12" s="152">
        <f>'分部表-费用'!AB11</f>
        <v>0</v>
      </c>
      <c r="Q12" s="152">
        <f>'分部表-费用'!AC11</f>
        <v>8592.45</v>
      </c>
      <c r="R12" s="152">
        <f>'分部表-费用'!Y11</f>
        <v>0</v>
      </c>
      <c r="S12" s="151">
        <f t="shared" si="3"/>
        <v>0</v>
      </c>
      <c r="T12" s="152">
        <f>'分部表-费用'!AF11</f>
        <v>0</v>
      </c>
      <c r="U12" s="152">
        <f>'分部表-费用'!AG11</f>
        <v>0</v>
      </c>
      <c r="V12" s="152">
        <f>'分部表-费用'!AH11</f>
        <v>0</v>
      </c>
      <c r="W12" s="152">
        <f>'分部表-费用'!AI11</f>
        <v>0</v>
      </c>
      <c r="X12" s="152">
        <f>'分部表-费用'!AE11</f>
        <v>0</v>
      </c>
      <c r="Y12" s="152">
        <f>'分部表-费用'!AD11</f>
        <v>0</v>
      </c>
    </row>
    <row r="13" spans="1:25">
      <c r="A13" s="149"/>
      <c r="B13" s="155" t="s">
        <v>111</v>
      </c>
      <c r="C13" s="151">
        <f t="shared" si="0"/>
        <v>0</v>
      </c>
      <c r="D13" s="152"/>
      <c r="E13" s="152">
        <f>SUM('分部表-费用'!E12:S12)+'分部表-费用'!D12+'分部表-费用'!Y12</f>
        <v>0</v>
      </c>
      <c r="F13" s="152">
        <f>'分部表-费用'!T12</f>
        <v>0</v>
      </c>
      <c r="G13" s="151">
        <f>'分部表-费用'!U12</f>
        <v>0</v>
      </c>
      <c r="H13" s="151">
        <f t="shared" si="1"/>
        <v>0</v>
      </c>
      <c r="I13" s="152">
        <f>'分部表-费用'!AK12</f>
        <v>0</v>
      </c>
      <c r="J13" s="152">
        <f>'分部表-费用'!AL12</f>
        <v>0</v>
      </c>
      <c r="K13" s="152">
        <f>'分部表-费用'!AJ12</f>
        <v>0</v>
      </c>
      <c r="L13" s="151">
        <f t="shared" si="2"/>
        <v>0</v>
      </c>
      <c r="M13" s="152">
        <f>'分部表-费用'!Z12</f>
        <v>0</v>
      </c>
      <c r="N13" s="152">
        <f>'分部表-费用'!AA12</f>
        <v>0</v>
      </c>
      <c r="O13" s="151">
        <f t="shared" si="4"/>
        <v>0</v>
      </c>
      <c r="P13" s="152">
        <f>'分部表-费用'!AB12</f>
        <v>0</v>
      </c>
      <c r="Q13" s="152">
        <f>'分部表-费用'!AC12</f>
        <v>0</v>
      </c>
      <c r="R13" s="152">
        <f>'分部表-费用'!Y12</f>
        <v>0</v>
      </c>
      <c r="S13" s="151">
        <f t="shared" si="3"/>
        <v>0</v>
      </c>
      <c r="T13" s="152">
        <f>'分部表-费用'!AF12</f>
        <v>0</v>
      </c>
      <c r="U13" s="152">
        <f>'分部表-费用'!AG12</f>
        <v>0</v>
      </c>
      <c r="V13" s="152">
        <f>'分部表-费用'!AH12</f>
        <v>0</v>
      </c>
      <c r="W13" s="152">
        <f>'分部表-费用'!AI12</f>
        <v>0</v>
      </c>
      <c r="X13" s="152">
        <f>'分部表-费用'!AE12</f>
        <v>0</v>
      </c>
      <c r="Y13" s="152">
        <f>'分部表-费用'!AD12</f>
        <v>0</v>
      </c>
    </row>
    <row r="14" spans="1:25">
      <c r="A14" s="149"/>
      <c r="B14" s="155" t="s">
        <v>112</v>
      </c>
      <c r="C14" s="151">
        <f t="shared" si="0"/>
        <v>0</v>
      </c>
      <c r="D14" s="152"/>
      <c r="E14" s="152">
        <f>SUM('分部表-费用'!E13:S13)+'分部表-费用'!D13+'分部表-费用'!Y13</f>
        <v>0</v>
      </c>
      <c r="F14" s="152">
        <f>'分部表-费用'!T13</f>
        <v>0</v>
      </c>
      <c r="G14" s="151">
        <f>'分部表-费用'!U13</f>
        <v>0</v>
      </c>
      <c r="H14" s="151">
        <f t="shared" si="1"/>
        <v>0</v>
      </c>
      <c r="I14" s="152">
        <f>'分部表-费用'!AK13</f>
        <v>0</v>
      </c>
      <c r="J14" s="152">
        <f>'分部表-费用'!AL13</f>
        <v>0</v>
      </c>
      <c r="K14" s="152">
        <f>'分部表-费用'!AJ13</f>
        <v>0</v>
      </c>
      <c r="L14" s="151">
        <f t="shared" si="2"/>
        <v>0</v>
      </c>
      <c r="M14" s="152">
        <f>'分部表-费用'!Z13</f>
        <v>0</v>
      </c>
      <c r="N14" s="152">
        <f>'分部表-费用'!AA13</f>
        <v>0</v>
      </c>
      <c r="O14" s="151">
        <f t="shared" si="4"/>
        <v>0</v>
      </c>
      <c r="P14" s="152">
        <f>'分部表-费用'!AB13</f>
        <v>0</v>
      </c>
      <c r="Q14" s="152">
        <f>'分部表-费用'!AC13</f>
        <v>0</v>
      </c>
      <c r="R14" s="152">
        <f>'分部表-费用'!Y13</f>
        <v>0</v>
      </c>
      <c r="S14" s="151">
        <f t="shared" si="3"/>
        <v>0</v>
      </c>
      <c r="T14" s="152">
        <f>'分部表-费用'!AF13</f>
        <v>0</v>
      </c>
      <c r="U14" s="152">
        <f>'分部表-费用'!AG13</f>
        <v>0</v>
      </c>
      <c r="V14" s="152">
        <f>'分部表-费用'!AH13</f>
        <v>0</v>
      </c>
      <c r="W14" s="152">
        <f>'分部表-费用'!AI13</f>
        <v>0</v>
      </c>
      <c r="X14" s="152">
        <f>'分部表-费用'!AE13</f>
        <v>0</v>
      </c>
      <c r="Y14" s="152">
        <f>'分部表-费用'!AD13</f>
        <v>0</v>
      </c>
    </row>
    <row r="15" spans="1:25">
      <c r="A15" s="149"/>
      <c r="B15" s="155" t="s">
        <v>113</v>
      </c>
      <c r="C15" s="151">
        <f t="shared" si="0"/>
        <v>1391.26</v>
      </c>
      <c r="D15" s="152"/>
      <c r="E15" s="152">
        <f>SUM('分部表-费用'!E14:S14)+'分部表-费用'!D14+'分部表-费用'!Y14</f>
        <v>0</v>
      </c>
      <c r="F15" s="152">
        <f>'分部表-费用'!T14</f>
        <v>1391.26</v>
      </c>
      <c r="G15" s="151">
        <f>'分部表-费用'!U14</f>
        <v>0</v>
      </c>
      <c r="H15" s="151">
        <f t="shared" si="1"/>
        <v>0</v>
      </c>
      <c r="I15" s="152">
        <f>'分部表-费用'!AK14</f>
        <v>0</v>
      </c>
      <c r="J15" s="152">
        <f>'分部表-费用'!AL14</f>
        <v>0</v>
      </c>
      <c r="K15" s="152">
        <f>'分部表-费用'!AJ14</f>
        <v>0</v>
      </c>
      <c r="L15" s="151">
        <f t="shared" si="2"/>
        <v>0</v>
      </c>
      <c r="M15" s="152">
        <f>'分部表-费用'!Z14</f>
        <v>0</v>
      </c>
      <c r="N15" s="152">
        <f>'分部表-费用'!AA14</f>
        <v>0</v>
      </c>
      <c r="O15" s="151">
        <f t="shared" si="4"/>
        <v>0</v>
      </c>
      <c r="P15" s="152">
        <f>'分部表-费用'!AB14</f>
        <v>0</v>
      </c>
      <c r="Q15" s="152">
        <f>'分部表-费用'!AC14</f>
        <v>0</v>
      </c>
      <c r="R15" s="152">
        <f>'分部表-费用'!Y14</f>
        <v>0</v>
      </c>
      <c r="S15" s="151">
        <f t="shared" si="3"/>
        <v>0</v>
      </c>
      <c r="T15" s="152">
        <f>'分部表-费用'!AF14</f>
        <v>0</v>
      </c>
      <c r="U15" s="152">
        <f>'分部表-费用'!AG14</f>
        <v>0</v>
      </c>
      <c r="V15" s="152">
        <f>'分部表-费用'!AH14</f>
        <v>0</v>
      </c>
      <c r="W15" s="152">
        <f>'分部表-费用'!AI14</f>
        <v>0</v>
      </c>
      <c r="X15" s="152">
        <f>'分部表-费用'!AE14</f>
        <v>0</v>
      </c>
      <c r="Y15" s="152">
        <f>'分部表-费用'!AD14</f>
        <v>0</v>
      </c>
    </row>
    <row r="16" spans="1:25">
      <c r="A16" s="149"/>
      <c r="B16" s="155" t="s">
        <v>114</v>
      </c>
      <c r="C16" s="151">
        <f t="shared" si="0"/>
        <v>0</v>
      </c>
      <c r="D16" s="152"/>
      <c r="E16" s="152">
        <f>SUM('分部表-费用'!E15:S15)+'分部表-费用'!D15+'分部表-费用'!Y15</f>
        <v>0</v>
      </c>
      <c r="F16" s="152">
        <f>'分部表-费用'!T15</f>
        <v>0</v>
      </c>
      <c r="G16" s="151">
        <f>'分部表-费用'!U15</f>
        <v>0</v>
      </c>
      <c r="H16" s="151">
        <f t="shared" si="1"/>
        <v>0</v>
      </c>
      <c r="I16" s="152">
        <f>'分部表-费用'!AK15</f>
        <v>0</v>
      </c>
      <c r="J16" s="152">
        <f>'分部表-费用'!AL15</f>
        <v>0</v>
      </c>
      <c r="K16" s="152">
        <f>'分部表-费用'!AJ15</f>
        <v>0</v>
      </c>
      <c r="L16" s="151">
        <f t="shared" si="2"/>
        <v>0</v>
      </c>
      <c r="M16" s="152">
        <f>'分部表-费用'!Z15</f>
        <v>0</v>
      </c>
      <c r="N16" s="152">
        <f>'分部表-费用'!AA15</f>
        <v>0</v>
      </c>
      <c r="O16" s="151">
        <f t="shared" si="4"/>
        <v>0</v>
      </c>
      <c r="P16" s="152">
        <f>'分部表-费用'!AB15</f>
        <v>0</v>
      </c>
      <c r="Q16" s="152">
        <f>'分部表-费用'!AC15</f>
        <v>0</v>
      </c>
      <c r="R16" s="152">
        <f>'分部表-费用'!Y15</f>
        <v>0</v>
      </c>
      <c r="S16" s="151">
        <f t="shared" si="3"/>
        <v>0</v>
      </c>
      <c r="T16" s="152">
        <f>'分部表-费用'!AF15</f>
        <v>0</v>
      </c>
      <c r="U16" s="152">
        <f>'分部表-费用'!AG15</f>
        <v>0</v>
      </c>
      <c r="V16" s="152">
        <f>'分部表-费用'!AH15</f>
        <v>0</v>
      </c>
      <c r="W16" s="152">
        <f>'分部表-费用'!AI15</f>
        <v>0</v>
      </c>
      <c r="X16" s="152">
        <f>'分部表-费用'!AE15</f>
        <v>0</v>
      </c>
      <c r="Y16" s="152">
        <f>'分部表-费用'!AD15</f>
        <v>0</v>
      </c>
    </row>
    <row r="17" spans="1:25">
      <c r="A17" s="149"/>
      <c r="B17" s="155" t="s">
        <v>115</v>
      </c>
      <c r="C17" s="151">
        <f t="shared" si="0"/>
        <v>0</v>
      </c>
      <c r="D17" s="152"/>
      <c r="E17" s="152">
        <f>SUM('分部表-费用'!E16:S16)+'分部表-费用'!D16+'分部表-费用'!Y16</f>
        <v>0</v>
      </c>
      <c r="F17" s="152">
        <f>'分部表-费用'!T16</f>
        <v>0</v>
      </c>
      <c r="G17" s="151">
        <f>'分部表-费用'!U16</f>
        <v>0</v>
      </c>
      <c r="H17" s="151">
        <f t="shared" si="1"/>
        <v>0</v>
      </c>
      <c r="I17" s="152">
        <f>'分部表-费用'!AK16</f>
        <v>0</v>
      </c>
      <c r="J17" s="152">
        <f>'分部表-费用'!AL16</f>
        <v>0</v>
      </c>
      <c r="K17" s="152">
        <f>'分部表-费用'!AJ16</f>
        <v>0</v>
      </c>
      <c r="L17" s="151">
        <f t="shared" si="2"/>
        <v>0</v>
      </c>
      <c r="M17" s="152">
        <f>'分部表-费用'!Z16</f>
        <v>0</v>
      </c>
      <c r="N17" s="152">
        <f>'分部表-费用'!AA16</f>
        <v>0</v>
      </c>
      <c r="O17" s="151">
        <f t="shared" si="4"/>
        <v>0</v>
      </c>
      <c r="P17" s="152">
        <f>'分部表-费用'!AB16</f>
        <v>0</v>
      </c>
      <c r="Q17" s="152">
        <f>'分部表-费用'!AC16</f>
        <v>0</v>
      </c>
      <c r="R17" s="152">
        <f>'分部表-费用'!Y16</f>
        <v>0</v>
      </c>
      <c r="S17" s="151">
        <f t="shared" si="3"/>
        <v>0</v>
      </c>
      <c r="T17" s="152">
        <f>'分部表-费用'!AF16</f>
        <v>0</v>
      </c>
      <c r="U17" s="152">
        <f>'分部表-费用'!AG16</f>
        <v>0</v>
      </c>
      <c r="V17" s="152">
        <f>'分部表-费用'!AH16</f>
        <v>0</v>
      </c>
      <c r="W17" s="152">
        <f>'分部表-费用'!AI16</f>
        <v>0</v>
      </c>
      <c r="X17" s="152">
        <f>'分部表-费用'!AE16</f>
        <v>0</v>
      </c>
      <c r="Y17" s="152">
        <f>'分部表-费用'!AD16</f>
        <v>0</v>
      </c>
    </row>
    <row r="18" spans="1:25">
      <c r="A18" s="149"/>
      <c r="B18" s="155" t="s">
        <v>116</v>
      </c>
      <c r="C18" s="151">
        <f t="shared" si="0"/>
        <v>0</v>
      </c>
      <c r="D18" s="152"/>
      <c r="E18" s="152">
        <f>SUM('分部表-费用'!E17:S17)+'分部表-费用'!D17+'分部表-费用'!Y17</f>
        <v>0</v>
      </c>
      <c r="F18" s="152">
        <f>'分部表-费用'!T17</f>
        <v>0</v>
      </c>
      <c r="G18" s="151">
        <f>'分部表-费用'!U17</f>
        <v>0</v>
      </c>
      <c r="H18" s="151">
        <f t="shared" si="1"/>
        <v>0</v>
      </c>
      <c r="I18" s="152">
        <f>'分部表-费用'!AK17</f>
        <v>0</v>
      </c>
      <c r="J18" s="152">
        <f>'分部表-费用'!AL17</f>
        <v>0</v>
      </c>
      <c r="K18" s="152">
        <f>'分部表-费用'!AJ17</f>
        <v>0</v>
      </c>
      <c r="L18" s="151">
        <f t="shared" si="2"/>
        <v>0</v>
      </c>
      <c r="M18" s="152">
        <f>'分部表-费用'!Z17</f>
        <v>0</v>
      </c>
      <c r="N18" s="152">
        <f>'分部表-费用'!AA17</f>
        <v>0</v>
      </c>
      <c r="O18" s="151">
        <f t="shared" si="4"/>
        <v>0</v>
      </c>
      <c r="P18" s="152">
        <f>'分部表-费用'!AB17</f>
        <v>0</v>
      </c>
      <c r="Q18" s="152">
        <f>'分部表-费用'!AC17</f>
        <v>0</v>
      </c>
      <c r="R18" s="152">
        <f>'分部表-费用'!Y17</f>
        <v>0</v>
      </c>
      <c r="S18" s="151">
        <f t="shared" si="3"/>
        <v>0</v>
      </c>
      <c r="T18" s="152">
        <f>'分部表-费用'!AF17</f>
        <v>0</v>
      </c>
      <c r="U18" s="152">
        <f>'分部表-费用'!AG17</f>
        <v>0</v>
      </c>
      <c r="V18" s="152">
        <f>'分部表-费用'!AH17</f>
        <v>0</v>
      </c>
      <c r="W18" s="152">
        <f>'分部表-费用'!AI17</f>
        <v>0</v>
      </c>
      <c r="X18" s="152">
        <f>'分部表-费用'!AE17</f>
        <v>0</v>
      </c>
      <c r="Y18" s="152">
        <f>'分部表-费用'!AD17</f>
        <v>0</v>
      </c>
    </row>
    <row r="19" spans="1:25">
      <c r="A19" s="149"/>
      <c r="B19" s="155" t="s">
        <v>117</v>
      </c>
      <c r="C19" s="151">
        <f t="shared" si="0"/>
        <v>0</v>
      </c>
      <c r="D19" s="152"/>
      <c r="E19" s="152">
        <f>SUM('分部表-费用'!E18:S18)+'分部表-费用'!D18+'分部表-费用'!Y18</f>
        <v>0</v>
      </c>
      <c r="F19" s="152">
        <f>'分部表-费用'!T18</f>
        <v>0</v>
      </c>
      <c r="G19" s="151">
        <f>'分部表-费用'!U18</f>
        <v>0</v>
      </c>
      <c r="H19" s="151">
        <f t="shared" si="1"/>
        <v>0</v>
      </c>
      <c r="I19" s="152">
        <f>'分部表-费用'!AK18</f>
        <v>0</v>
      </c>
      <c r="J19" s="152">
        <f>'分部表-费用'!AL18</f>
        <v>0</v>
      </c>
      <c r="K19" s="152">
        <f>'分部表-费用'!AJ18</f>
        <v>0</v>
      </c>
      <c r="L19" s="151">
        <f t="shared" si="2"/>
        <v>0</v>
      </c>
      <c r="M19" s="152">
        <f>'分部表-费用'!Z18</f>
        <v>0</v>
      </c>
      <c r="N19" s="152">
        <f>'分部表-费用'!AA18</f>
        <v>0</v>
      </c>
      <c r="O19" s="151">
        <f t="shared" si="4"/>
        <v>0</v>
      </c>
      <c r="P19" s="152">
        <f>'分部表-费用'!AB18</f>
        <v>0</v>
      </c>
      <c r="Q19" s="152">
        <f>'分部表-费用'!AC18</f>
        <v>0</v>
      </c>
      <c r="R19" s="152">
        <f>'分部表-费用'!Y18</f>
        <v>0</v>
      </c>
      <c r="S19" s="151">
        <f t="shared" si="3"/>
        <v>0</v>
      </c>
      <c r="T19" s="152">
        <f>'分部表-费用'!AF18</f>
        <v>0</v>
      </c>
      <c r="U19" s="152">
        <f>'分部表-费用'!AG18</f>
        <v>0</v>
      </c>
      <c r="V19" s="152">
        <f>'分部表-费用'!AH18</f>
        <v>0</v>
      </c>
      <c r="W19" s="152">
        <f>'分部表-费用'!AI18</f>
        <v>0</v>
      </c>
      <c r="X19" s="152">
        <f>'分部表-费用'!AE18</f>
        <v>0</v>
      </c>
      <c r="Y19" s="152">
        <f>'分部表-费用'!AD18</f>
        <v>0</v>
      </c>
    </row>
    <row r="20" spans="1:25">
      <c r="A20" s="149"/>
      <c r="B20" s="155" t="s">
        <v>118</v>
      </c>
      <c r="C20" s="151">
        <f t="shared" si="0"/>
        <v>0</v>
      </c>
      <c r="D20" s="152"/>
      <c r="E20" s="152">
        <f>SUM('分部表-费用'!E19:S19)+'分部表-费用'!D19+'分部表-费用'!Y19</f>
        <v>0</v>
      </c>
      <c r="F20" s="152">
        <f>'分部表-费用'!T19</f>
        <v>0</v>
      </c>
      <c r="G20" s="151">
        <f>'分部表-费用'!U19</f>
        <v>0</v>
      </c>
      <c r="H20" s="151">
        <f t="shared" si="1"/>
        <v>0</v>
      </c>
      <c r="I20" s="152">
        <f>'分部表-费用'!AK19</f>
        <v>0</v>
      </c>
      <c r="J20" s="152">
        <f>'分部表-费用'!AL19</f>
        <v>0</v>
      </c>
      <c r="K20" s="152">
        <f>'分部表-费用'!AJ19</f>
        <v>0</v>
      </c>
      <c r="L20" s="151">
        <f t="shared" si="2"/>
        <v>0</v>
      </c>
      <c r="M20" s="152">
        <f>'分部表-费用'!Z19</f>
        <v>0</v>
      </c>
      <c r="N20" s="152">
        <f>'分部表-费用'!AA19</f>
        <v>0</v>
      </c>
      <c r="O20" s="151">
        <f t="shared" si="4"/>
        <v>0</v>
      </c>
      <c r="P20" s="152">
        <f>'分部表-费用'!AB19</f>
        <v>0</v>
      </c>
      <c r="Q20" s="152">
        <f>'分部表-费用'!AC19</f>
        <v>0</v>
      </c>
      <c r="R20" s="152">
        <f>'分部表-费用'!Y19</f>
        <v>0</v>
      </c>
      <c r="S20" s="151">
        <f t="shared" si="3"/>
        <v>0</v>
      </c>
      <c r="T20" s="152">
        <f>'分部表-费用'!AF19</f>
        <v>0</v>
      </c>
      <c r="U20" s="152">
        <f>'分部表-费用'!AG19</f>
        <v>0</v>
      </c>
      <c r="V20" s="152">
        <f>'分部表-费用'!AH19</f>
        <v>0</v>
      </c>
      <c r="W20" s="152">
        <f>'分部表-费用'!AI19</f>
        <v>0</v>
      </c>
      <c r="X20" s="152">
        <f>'分部表-费用'!AE19</f>
        <v>0</v>
      </c>
      <c r="Y20" s="152">
        <f>'分部表-费用'!AD19</f>
        <v>0</v>
      </c>
    </row>
    <row r="21" spans="1:25">
      <c r="A21" s="149"/>
      <c r="B21" s="156" t="s">
        <v>119</v>
      </c>
      <c r="C21" s="151">
        <f t="shared" si="0"/>
        <v>0</v>
      </c>
      <c r="D21" s="152"/>
      <c r="E21" s="152">
        <f>SUM('分部表-费用'!E20:S20)+'分部表-费用'!D20+'分部表-费用'!Y20</f>
        <v>0</v>
      </c>
      <c r="F21" s="152">
        <f>'分部表-费用'!T20</f>
        <v>0</v>
      </c>
      <c r="G21" s="151">
        <f>'分部表-费用'!U20</f>
        <v>0</v>
      </c>
      <c r="H21" s="151">
        <f t="shared" si="1"/>
        <v>0</v>
      </c>
      <c r="I21" s="152">
        <f>'分部表-费用'!AK20</f>
        <v>0</v>
      </c>
      <c r="J21" s="152">
        <f>'分部表-费用'!AL20</f>
        <v>0</v>
      </c>
      <c r="K21" s="152">
        <f>'分部表-费用'!AJ20</f>
        <v>0</v>
      </c>
      <c r="L21" s="151">
        <f t="shared" si="2"/>
        <v>0</v>
      </c>
      <c r="M21" s="152">
        <f>'分部表-费用'!Z20</f>
        <v>0</v>
      </c>
      <c r="N21" s="152">
        <f>'分部表-费用'!AA20</f>
        <v>0</v>
      </c>
      <c r="O21" s="151">
        <f t="shared" si="4"/>
        <v>0</v>
      </c>
      <c r="P21" s="152">
        <f>'分部表-费用'!AB20</f>
        <v>0</v>
      </c>
      <c r="Q21" s="152">
        <f>'分部表-费用'!AC20</f>
        <v>0</v>
      </c>
      <c r="R21" s="152">
        <f>'分部表-费用'!Y20</f>
        <v>0</v>
      </c>
      <c r="S21" s="151">
        <f t="shared" si="3"/>
        <v>0</v>
      </c>
      <c r="T21" s="152">
        <f>'分部表-费用'!AF20</f>
        <v>0</v>
      </c>
      <c r="U21" s="152">
        <f>'分部表-费用'!AG20</f>
        <v>0</v>
      </c>
      <c r="V21" s="152">
        <f>'分部表-费用'!AH20</f>
        <v>0</v>
      </c>
      <c r="W21" s="152">
        <f>'分部表-费用'!AI20</f>
        <v>0</v>
      </c>
      <c r="X21" s="152">
        <f>'分部表-费用'!AE20</f>
        <v>0</v>
      </c>
      <c r="Y21" s="152">
        <f>'分部表-费用'!AD20</f>
        <v>0</v>
      </c>
    </row>
    <row r="22" spans="1:25">
      <c r="A22" s="149"/>
      <c r="B22" s="156" t="s">
        <v>120</v>
      </c>
      <c r="C22" s="151">
        <f t="shared" si="0"/>
        <v>0</v>
      </c>
      <c r="D22" s="152"/>
      <c r="E22" s="152">
        <f>SUM('分部表-费用'!E21:S21)+'分部表-费用'!D21+'分部表-费用'!Y21</f>
        <v>0</v>
      </c>
      <c r="F22" s="152">
        <f>'分部表-费用'!T21</f>
        <v>0</v>
      </c>
      <c r="G22" s="151">
        <f>'分部表-费用'!U21</f>
        <v>0</v>
      </c>
      <c r="H22" s="151">
        <f t="shared" si="1"/>
        <v>0</v>
      </c>
      <c r="I22" s="152">
        <f>'分部表-费用'!AK21</f>
        <v>0</v>
      </c>
      <c r="J22" s="152">
        <f>'分部表-费用'!AL21</f>
        <v>0</v>
      </c>
      <c r="K22" s="152">
        <f>'分部表-费用'!AJ21</f>
        <v>0</v>
      </c>
      <c r="L22" s="151">
        <f t="shared" si="2"/>
        <v>0</v>
      </c>
      <c r="M22" s="152">
        <f>'分部表-费用'!Z21</f>
        <v>0</v>
      </c>
      <c r="N22" s="152">
        <f>'分部表-费用'!AA21</f>
        <v>0</v>
      </c>
      <c r="O22" s="151">
        <f t="shared" si="4"/>
        <v>0</v>
      </c>
      <c r="P22" s="152">
        <f>'分部表-费用'!AB21</f>
        <v>0</v>
      </c>
      <c r="Q22" s="152">
        <f>'分部表-费用'!AC21</f>
        <v>0</v>
      </c>
      <c r="R22" s="152">
        <f>'分部表-费用'!Y21</f>
        <v>0</v>
      </c>
      <c r="S22" s="151">
        <f t="shared" si="3"/>
        <v>0</v>
      </c>
      <c r="T22" s="152">
        <f>'分部表-费用'!AF21</f>
        <v>0</v>
      </c>
      <c r="U22" s="152">
        <f>'分部表-费用'!AG21</f>
        <v>0</v>
      </c>
      <c r="V22" s="152">
        <f>'分部表-费用'!AH21</f>
        <v>0</v>
      </c>
      <c r="W22" s="152">
        <f>'分部表-费用'!AI21</f>
        <v>0</v>
      </c>
      <c r="X22" s="152">
        <f>'分部表-费用'!AE21</f>
        <v>0</v>
      </c>
      <c r="Y22" s="152">
        <f>'分部表-费用'!AD21</f>
        <v>0</v>
      </c>
    </row>
    <row r="23" spans="1:25">
      <c r="A23" s="149"/>
      <c r="B23" s="156" t="s">
        <v>121</v>
      </c>
      <c r="C23" s="151">
        <f t="shared" si="0"/>
        <v>0</v>
      </c>
      <c r="D23" s="152"/>
      <c r="E23" s="152">
        <f>SUM('分部表-费用'!E22:S22)+'分部表-费用'!D22+'分部表-费用'!Y22</f>
        <v>0</v>
      </c>
      <c r="F23" s="152">
        <f>'分部表-费用'!T22</f>
        <v>0</v>
      </c>
      <c r="G23" s="151">
        <f>'分部表-费用'!U22</f>
        <v>0</v>
      </c>
      <c r="H23" s="151">
        <f t="shared" si="1"/>
        <v>0</v>
      </c>
      <c r="I23" s="152">
        <f>'分部表-费用'!AK22</f>
        <v>0</v>
      </c>
      <c r="J23" s="152">
        <f>'分部表-费用'!AL22</f>
        <v>0</v>
      </c>
      <c r="K23" s="152">
        <f>'分部表-费用'!AJ22</f>
        <v>0</v>
      </c>
      <c r="L23" s="151">
        <f t="shared" si="2"/>
        <v>0</v>
      </c>
      <c r="M23" s="152">
        <f>'分部表-费用'!Z22</f>
        <v>0</v>
      </c>
      <c r="N23" s="152">
        <f>'分部表-费用'!AA22</f>
        <v>0</v>
      </c>
      <c r="O23" s="151">
        <f t="shared" si="4"/>
        <v>0</v>
      </c>
      <c r="P23" s="152">
        <f>'分部表-费用'!AB22</f>
        <v>0</v>
      </c>
      <c r="Q23" s="152">
        <f>'分部表-费用'!AC22</f>
        <v>0</v>
      </c>
      <c r="R23" s="152">
        <f>'分部表-费用'!Y22</f>
        <v>0</v>
      </c>
      <c r="S23" s="151">
        <f t="shared" si="3"/>
        <v>0</v>
      </c>
      <c r="T23" s="152">
        <f>'分部表-费用'!AF22</f>
        <v>0</v>
      </c>
      <c r="U23" s="152">
        <f>'分部表-费用'!AG22</f>
        <v>0</v>
      </c>
      <c r="V23" s="152">
        <f>'分部表-费用'!AH22</f>
        <v>0</v>
      </c>
      <c r="W23" s="152">
        <f>'分部表-费用'!AI22</f>
        <v>0</v>
      </c>
      <c r="X23" s="152">
        <f>'分部表-费用'!AE22</f>
        <v>0</v>
      </c>
      <c r="Y23" s="152">
        <f>'分部表-费用'!AD22</f>
        <v>0</v>
      </c>
    </row>
    <row r="24" spans="1:25">
      <c r="A24" s="149"/>
      <c r="B24" s="157" t="s">
        <v>122</v>
      </c>
      <c r="C24" s="151">
        <f t="shared" si="0"/>
        <v>126898417.33</v>
      </c>
      <c r="D24" s="151"/>
      <c r="E24" s="152">
        <f>SUM('分部表-费用'!E23:S23)+'分部表-费用'!D23+'分部表-费用'!Y23</f>
        <v>-4232846.49</v>
      </c>
      <c r="F24" s="151">
        <f t="shared" ref="F24:Y24" si="5">SUM(F4:F23)</f>
        <v>1417.29</v>
      </c>
      <c r="G24" s="151">
        <f t="shared" si="5"/>
        <v>89331837.85</v>
      </c>
      <c r="H24" s="151">
        <f t="shared" si="5"/>
        <v>1785654.19</v>
      </c>
      <c r="I24" s="151">
        <f t="shared" si="5"/>
        <v>544320.15</v>
      </c>
      <c r="J24" s="151">
        <f t="shared" si="5"/>
        <v>720536.43</v>
      </c>
      <c r="K24" s="151">
        <f t="shared" si="5"/>
        <v>520797.61</v>
      </c>
      <c r="L24" s="151">
        <f t="shared" si="5"/>
        <v>2450562.96</v>
      </c>
      <c r="M24" s="151">
        <f t="shared" si="5"/>
        <v>1932785.49</v>
      </c>
      <c r="N24" s="151">
        <f t="shared" si="5"/>
        <v>517777.47</v>
      </c>
      <c r="O24" s="151">
        <f t="shared" si="5"/>
        <v>904247.98</v>
      </c>
      <c r="P24" s="151">
        <f t="shared" si="5"/>
        <v>809897.54</v>
      </c>
      <c r="Q24" s="151">
        <f t="shared" si="5"/>
        <v>94350.44</v>
      </c>
      <c r="R24" s="151">
        <f t="shared" si="5"/>
        <v>43.91</v>
      </c>
      <c r="S24" s="151">
        <f t="shared" si="5"/>
        <v>36657543.55</v>
      </c>
      <c r="T24" s="151">
        <f t="shared" si="5"/>
        <v>33990408.64</v>
      </c>
      <c r="U24" s="151">
        <f t="shared" si="5"/>
        <v>1721436.64</v>
      </c>
      <c r="V24" s="151">
        <f t="shared" si="5"/>
        <v>198057.38</v>
      </c>
      <c r="W24" s="151">
        <f t="shared" si="5"/>
        <v>745152.95</v>
      </c>
      <c r="X24" s="151">
        <f t="shared" si="5"/>
        <v>0</v>
      </c>
      <c r="Y24" s="151">
        <f t="shared" si="5"/>
        <v>2487.94</v>
      </c>
    </row>
    <row r="25" spans="1:25">
      <c r="A25" s="149" t="s">
        <v>123</v>
      </c>
      <c r="B25" s="158" t="s">
        <v>124</v>
      </c>
      <c r="C25" s="151">
        <f t="shared" si="0"/>
        <v>125330118.41</v>
      </c>
      <c r="D25" s="152"/>
      <c r="E25" s="152">
        <f>SUM('分部表-费用'!E24:S24)+'分部表-费用'!D24+'分部表-费用'!Y24</f>
        <v>30597164.89</v>
      </c>
      <c r="F25" s="152">
        <f>'分部表-费用'!T24</f>
        <v>1329588.41</v>
      </c>
      <c r="G25" s="151">
        <f>'分部表-费用'!U24</f>
        <v>63960434.14</v>
      </c>
      <c r="H25" s="151">
        <f t="shared" si="1"/>
        <v>5011369.98</v>
      </c>
      <c r="I25" s="152">
        <f>'分部表-费用'!AK24</f>
        <v>2074305.19</v>
      </c>
      <c r="J25" s="152">
        <f>'分部表-费用'!AL24</f>
        <v>1265997.39</v>
      </c>
      <c r="K25" s="152">
        <f>'分部表-费用'!AJ24</f>
        <v>1671067.4</v>
      </c>
      <c r="L25" s="151">
        <f t="shared" si="2"/>
        <v>2229877.62</v>
      </c>
      <c r="M25" s="152">
        <f>'分部表-费用'!Z24</f>
        <v>1622464.11</v>
      </c>
      <c r="N25" s="152">
        <f>'分部表-费用'!AA24</f>
        <v>607413.51</v>
      </c>
      <c r="O25" s="151">
        <f t="shared" si="4"/>
        <v>5228686.38</v>
      </c>
      <c r="P25" s="152">
        <f>'分部表-费用'!AB24</f>
        <v>4026565.04</v>
      </c>
      <c r="Q25" s="152">
        <f>'分部表-费用'!AC24</f>
        <v>1202121.34</v>
      </c>
      <c r="R25" s="152">
        <f>'分部表-费用'!Y24</f>
        <v>1150705.4</v>
      </c>
      <c r="S25" s="151">
        <f t="shared" si="3"/>
        <v>16972996.99</v>
      </c>
      <c r="T25" s="152">
        <f>'分部表-费用'!AF24</f>
        <v>4689840.99</v>
      </c>
      <c r="U25" s="152">
        <f>'分部表-费用'!AG24</f>
        <v>5779470.92</v>
      </c>
      <c r="V25" s="152">
        <f>'分部表-费用'!AH24</f>
        <v>1871759.9</v>
      </c>
      <c r="W25" s="152">
        <f>'分部表-费用'!AI24</f>
        <v>2312155.86</v>
      </c>
      <c r="X25" s="152">
        <f>'分部表-费用'!AE24</f>
        <v>705214.9</v>
      </c>
      <c r="Y25" s="152">
        <f>'分部表-费用'!AD24</f>
        <v>1614554.42</v>
      </c>
    </row>
    <row r="26" spans="1:25">
      <c r="A26" s="149"/>
      <c r="B26" s="156" t="s">
        <v>125</v>
      </c>
      <c r="C26" s="151">
        <f t="shared" si="0"/>
        <v>77301052.04</v>
      </c>
      <c r="D26" s="152"/>
      <c r="E26" s="152">
        <f>SUM('分部表-费用'!E25:S25)+'分部表-费用'!D25+'分部表-费用'!Y25</f>
        <v>77300000</v>
      </c>
      <c r="F26" s="152">
        <f>'分部表-费用'!T25</f>
        <v>0</v>
      </c>
      <c r="G26" s="151">
        <f>'分部表-费用'!U25</f>
        <v>1052.04</v>
      </c>
      <c r="H26" s="151">
        <f t="shared" si="1"/>
        <v>0</v>
      </c>
      <c r="I26" s="152">
        <f>'分部表-费用'!AK25</f>
        <v>0</v>
      </c>
      <c r="J26" s="152">
        <f>'分部表-费用'!AL25</f>
        <v>0</v>
      </c>
      <c r="K26" s="152">
        <f>'分部表-费用'!AJ25</f>
        <v>0</v>
      </c>
      <c r="L26" s="151">
        <f t="shared" si="2"/>
        <v>0</v>
      </c>
      <c r="M26" s="152">
        <f>'分部表-费用'!Z25</f>
        <v>0</v>
      </c>
      <c r="N26" s="152">
        <f>'分部表-费用'!AA25</f>
        <v>0</v>
      </c>
      <c r="O26" s="151">
        <f t="shared" si="4"/>
        <v>0</v>
      </c>
      <c r="P26" s="152">
        <f>'分部表-费用'!AB25</f>
        <v>0</v>
      </c>
      <c r="Q26" s="152">
        <f>'分部表-费用'!AC25</f>
        <v>0</v>
      </c>
      <c r="R26" s="152">
        <f>'分部表-费用'!Y25</f>
        <v>0</v>
      </c>
      <c r="S26" s="151">
        <f t="shared" si="3"/>
        <v>0</v>
      </c>
      <c r="T26" s="152">
        <f>'分部表-费用'!AF25</f>
        <v>0</v>
      </c>
      <c r="U26" s="152">
        <f>'分部表-费用'!AG25</f>
        <v>0</v>
      </c>
      <c r="V26" s="152">
        <f>'分部表-费用'!AH25</f>
        <v>0</v>
      </c>
      <c r="W26" s="152">
        <f>'分部表-费用'!AI25</f>
        <v>0</v>
      </c>
      <c r="X26" s="152">
        <f>'分部表-费用'!AE25</f>
        <v>0</v>
      </c>
      <c r="Y26" s="152">
        <f>'分部表-费用'!AD25</f>
        <v>0</v>
      </c>
    </row>
    <row r="27" spans="1:25">
      <c r="A27" s="149"/>
      <c r="B27" s="156" t="s">
        <v>126</v>
      </c>
      <c r="C27" s="151">
        <f t="shared" si="0"/>
        <v>16165328.67</v>
      </c>
      <c r="D27" s="152"/>
      <c r="E27" s="152">
        <f>SUM('分部表-费用'!E26:S26)+'分部表-费用'!D26+'分部表-费用'!Y26</f>
        <v>3026799.79</v>
      </c>
      <c r="F27" s="152">
        <f>'分部表-费用'!T26</f>
        <v>90164.85</v>
      </c>
      <c r="G27" s="151">
        <f>'分部表-费用'!U26</f>
        <v>7197641.4</v>
      </c>
      <c r="H27" s="151">
        <f t="shared" si="1"/>
        <v>565994.11</v>
      </c>
      <c r="I27" s="152">
        <f>'分部表-费用'!AK26</f>
        <v>227415.69</v>
      </c>
      <c r="J27" s="152">
        <f>'分部表-费用'!AL26</f>
        <v>98031.37</v>
      </c>
      <c r="K27" s="152">
        <f>'分部表-费用'!AJ26</f>
        <v>240547.05</v>
      </c>
      <c r="L27" s="151">
        <f t="shared" si="2"/>
        <v>219731.98</v>
      </c>
      <c r="M27" s="152">
        <f>'分部表-费用'!Z26</f>
        <v>153864.98</v>
      </c>
      <c r="N27" s="152">
        <f>'分部表-费用'!AA26</f>
        <v>65867</v>
      </c>
      <c r="O27" s="151">
        <f t="shared" si="4"/>
        <v>318757.61</v>
      </c>
      <c r="P27" s="152">
        <f>'分部表-费用'!AB26</f>
        <v>226512.61</v>
      </c>
      <c r="Q27" s="152">
        <f>'分部表-费用'!AC26</f>
        <v>92245</v>
      </c>
      <c r="R27" s="152">
        <f>'分部表-费用'!Y26</f>
        <v>98127.48</v>
      </c>
      <c r="S27" s="151">
        <f t="shared" si="3"/>
        <v>4746238.93</v>
      </c>
      <c r="T27" s="152">
        <f>'分部表-费用'!AF26</f>
        <v>600836.84</v>
      </c>
      <c r="U27" s="152">
        <f>'分部表-费用'!AG26</f>
        <v>3438206.72</v>
      </c>
      <c r="V27" s="152">
        <f>'分部表-费用'!AH26</f>
        <v>285704.78</v>
      </c>
      <c r="W27" s="152">
        <f>'分部表-费用'!AI26</f>
        <v>181524.19</v>
      </c>
      <c r="X27" s="152">
        <f>'分部表-费用'!AE26</f>
        <v>70390.4</v>
      </c>
      <c r="Y27" s="152">
        <f>'分部表-费用'!AD26</f>
        <v>169576</v>
      </c>
    </row>
    <row r="28" spans="1:25">
      <c r="A28" s="149"/>
      <c r="B28" s="156" t="s">
        <v>127</v>
      </c>
      <c r="C28" s="151">
        <f t="shared" si="0"/>
        <v>2636002.16</v>
      </c>
      <c r="D28" s="152"/>
      <c r="E28" s="152">
        <f>SUM('分部表-费用'!E27:S27)+'分部表-费用'!D27+'分部表-费用'!Y27</f>
        <v>920889.61</v>
      </c>
      <c r="F28" s="152">
        <f>'分部表-费用'!T27</f>
        <v>4475</v>
      </c>
      <c r="G28" s="151">
        <f>'分部表-费用'!U27</f>
        <v>1191657.79</v>
      </c>
      <c r="H28" s="151">
        <f t="shared" si="1"/>
        <v>90656.09</v>
      </c>
      <c r="I28" s="152">
        <f>'分部表-费用'!AK27</f>
        <v>50608.99</v>
      </c>
      <c r="J28" s="152">
        <f>'分部表-费用'!AL27</f>
        <v>9548</v>
      </c>
      <c r="K28" s="152">
        <f>'分部表-费用'!AJ27</f>
        <v>30499.1</v>
      </c>
      <c r="L28" s="151">
        <f t="shared" si="2"/>
        <v>14455.73</v>
      </c>
      <c r="M28" s="152">
        <f>'分部表-费用'!Z27</f>
        <v>8504</v>
      </c>
      <c r="N28" s="152">
        <f>'分部表-费用'!AA27</f>
        <v>5951.73</v>
      </c>
      <c r="O28" s="151">
        <f t="shared" si="4"/>
        <v>34249.16</v>
      </c>
      <c r="P28" s="152">
        <f>'分部表-费用'!AB27</f>
        <v>23176.26</v>
      </c>
      <c r="Q28" s="152">
        <f>'分部表-费用'!AC27</f>
        <v>11072.9</v>
      </c>
      <c r="R28" s="152">
        <f>'分部表-费用'!Y27</f>
        <v>76143.85</v>
      </c>
      <c r="S28" s="151">
        <f t="shared" si="3"/>
        <v>379618.78</v>
      </c>
      <c r="T28" s="152">
        <f>'分部表-费用'!AF27</f>
        <v>144826.28</v>
      </c>
      <c r="U28" s="152">
        <f>'分部表-费用'!AG27</f>
        <v>41058.36</v>
      </c>
      <c r="V28" s="152">
        <f>'分部表-费用'!AH27</f>
        <v>37721.03</v>
      </c>
      <c r="W28" s="152">
        <f>'分部表-费用'!AI27</f>
        <v>5493.61</v>
      </c>
      <c r="X28" s="152">
        <f>'分部表-费用'!AE27</f>
        <v>41077.74</v>
      </c>
      <c r="Y28" s="152">
        <f>'分部表-费用'!AD27</f>
        <v>109441.76</v>
      </c>
    </row>
    <row r="29" spans="1:25">
      <c r="A29" s="149"/>
      <c r="B29" s="156" t="s">
        <v>128</v>
      </c>
      <c r="C29" s="151">
        <f t="shared" si="0"/>
        <v>3927496.39</v>
      </c>
      <c r="D29" s="152"/>
      <c r="E29" s="152">
        <f>SUM('分部表-费用'!E28:S28)+'分部表-费用'!D28+'分部表-费用'!Y28</f>
        <v>2103689.68</v>
      </c>
      <c r="F29" s="152">
        <f>'分部表-费用'!T28</f>
        <v>0</v>
      </c>
      <c r="G29" s="151">
        <f>'分部表-费用'!U28</f>
        <v>1732986.93</v>
      </c>
      <c r="H29" s="151">
        <f t="shared" si="1"/>
        <v>0</v>
      </c>
      <c r="I29" s="152">
        <f>'分部表-费用'!AK28</f>
        <v>0</v>
      </c>
      <c r="J29" s="152">
        <f>'分部表-费用'!AL28</f>
        <v>0</v>
      </c>
      <c r="K29" s="152">
        <f>'分部表-费用'!AJ28</f>
        <v>0</v>
      </c>
      <c r="L29" s="151">
        <f t="shared" si="2"/>
        <v>0</v>
      </c>
      <c r="M29" s="152">
        <f>'分部表-费用'!Z28</f>
        <v>0</v>
      </c>
      <c r="N29" s="152">
        <f>'分部表-费用'!AA28</f>
        <v>0</v>
      </c>
      <c r="O29" s="151">
        <f t="shared" si="4"/>
        <v>0</v>
      </c>
      <c r="P29" s="152">
        <f>'分部表-费用'!AB28</f>
        <v>0</v>
      </c>
      <c r="Q29" s="152">
        <f>'分部表-费用'!AC28</f>
        <v>0</v>
      </c>
      <c r="R29" s="152">
        <f>'分部表-费用'!Y28</f>
        <v>424986.51</v>
      </c>
      <c r="S29" s="151">
        <f t="shared" si="3"/>
        <v>90819.78</v>
      </c>
      <c r="T29" s="152">
        <f>'分部表-费用'!AF28</f>
        <v>23486.01</v>
      </c>
      <c r="U29" s="152">
        <f>'分部表-费用'!AG28</f>
        <v>14839.77</v>
      </c>
      <c r="V29" s="152">
        <f>'分部表-费用'!AH28</f>
        <v>0</v>
      </c>
      <c r="W29" s="152">
        <f>'分部表-费用'!AI28</f>
        <v>32294.64</v>
      </c>
      <c r="X29" s="152">
        <f>'分部表-费用'!AE28</f>
        <v>1189.98</v>
      </c>
      <c r="Y29" s="152">
        <f>'分部表-费用'!AD28</f>
        <v>19009.38</v>
      </c>
    </row>
    <row r="30" spans="1:25">
      <c r="A30" s="149"/>
      <c r="B30" s="156" t="s">
        <v>129</v>
      </c>
      <c r="C30" s="151">
        <f t="shared" si="0"/>
        <v>2838710.18</v>
      </c>
      <c r="D30" s="152"/>
      <c r="E30" s="152">
        <f>SUM('分部表-费用'!E29:S29)+'分部表-费用'!D29+'分部表-费用'!Y29</f>
        <v>1057144.31</v>
      </c>
      <c r="F30" s="152">
        <f>'分部表-费用'!T29</f>
        <v>14587.32</v>
      </c>
      <c r="G30" s="151">
        <f>'分部表-费用'!U29</f>
        <v>1232078.9</v>
      </c>
      <c r="H30" s="151">
        <f t="shared" si="1"/>
        <v>91039.17</v>
      </c>
      <c r="I30" s="152">
        <f>'分部表-费用'!AK29</f>
        <v>26054.19</v>
      </c>
      <c r="J30" s="152">
        <f>'分部表-费用'!AL29</f>
        <v>32713.12</v>
      </c>
      <c r="K30" s="152">
        <f>'分部表-费用'!AJ29</f>
        <v>32271.86</v>
      </c>
      <c r="L30" s="151">
        <f t="shared" si="2"/>
        <v>41597.23</v>
      </c>
      <c r="M30" s="152">
        <f>'分部表-费用'!Z29</f>
        <v>21692.95</v>
      </c>
      <c r="N30" s="152">
        <f>'分部表-费用'!AA29</f>
        <v>19904.28</v>
      </c>
      <c r="O30" s="151">
        <f t="shared" si="4"/>
        <v>65805.49</v>
      </c>
      <c r="P30" s="152">
        <f>'分部表-费用'!AB29</f>
        <v>50930.05</v>
      </c>
      <c r="Q30" s="152">
        <f>'分部表-费用'!AC29</f>
        <v>14875.44</v>
      </c>
      <c r="R30" s="152">
        <f>'分部表-费用'!Y29</f>
        <v>15434.62</v>
      </c>
      <c r="S30" s="151">
        <f t="shared" si="3"/>
        <v>336457.76</v>
      </c>
      <c r="T30" s="152">
        <f>'分部表-费用'!AF29</f>
        <v>147007.22</v>
      </c>
      <c r="U30" s="152">
        <f>'分部表-费用'!AG29</f>
        <v>92620.63</v>
      </c>
      <c r="V30" s="152">
        <f>'分部表-费用'!AH29</f>
        <v>24963.3</v>
      </c>
      <c r="W30" s="152">
        <f>'分部表-费用'!AI29</f>
        <v>27599.1</v>
      </c>
      <c r="X30" s="152">
        <f>'分部表-费用'!AE29</f>
        <v>16748.64</v>
      </c>
      <c r="Y30" s="152">
        <f>'分部表-费用'!AD29</f>
        <v>27518.87</v>
      </c>
    </row>
    <row r="31" spans="1:25">
      <c r="A31" s="149"/>
      <c r="B31" s="156" t="s">
        <v>130</v>
      </c>
      <c r="C31" s="151">
        <f t="shared" si="0"/>
        <v>26994628.91</v>
      </c>
      <c r="D31" s="152"/>
      <c r="E31" s="152">
        <f>SUM('分部表-费用'!E30:S30)+'分部表-费用'!D30+'分部表-费用'!Y30</f>
        <v>5635550.07</v>
      </c>
      <c r="F31" s="152">
        <f>'分部表-费用'!T30</f>
        <v>192904.68</v>
      </c>
      <c r="G31" s="151">
        <f>'分部表-费用'!U30</f>
        <v>15349595.27</v>
      </c>
      <c r="H31" s="151">
        <f t="shared" si="1"/>
        <v>1021510.98</v>
      </c>
      <c r="I31" s="152">
        <f>'分部表-费用'!AK30</f>
        <v>439340.42</v>
      </c>
      <c r="J31" s="152">
        <f>'分部表-费用'!AL30</f>
        <v>212618.45</v>
      </c>
      <c r="K31" s="152">
        <f>'分部表-费用'!AJ30</f>
        <v>369552.11</v>
      </c>
      <c r="L31" s="151">
        <f t="shared" si="2"/>
        <v>394565</v>
      </c>
      <c r="M31" s="152">
        <f>'分部表-费用'!Z30</f>
        <v>287509.88</v>
      </c>
      <c r="N31" s="152">
        <f>'分部表-费用'!AA30</f>
        <v>107055.12</v>
      </c>
      <c r="O31" s="151">
        <f t="shared" si="4"/>
        <v>724458.67</v>
      </c>
      <c r="P31" s="152">
        <f>'分部表-费用'!AB30</f>
        <v>528407.51</v>
      </c>
      <c r="Q31" s="152">
        <f>'分部表-费用'!AC30</f>
        <v>196051.16</v>
      </c>
      <c r="R31" s="152">
        <f>'分部表-费用'!Y30</f>
        <v>221991.43</v>
      </c>
      <c r="S31" s="151">
        <f t="shared" si="3"/>
        <v>3676044.24</v>
      </c>
      <c r="T31" s="152">
        <f>'分部表-费用'!AF30</f>
        <v>989522.65</v>
      </c>
      <c r="U31" s="152">
        <f>'分部表-费用'!AG30</f>
        <v>1148422.81</v>
      </c>
      <c r="V31" s="152">
        <f>'分部表-费用'!AH30</f>
        <v>419785.12</v>
      </c>
      <c r="W31" s="152">
        <f>'分部表-费用'!AI30</f>
        <v>587176.97</v>
      </c>
      <c r="X31" s="152">
        <f>'分部表-费用'!AE30</f>
        <v>177998.18</v>
      </c>
      <c r="Y31" s="152">
        <f>'分部表-费用'!AD30</f>
        <v>353138.51</v>
      </c>
    </row>
    <row r="32" spans="1:25">
      <c r="A32" s="149"/>
      <c r="B32" s="156" t="s">
        <v>131</v>
      </c>
      <c r="C32" s="151">
        <f t="shared" si="0"/>
        <v>12523716.03</v>
      </c>
      <c r="D32" s="152"/>
      <c r="E32" s="152">
        <f>SUM('分部表-费用'!E31:S31)+'分部表-费用'!D31+'分部表-费用'!Y31</f>
        <v>2543215.06</v>
      </c>
      <c r="F32" s="152">
        <f>'分部表-费用'!T31</f>
        <v>64315.2</v>
      </c>
      <c r="G32" s="151">
        <f>'分部表-费用'!U31</f>
        <v>7068073.88</v>
      </c>
      <c r="H32" s="151">
        <f t="shared" si="1"/>
        <v>516102.89</v>
      </c>
      <c r="I32" s="152">
        <f>'分部表-费用'!AK31</f>
        <v>214563.93</v>
      </c>
      <c r="J32" s="152">
        <f>'分部表-费用'!AL31</f>
        <v>135272.96</v>
      </c>
      <c r="K32" s="152">
        <f>'分部表-费用'!AJ31</f>
        <v>166266</v>
      </c>
      <c r="L32" s="151">
        <f t="shared" si="2"/>
        <v>247991.84</v>
      </c>
      <c r="M32" s="152">
        <f>'分部表-费用'!Z31</f>
        <v>181439.52</v>
      </c>
      <c r="N32" s="152">
        <f>'分部表-费用'!AA31</f>
        <v>66552.32</v>
      </c>
      <c r="O32" s="151">
        <f t="shared" si="4"/>
        <v>448795.92</v>
      </c>
      <c r="P32" s="152">
        <f>'分部表-费用'!AB31</f>
        <v>327169.04</v>
      </c>
      <c r="Q32" s="152">
        <f>'分部表-费用'!AC31</f>
        <v>121626.88</v>
      </c>
      <c r="R32" s="152">
        <f>'分部表-费用'!Y31</f>
        <v>151570.8</v>
      </c>
      <c r="S32" s="151">
        <f t="shared" si="3"/>
        <v>1635221.24</v>
      </c>
      <c r="T32" s="152">
        <f>'分部表-费用'!AF31</f>
        <v>458884</v>
      </c>
      <c r="U32" s="152">
        <f>'分部表-费用'!AG31</f>
        <v>498520.24</v>
      </c>
      <c r="V32" s="152">
        <f>'分部表-费用'!AH31</f>
        <v>190680</v>
      </c>
      <c r="W32" s="152">
        <f>'分部表-费用'!AI31</f>
        <v>248199</v>
      </c>
      <c r="X32" s="152">
        <f>'分部表-费用'!AE31</f>
        <v>77700</v>
      </c>
      <c r="Y32" s="152">
        <f>'分部表-费用'!AD31</f>
        <v>161238</v>
      </c>
    </row>
    <row r="33" spans="1:25">
      <c r="A33" s="149"/>
      <c r="B33" s="156" t="s">
        <v>132</v>
      </c>
      <c r="C33" s="151">
        <f t="shared" si="0"/>
        <v>0</v>
      </c>
      <c r="D33" s="152"/>
      <c r="E33" s="152">
        <f>SUM('分部表-费用'!E32:S32)+'分部表-费用'!D32+'分部表-费用'!Y32</f>
        <v>0</v>
      </c>
      <c r="F33" s="152">
        <f>'分部表-费用'!T32</f>
        <v>0</v>
      </c>
      <c r="G33" s="151">
        <f>'分部表-费用'!U32</f>
        <v>0</v>
      </c>
      <c r="H33" s="151">
        <f t="shared" si="1"/>
        <v>0</v>
      </c>
      <c r="I33" s="152">
        <f>'分部表-费用'!AK32</f>
        <v>0</v>
      </c>
      <c r="J33" s="152">
        <f>'分部表-费用'!AL32</f>
        <v>0</v>
      </c>
      <c r="K33" s="152">
        <f>'分部表-费用'!AJ32</f>
        <v>0</v>
      </c>
      <c r="L33" s="151">
        <f t="shared" si="2"/>
        <v>0</v>
      </c>
      <c r="M33" s="152">
        <f>'分部表-费用'!Z32</f>
        <v>0</v>
      </c>
      <c r="N33" s="152">
        <f>'分部表-费用'!AA32</f>
        <v>0</v>
      </c>
      <c r="O33" s="151">
        <f t="shared" si="4"/>
        <v>0</v>
      </c>
      <c r="P33" s="152">
        <f>'分部表-费用'!AB32</f>
        <v>0</v>
      </c>
      <c r="Q33" s="152">
        <f>'分部表-费用'!AC32</f>
        <v>0</v>
      </c>
      <c r="R33" s="152">
        <f>'分部表-费用'!Y32</f>
        <v>0</v>
      </c>
      <c r="S33" s="151">
        <f t="shared" si="3"/>
        <v>0</v>
      </c>
      <c r="T33" s="152">
        <f>'分部表-费用'!AF32</f>
        <v>0</v>
      </c>
      <c r="U33" s="152">
        <f>'分部表-费用'!AG32</f>
        <v>0</v>
      </c>
      <c r="V33" s="152">
        <f>'分部表-费用'!AH32</f>
        <v>0</v>
      </c>
      <c r="W33" s="152">
        <f>'分部表-费用'!AI32</f>
        <v>0</v>
      </c>
      <c r="X33" s="152">
        <f>'分部表-费用'!AE32</f>
        <v>0</v>
      </c>
      <c r="Y33" s="152">
        <f>'分部表-费用'!AD32</f>
        <v>0</v>
      </c>
    </row>
    <row r="34" spans="1:25">
      <c r="A34" s="149"/>
      <c r="B34" s="156" t="s">
        <v>133</v>
      </c>
      <c r="C34" s="151">
        <f t="shared" si="0"/>
        <v>1215845.19</v>
      </c>
      <c r="D34" s="152"/>
      <c r="E34" s="152">
        <f>SUM('分部表-费用'!E33:S33)+'分部表-费用'!D33+'分部表-费用'!Y33</f>
        <v>190527.16</v>
      </c>
      <c r="F34" s="152">
        <f>'分部表-费用'!T33</f>
        <v>3360</v>
      </c>
      <c r="G34" s="151">
        <f>'分部表-费用'!U33</f>
        <v>828984.04</v>
      </c>
      <c r="H34" s="151">
        <f t="shared" si="1"/>
        <v>31514.77</v>
      </c>
      <c r="I34" s="152">
        <f>'分部表-费用'!AK33</f>
        <v>12648.85</v>
      </c>
      <c r="J34" s="152">
        <f>'分部表-费用'!AL33</f>
        <v>6150.56</v>
      </c>
      <c r="K34" s="152">
        <f>'分部表-费用'!AJ33</f>
        <v>12715.36</v>
      </c>
      <c r="L34" s="151">
        <f t="shared" si="2"/>
        <v>14580</v>
      </c>
      <c r="M34" s="152">
        <f>'分部表-费用'!Z33</f>
        <v>10740</v>
      </c>
      <c r="N34" s="152">
        <f>'分部表-费用'!AA33</f>
        <v>3840</v>
      </c>
      <c r="O34" s="151">
        <f t="shared" si="4"/>
        <v>18896.94</v>
      </c>
      <c r="P34" s="152">
        <f>'分部表-费用'!AB33</f>
        <v>13421.94</v>
      </c>
      <c r="Q34" s="152">
        <f>'分部表-费用'!AC33</f>
        <v>5475</v>
      </c>
      <c r="R34" s="152">
        <f>'分部表-费用'!Y33</f>
        <v>8882.63</v>
      </c>
      <c r="S34" s="151">
        <f t="shared" si="3"/>
        <v>127982.28</v>
      </c>
      <c r="T34" s="152">
        <f>'分部表-费用'!AF33</f>
        <v>36734.15</v>
      </c>
      <c r="U34" s="152">
        <f>'分部表-费用'!AG33</f>
        <v>29064.51</v>
      </c>
      <c r="V34" s="152">
        <f>'分部表-费用'!AH33</f>
        <v>14101.95</v>
      </c>
      <c r="W34" s="152">
        <f>'分部表-费用'!AI33</f>
        <v>29049.41</v>
      </c>
      <c r="X34" s="152">
        <f>'分部表-费用'!AE33</f>
        <v>-532.15</v>
      </c>
      <c r="Y34" s="152">
        <f>'分部表-费用'!AD33</f>
        <v>19564.41</v>
      </c>
    </row>
    <row r="35" spans="1:25">
      <c r="A35" s="149"/>
      <c r="B35" s="156" t="s">
        <v>134</v>
      </c>
      <c r="C35" s="151">
        <f t="shared" si="0"/>
        <v>5650675.98</v>
      </c>
      <c r="D35" s="152"/>
      <c r="E35" s="152">
        <f>SUM('分部表-费用'!E34:S34)+'分部表-费用'!D34+'分部表-费用'!Y34</f>
        <v>2250772.36</v>
      </c>
      <c r="F35" s="152">
        <f>'分部表-费用'!T34</f>
        <v>30035.66</v>
      </c>
      <c r="G35" s="151">
        <f>'分部表-费用'!U34</f>
        <v>1844494.93</v>
      </c>
      <c r="H35" s="151">
        <f t="shared" si="1"/>
        <v>116949.03</v>
      </c>
      <c r="I35" s="152">
        <f>'分部表-费用'!AK34</f>
        <v>43630.56</v>
      </c>
      <c r="J35" s="152">
        <f>'分部表-费用'!AL34</f>
        <v>28754.84</v>
      </c>
      <c r="K35" s="152">
        <f>'分部表-费用'!AJ34</f>
        <v>44563.63</v>
      </c>
      <c r="L35" s="151">
        <f t="shared" si="2"/>
        <v>223184.54</v>
      </c>
      <c r="M35" s="152">
        <f>'分部表-费用'!Z34</f>
        <v>210605.87</v>
      </c>
      <c r="N35" s="152">
        <f>'分部表-费用'!AA34</f>
        <v>12578.67</v>
      </c>
      <c r="O35" s="151">
        <f t="shared" si="4"/>
        <v>106555.78</v>
      </c>
      <c r="P35" s="152">
        <f>'分部表-费用'!AB34</f>
        <v>81915.36</v>
      </c>
      <c r="Q35" s="152">
        <f>'分部表-费用'!AC34</f>
        <v>24640.42</v>
      </c>
      <c r="R35" s="152">
        <f>'分部表-费用'!Y34</f>
        <v>23726.16</v>
      </c>
      <c r="S35" s="151">
        <f t="shared" si="3"/>
        <v>1078683.68</v>
      </c>
      <c r="T35" s="152">
        <f>'分部表-费用'!AF34</f>
        <v>723795.78</v>
      </c>
      <c r="U35" s="152">
        <f>'分部表-费用'!AG34</f>
        <v>205671.25</v>
      </c>
      <c r="V35" s="152">
        <f>'分部表-费用'!AH34</f>
        <v>41149</v>
      </c>
      <c r="W35" s="152">
        <f>'分部表-费用'!AI34</f>
        <v>59380.88</v>
      </c>
      <c r="X35" s="152">
        <f>'分部表-费用'!AE34</f>
        <v>14767.48</v>
      </c>
      <c r="Y35" s="152">
        <f>'分部表-费用'!AD34</f>
        <v>33919.29</v>
      </c>
    </row>
    <row r="36" spans="1:25">
      <c r="A36" s="149"/>
      <c r="B36" s="156" t="s">
        <v>135</v>
      </c>
      <c r="C36" s="151">
        <f t="shared" si="0"/>
        <v>8782995.31</v>
      </c>
      <c r="D36" s="152"/>
      <c r="E36" s="152">
        <f>SUM('分部表-费用'!E35:S35)+'分部表-费用'!D35+'分部表-费用'!Y35</f>
        <v>3055025.35</v>
      </c>
      <c r="F36" s="152">
        <f>'分部表-费用'!T35</f>
        <v>0</v>
      </c>
      <c r="G36" s="151">
        <f>'分部表-费用'!U35</f>
        <v>4440053.2</v>
      </c>
      <c r="H36" s="151">
        <f t="shared" si="1"/>
        <v>45024.39</v>
      </c>
      <c r="I36" s="152">
        <f>'分部表-费用'!AK35</f>
        <v>45024.39</v>
      </c>
      <c r="J36" s="152">
        <f>'分部表-费用'!AL35</f>
        <v>0</v>
      </c>
      <c r="K36" s="152">
        <f>'分部表-费用'!AJ35</f>
        <v>0</v>
      </c>
      <c r="L36" s="151">
        <f t="shared" si="2"/>
        <v>0</v>
      </c>
      <c r="M36" s="152">
        <f>'分部表-费用'!Z35</f>
        <v>0</v>
      </c>
      <c r="N36" s="152">
        <f>'分部表-费用'!AA35</f>
        <v>0</v>
      </c>
      <c r="O36" s="151">
        <f t="shared" si="4"/>
        <v>265922.5</v>
      </c>
      <c r="P36" s="152">
        <f>'分部表-费用'!AB35</f>
        <v>265922.5</v>
      </c>
      <c r="Q36" s="152">
        <f>'分部表-费用'!AC35</f>
        <v>0</v>
      </c>
      <c r="R36" s="152">
        <f>'分部表-费用'!Y35</f>
        <v>156750</v>
      </c>
      <c r="S36" s="151">
        <f t="shared" si="3"/>
        <v>976969.87</v>
      </c>
      <c r="T36" s="152">
        <f>'分部表-费用'!AF35</f>
        <v>55002.5</v>
      </c>
      <c r="U36" s="152">
        <f>'分部表-费用'!AG35</f>
        <v>255585.03</v>
      </c>
      <c r="V36" s="152">
        <f>'分部表-费用'!AH35</f>
        <v>50365</v>
      </c>
      <c r="W36" s="152">
        <f>'分部表-费用'!AI35</f>
        <v>0</v>
      </c>
      <c r="X36" s="152">
        <f>'分部表-费用'!AE35</f>
        <v>55453.32</v>
      </c>
      <c r="Y36" s="152">
        <f>'分部表-费用'!AD35</f>
        <v>560564.02</v>
      </c>
    </row>
    <row r="37" spans="1:25">
      <c r="A37" s="149"/>
      <c r="B37" s="156" t="s">
        <v>136</v>
      </c>
      <c r="C37" s="151">
        <f t="shared" ref="C37:C68" si="6">D37+E37+F37+G37+H37+L37+O37+S37</f>
        <v>121081.13</v>
      </c>
      <c r="D37" s="152"/>
      <c r="E37" s="152">
        <f>SUM('分部表-费用'!E36:S36)+'分部表-费用'!D36+'分部表-费用'!Y36</f>
        <v>28301.89</v>
      </c>
      <c r="F37" s="152">
        <f>'分部表-费用'!T36</f>
        <v>0</v>
      </c>
      <c r="G37" s="151">
        <f>'分部表-费用'!U36</f>
        <v>92779.24</v>
      </c>
      <c r="H37" s="151">
        <f t="shared" si="1"/>
        <v>0</v>
      </c>
      <c r="I37" s="152">
        <f>'分部表-费用'!AK36</f>
        <v>0</v>
      </c>
      <c r="J37" s="152">
        <f>'分部表-费用'!AL36</f>
        <v>0</v>
      </c>
      <c r="K37" s="152">
        <f>'分部表-费用'!AJ36</f>
        <v>0</v>
      </c>
      <c r="L37" s="151">
        <f t="shared" si="2"/>
        <v>0</v>
      </c>
      <c r="M37" s="152">
        <f>'分部表-费用'!Z36</f>
        <v>0</v>
      </c>
      <c r="N37" s="152">
        <f>'分部表-费用'!AA36</f>
        <v>0</v>
      </c>
      <c r="O37" s="151">
        <f t="shared" si="4"/>
        <v>0</v>
      </c>
      <c r="P37" s="152">
        <f>'分部表-费用'!AB36</f>
        <v>0</v>
      </c>
      <c r="Q37" s="152">
        <f>'分部表-费用'!AC36</f>
        <v>0</v>
      </c>
      <c r="R37" s="152">
        <f>'分部表-费用'!Y36</f>
        <v>28301.89</v>
      </c>
      <c r="S37" s="151">
        <f t="shared" si="3"/>
        <v>0</v>
      </c>
      <c r="T37" s="152">
        <f>'分部表-费用'!AF36</f>
        <v>0</v>
      </c>
      <c r="U37" s="152">
        <f>'分部表-费用'!AG36</f>
        <v>0</v>
      </c>
      <c r="V37" s="152">
        <f>'分部表-费用'!AH36</f>
        <v>0</v>
      </c>
      <c r="W37" s="152">
        <f>'分部表-费用'!AI36</f>
        <v>0</v>
      </c>
      <c r="X37" s="152">
        <f>'分部表-费用'!AE36</f>
        <v>0</v>
      </c>
      <c r="Y37" s="152">
        <f>'分部表-费用'!AD36</f>
        <v>0</v>
      </c>
    </row>
    <row r="38" spans="1:25">
      <c r="A38" s="149"/>
      <c r="B38" s="159" t="s">
        <v>122</v>
      </c>
      <c r="C38" s="151">
        <f t="shared" si="6"/>
        <v>283487650.4</v>
      </c>
      <c r="D38" s="151"/>
      <c r="E38" s="152">
        <f>SUM('分部表-费用'!E37:S37)+'分部表-费用'!D37+'分部表-费用'!Y37</f>
        <v>128709080.17</v>
      </c>
      <c r="F38" s="151">
        <f t="shared" ref="F38:Y38" si="7">SUM(F25:F37)</f>
        <v>1729431.12</v>
      </c>
      <c r="G38" s="151">
        <f t="shared" si="7"/>
        <v>104939831.76</v>
      </c>
      <c r="H38" s="151">
        <f t="shared" si="7"/>
        <v>7490161.41</v>
      </c>
      <c r="I38" s="151">
        <f t="shared" si="7"/>
        <v>3133592.21</v>
      </c>
      <c r="J38" s="151">
        <f t="shared" si="7"/>
        <v>1789086.69</v>
      </c>
      <c r="K38" s="151">
        <f t="shared" si="7"/>
        <v>2567482.51</v>
      </c>
      <c r="L38" s="151">
        <f t="shared" si="7"/>
        <v>3385983.94</v>
      </c>
      <c r="M38" s="151">
        <f t="shared" si="7"/>
        <v>2496821.31</v>
      </c>
      <c r="N38" s="151">
        <f t="shared" si="7"/>
        <v>889162.63</v>
      </c>
      <c r="O38" s="151">
        <f t="shared" si="7"/>
        <v>7212128.45</v>
      </c>
      <c r="P38" s="151">
        <f t="shared" si="7"/>
        <v>5544020.31</v>
      </c>
      <c r="Q38" s="151">
        <f t="shared" si="7"/>
        <v>1668108.14</v>
      </c>
      <c r="R38" s="151">
        <f t="shared" si="7"/>
        <v>2356620.77</v>
      </c>
      <c r="S38" s="151">
        <f t="shared" si="7"/>
        <v>30021033.55</v>
      </c>
      <c r="T38" s="151">
        <f t="shared" si="7"/>
        <v>7869936.42</v>
      </c>
      <c r="U38" s="151">
        <f t="shared" si="7"/>
        <v>11503460.24</v>
      </c>
      <c r="V38" s="151">
        <f t="shared" si="7"/>
        <v>2936230.08</v>
      </c>
      <c r="W38" s="151">
        <f t="shared" si="7"/>
        <v>3482873.66</v>
      </c>
      <c r="X38" s="151">
        <f t="shared" si="7"/>
        <v>1160008.49</v>
      </c>
      <c r="Y38" s="151">
        <f t="shared" si="7"/>
        <v>3068524.66</v>
      </c>
    </row>
    <row r="39" spans="1:25">
      <c r="A39" s="149" t="s">
        <v>137</v>
      </c>
      <c r="B39" s="156" t="s">
        <v>138</v>
      </c>
      <c r="C39" s="151">
        <f t="shared" si="6"/>
        <v>6215122.74</v>
      </c>
      <c r="D39" s="152"/>
      <c r="E39" s="152">
        <f>SUM('分部表-费用'!E38:S38)+'分部表-费用'!D38+'分部表-费用'!Y38</f>
        <v>1173374.23</v>
      </c>
      <c r="F39" s="152">
        <f>'分部表-费用'!T38</f>
        <v>227662.02</v>
      </c>
      <c r="G39" s="151">
        <f>'分部表-费用'!U38</f>
        <v>1048541.31</v>
      </c>
      <c r="H39" s="151">
        <f t="shared" si="1"/>
        <v>300675.38</v>
      </c>
      <c r="I39" s="152">
        <f>'分部表-费用'!AK38</f>
        <v>113351.14</v>
      </c>
      <c r="J39" s="152">
        <f>'分部表-费用'!AL38</f>
        <v>79685.1</v>
      </c>
      <c r="K39" s="152">
        <f>'分部表-费用'!AJ38</f>
        <v>107639.14</v>
      </c>
      <c r="L39" s="151">
        <f t="shared" si="2"/>
        <v>147297.91</v>
      </c>
      <c r="M39" s="152">
        <f>'分部表-费用'!Z38</f>
        <v>76742.74</v>
      </c>
      <c r="N39" s="152">
        <f>'分部表-费用'!AA38</f>
        <v>70555.17</v>
      </c>
      <c r="O39" s="151">
        <f t="shared" si="4"/>
        <v>141678.25</v>
      </c>
      <c r="P39" s="152">
        <f>'分部表-费用'!AB38</f>
        <v>84840.93</v>
      </c>
      <c r="Q39" s="152">
        <f>'分部表-费用'!AC38</f>
        <v>56837.32</v>
      </c>
      <c r="R39" s="152">
        <f>'分部表-费用'!Y38</f>
        <v>95209.31</v>
      </c>
      <c r="S39" s="151">
        <f t="shared" si="3"/>
        <v>3175893.64</v>
      </c>
      <c r="T39" s="152">
        <f>'分部表-费用'!AF38</f>
        <v>1392035.53</v>
      </c>
      <c r="U39" s="152">
        <f>'分部表-费用'!AG38</f>
        <v>584672.58</v>
      </c>
      <c r="V39" s="152">
        <f>'分部表-费用'!AH38</f>
        <v>450062.59</v>
      </c>
      <c r="W39" s="152">
        <f>'分部表-费用'!AI38</f>
        <v>506371.75</v>
      </c>
      <c r="X39" s="152">
        <f>'分部表-费用'!AE38</f>
        <v>80004.74</v>
      </c>
      <c r="Y39" s="152">
        <f>'分部表-费用'!AD38</f>
        <v>162746.45</v>
      </c>
    </row>
    <row r="40" spans="1:25">
      <c r="A40" s="149"/>
      <c r="B40" s="156" t="s">
        <v>139</v>
      </c>
      <c r="C40" s="151">
        <f t="shared" si="6"/>
        <v>59932.2</v>
      </c>
      <c r="D40" s="152"/>
      <c r="E40" s="152">
        <f>SUM('分部表-费用'!E39:S39)+'分部表-费用'!D39+'分部表-费用'!Y39</f>
        <v>14906.09</v>
      </c>
      <c r="F40" s="152">
        <f>'分部表-费用'!T39</f>
        <v>0</v>
      </c>
      <c r="G40" s="151">
        <f>'分部表-费用'!U39</f>
        <v>38742.3</v>
      </c>
      <c r="H40" s="151">
        <f t="shared" si="1"/>
        <v>1985</v>
      </c>
      <c r="I40" s="152">
        <f>'分部表-费用'!AK39</f>
        <v>0</v>
      </c>
      <c r="J40" s="152">
        <f>'分部表-费用'!AL39</f>
        <v>1985</v>
      </c>
      <c r="K40" s="152">
        <f>'分部表-费用'!AJ39</f>
        <v>0</v>
      </c>
      <c r="L40" s="151">
        <f t="shared" si="2"/>
        <v>833.5</v>
      </c>
      <c r="M40" s="152">
        <f>'分部表-费用'!Z39</f>
        <v>125</v>
      </c>
      <c r="N40" s="152">
        <f>'分部表-费用'!AA39</f>
        <v>708.5</v>
      </c>
      <c r="O40" s="151">
        <f t="shared" si="4"/>
        <v>0</v>
      </c>
      <c r="P40" s="152">
        <f>'分部表-费用'!AB39</f>
        <v>0</v>
      </c>
      <c r="Q40" s="152">
        <f>'分部表-费用'!AC39</f>
        <v>0</v>
      </c>
      <c r="R40" s="152">
        <f>'分部表-费用'!Y39</f>
        <v>782</v>
      </c>
      <c r="S40" s="151">
        <f t="shared" si="3"/>
        <v>3465.31</v>
      </c>
      <c r="T40" s="152">
        <f>'分部表-费用'!AF39</f>
        <v>252.31</v>
      </c>
      <c r="U40" s="152">
        <f>'分部表-费用'!AG39</f>
        <v>362</v>
      </c>
      <c r="V40" s="152">
        <f>'分部表-费用'!AH39</f>
        <v>775</v>
      </c>
      <c r="W40" s="152">
        <f>'分部表-费用'!AI39</f>
        <v>0</v>
      </c>
      <c r="X40" s="152">
        <f>'分部表-费用'!AE39</f>
        <v>0</v>
      </c>
      <c r="Y40" s="152">
        <f>'分部表-费用'!AD39</f>
        <v>2076</v>
      </c>
    </row>
    <row r="41" spans="1:25">
      <c r="A41" s="149"/>
      <c r="B41" s="156" t="s">
        <v>140</v>
      </c>
      <c r="C41" s="151">
        <f t="shared" si="6"/>
        <v>10387711.61</v>
      </c>
      <c r="D41" s="152"/>
      <c r="E41" s="152">
        <f>SUM('分部表-费用'!E40:S40)+'分部表-费用'!D40+'分部表-费用'!Y40</f>
        <v>1059101.66</v>
      </c>
      <c r="F41" s="152">
        <f>'分部表-费用'!T40</f>
        <v>112092.5</v>
      </c>
      <c r="G41" s="151">
        <f>'分部表-费用'!U40</f>
        <v>5486930.4</v>
      </c>
      <c r="H41" s="151">
        <f t="shared" si="1"/>
        <v>457891.89</v>
      </c>
      <c r="I41" s="152">
        <f>'分部表-费用'!AK40</f>
        <v>147841.02</v>
      </c>
      <c r="J41" s="152">
        <f>'分部表-费用'!AL40</f>
        <v>94109.46</v>
      </c>
      <c r="K41" s="152">
        <f>'分部表-费用'!AJ40</f>
        <v>215941.41</v>
      </c>
      <c r="L41" s="151">
        <f t="shared" si="2"/>
        <v>164557.67</v>
      </c>
      <c r="M41" s="152">
        <f>'分部表-费用'!Z40</f>
        <v>96878.17</v>
      </c>
      <c r="N41" s="152">
        <f>'分部表-费用'!AA40</f>
        <v>67679.5</v>
      </c>
      <c r="O41" s="151">
        <f t="shared" si="4"/>
        <v>72476.1</v>
      </c>
      <c r="P41" s="152">
        <f>'分部表-费用'!AB40</f>
        <v>41629</v>
      </c>
      <c r="Q41" s="152">
        <f>'分部表-费用'!AC40</f>
        <v>30847.1</v>
      </c>
      <c r="R41" s="152">
        <f>'分部表-费用'!Y40</f>
        <v>56943.77</v>
      </c>
      <c r="S41" s="151">
        <f t="shared" si="3"/>
        <v>3034661.39</v>
      </c>
      <c r="T41" s="152">
        <f>'分部表-费用'!AF40</f>
        <v>2090233.24</v>
      </c>
      <c r="U41" s="152">
        <f>'分部表-费用'!AG40</f>
        <v>306838.25</v>
      </c>
      <c r="V41" s="152">
        <f>'分部表-费用'!AH40</f>
        <v>322887.41</v>
      </c>
      <c r="W41" s="152">
        <f>'分部表-费用'!AI40</f>
        <v>132567.27</v>
      </c>
      <c r="X41" s="152">
        <f>'分部表-费用'!AE40</f>
        <v>106678.12</v>
      </c>
      <c r="Y41" s="152">
        <f>'分部表-费用'!AD40</f>
        <v>75457.1</v>
      </c>
    </row>
    <row r="42" spans="1:25">
      <c r="A42" s="149"/>
      <c r="B42" s="153" t="s">
        <v>141</v>
      </c>
      <c r="C42" s="151">
        <f t="shared" si="6"/>
        <v>1691920.68</v>
      </c>
      <c r="D42" s="152"/>
      <c r="E42" s="152">
        <f>SUM('分部表-费用'!E41:S41)+'分部表-费用'!D41+'分部表-费用'!Y41</f>
        <v>579479.96</v>
      </c>
      <c r="F42" s="152">
        <f>'分部表-费用'!T41</f>
        <v>11181.82</v>
      </c>
      <c r="G42" s="151">
        <f>'分部表-费用'!U41</f>
        <v>901920.29</v>
      </c>
      <c r="H42" s="151">
        <f t="shared" si="1"/>
        <v>41813.02</v>
      </c>
      <c r="I42" s="152">
        <f>'分部表-费用'!AK41</f>
        <v>12417.84</v>
      </c>
      <c r="J42" s="152">
        <f>'分部表-费用'!AL41</f>
        <v>20511.78</v>
      </c>
      <c r="K42" s="152">
        <f>'分部表-费用'!AJ41</f>
        <v>8883.4</v>
      </c>
      <c r="L42" s="151">
        <f t="shared" si="2"/>
        <v>41352.87</v>
      </c>
      <c r="M42" s="152">
        <f>'分部表-费用'!Z41</f>
        <v>26302.57</v>
      </c>
      <c r="N42" s="152">
        <f>'分部表-费用'!AA41</f>
        <v>15050.3</v>
      </c>
      <c r="O42" s="151">
        <f t="shared" si="4"/>
        <v>36006.45</v>
      </c>
      <c r="P42" s="152">
        <f>'分部表-费用'!AB41</f>
        <v>20983.56</v>
      </c>
      <c r="Q42" s="152">
        <f>'分部表-费用'!AC41</f>
        <v>15022.89</v>
      </c>
      <c r="R42" s="152">
        <f>'分部表-费用'!Y41</f>
        <v>4428.71</v>
      </c>
      <c r="S42" s="151">
        <f t="shared" si="3"/>
        <v>80166.27</v>
      </c>
      <c r="T42" s="152">
        <f>'分部表-费用'!AF41</f>
        <v>38453.17</v>
      </c>
      <c r="U42" s="152">
        <f>'分部表-费用'!AG41</f>
        <v>7236.79</v>
      </c>
      <c r="V42" s="152">
        <f>'分部表-费用'!AH41</f>
        <v>4565.02</v>
      </c>
      <c r="W42" s="152">
        <f>'分部表-费用'!AI41</f>
        <v>6629.75</v>
      </c>
      <c r="X42" s="152">
        <f>'分部表-费用'!AE41</f>
        <v>6666.02</v>
      </c>
      <c r="Y42" s="152">
        <f>'分部表-费用'!AD41</f>
        <v>16615.52</v>
      </c>
    </row>
    <row r="43" spans="1:25">
      <c r="A43" s="149"/>
      <c r="B43" s="153" t="s">
        <v>142</v>
      </c>
      <c r="C43" s="151">
        <f t="shared" si="6"/>
        <v>-1132.08</v>
      </c>
      <c r="D43" s="152"/>
      <c r="E43" s="152">
        <f>SUM('分部表-费用'!E42:S42)+'分部表-费用'!D42+'分部表-费用'!Y42</f>
        <v>-1132.08</v>
      </c>
      <c r="F43" s="152">
        <f>'分部表-费用'!T42</f>
        <v>0</v>
      </c>
      <c r="G43" s="151">
        <f>'分部表-费用'!U42</f>
        <v>0</v>
      </c>
      <c r="H43" s="151">
        <f t="shared" si="1"/>
        <v>0</v>
      </c>
      <c r="I43" s="152">
        <f>'分部表-费用'!AK42</f>
        <v>0</v>
      </c>
      <c r="J43" s="152">
        <f>'分部表-费用'!AL42</f>
        <v>0</v>
      </c>
      <c r="K43" s="152">
        <f>'分部表-费用'!AJ42</f>
        <v>0</v>
      </c>
      <c r="L43" s="151">
        <f t="shared" si="2"/>
        <v>0</v>
      </c>
      <c r="M43" s="152">
        <f>'分部表-费用'!Z42</f>
        <v>0</v>
      </c>
      <c r="N43" s="152">
        <f>'分部表-费用'!AA42</f>
        <v>0</v>
      </c>
      <c r="O43" s="151">
        <f t="shared" si="4"/>
        <v>0</v>
      </c>
      <c r="P43" s="152">
        <f>'分部表-费用'!AB42</f>
        <v>0</v>
      </c>
      <c r="Q43" s="152">
        <f>'分部表-费用'!AC42</f>
        <v>0</v>
      </c>
      <c r="R43" s="152">
        <f>'分部表-费用'!Y42</f>
        <v>0</v>
      </c>
      <c r="S43" s="151">
        <f t="shared" si="3"/>
        <v>0</v>
      </c>
      <c r="T43" s="152">
        <f>'分部表-费用'!AF42</f>
        <v>0</v>
      </c>
      <c r="U43" s="152">
        <f>'分部表-费用'!AG42</f>
        <v>0</v>
      </c>
      <c r="V43" s="152">
        <f>'分部表-费用'!AH42</f>
        <v>0</v>
      </c>
      <c r="W43" s="152">
        <f>'分部表-费用'!AI42</f>
        <v>0</v>
      </c>
      <c r="X43" s="152">
        <f>'分部表-费用'!AE42</f>
        <v>0</v>
      </c>
      <c r="Y43" s="152">
        <f>'分部表-费用'!AD42</f>
        <v>0</v>
      </c>
    </row>
    <row r="44" spans="1:25">
      <c r="A44" s="149"/>
      <c r="B44" s="153" t="s">
        <v>143</v>
      </c>
      <c r="C44" s="151">
        <f t="shared" si="6"/>
        <v>1555867.92</v>
      </c>
      <c r="D44" s="152"/>
      <c r="E44" s="152">
        <f>SUM('分部表-费用'!E43:S43)+'分部表-费用'!D43+'分部表-费用'!Y43</f>
        <v>914867.92</v>
      </c>
      <c r="F44" s="152">
        <f>'分部表-费用'!T43</f>
        <v>0</v>
      </c>
      <c r="G44" s="151">
        <f>'分部表-费用'!U43</f>
        <v>591000</v>
      </c>
      <c r="H44" s="151">
        <f t="shared" si="1"/>
        <v>0</v>
      </c>
      <c r="I44" s="152">
        <f>'分部表-费用'!AK43</f>
        <v>0</v>
      </c>
      <c r="J44" s="152">
        <f>'分部表-费用'!AL43</f>
        <v>0</v>
      </c>
      <c r="K44" s="152">
        <f>'分部表-费用'!AJ43</f>
        <v>0</v>
      </c>
      <c r="L44" s="151">
        <f t="shared" si="2"/>
        <v>50000</v>
      </c>
      <c r="M44" s="152">
        <f>'分部表-费用'!Z43</f>
        <v>50000</v>
      </c>
      <c r="N44" s="152">
        <f>'分部表-费用'!AA43</f>
        <v>0</v>
      </c>
      <c r="O44" s="151">
        <f t="shared" si="4"/>
        <v>0</v>
      </c>
      <c r="P44" s="152">
        <f>'分部表-费用'!AB43</f>
        <v>0</v>
      </c>
      <c r="Q44" s="152">
        <f>'分部表-费用'!AC43</f>
        <v>0</v>
      </c>
      <c r="R44" s="152">
        <f>'分部表-费用'!Y43</f>
        <v>8000</v>
      </c>
      <c r="S44" s="151">
        <f t="shared" si="3"/>
        <v>0</v>
      </c>
      <c r="T44" s="152">
        <f>'分部表-费用'!AF43</f>
        <v>0</v>
      </c>
      <c r="U44" s="152">
        <f>'分部表-费用'!AG43</f>
        <v>0</v>
      </c>
      <c r="V44" s="152">
        <f>'分部表-费用'!AH43</f>
        <v>0</v>
      </c>
      <c r="W44" s="152">
        <f>'分部表-费用'!AI43</f>
        <v>0</v>
      </c>
      <c r="X44" s="152">
        <f>'分部表-费用'!AE43</f>
        <v>0</v>
      </c>
      <c r="Y44" s="152">
        <f>'分部表-费用'!AD43</f>
        <v>0</v>
      </c>
    </row>
    <row r="45" spans="1:25">
      <c r="A45" s="149"/>
      <c r="B45" s="153" t="s">
        <v>144</v>
      </c>
      <c r="C45" s="151">
        <f t="shared" si="6"/>
        <v>494222.47</v>
      </c>
      <c r="D45" s="152"/>
      <c r="E45" s="152">
        <f>SUM('分部表-费用'!E44:S44)+'分部表-费用'!D44+'分部表-费用'!Y44</f>
        <v>408877.87</v>
      </c>
      <c r="F45" s="152">
        <f>'分部表-费用'!T44</f>
        <v>0</v>
      </c>
      <c r="G45" s="151">
        <f>'分部表-费用'!U44</f>
        <v>85344.6</v>
      </c>
      <c r="H45" s="151">
        <f t="shared" si="1"/>
        <v>0</v>
      </c>
      <c r="I45" s="152">
        <f>'分部表-费用'!AK44</f>
        <v>0</v>
      </c>
      <c r="J45" s="152">
        <f>'分部表-费用'!AL44</f>
        <v>0</v>
      </c>
      <c r="K45" s="152">
        <f>'分部表-费用'!AJ44</f>
        <v>0</v>
      </c>
      <c r="L45" s="151">
        <f t="shared" si="2"/>
        <v>0</v>
      </c>
      <c r="M45" s="152">
        <f>'分部表-费用'!Z44</f>
        <v>0</v>
      </c>
      <c r="N45" s="152">
        <f>'分部表-费用'!AA44</f>
        <v>0</v>
      </c>
      <c r="O45" s="151">
        <f t="shared" si="4"/>
        <v>0</v>
      </c>
      <c r="P45" s="152">
        <f>'分部表-费用'!AB44</f>
        <v>0</v>
      </c>
      <c r="Q45" s="152">
        <f>'分部表-费用'!AC44</f>
        <v>0</v>
      </c>
      <c r="R45" s="152">
        <f>'分部表-费用'!Y44</f>
        <v>139966.09</v>
      </c>
      <c r="S45" s="151">
        <f t="shared" si="3"/>
        <v>0</v>
      </c>
      <c r="T45" s="152">
        <f>'分部表-费用'!AF44</f>
        <v>0</v>
      </c>
      <c r="U45" s="152">
        <f>'分部表-费用'!AG44</f>
        <v>0</v>
      </c>
      <c r="V45" s="152">
        <f>'分部表-费用'!AH44</f>
        <v>0</v>
      </c>
      <c r="W45" s="152">
        <f>'分部表-费用'!AI44</f>
        <v>0</v>
      </c>
      <c r="X45" s="152">
        <f>'分部表-费用'!AE44</f>
        <v>0</v>
      </c>
      <c r="Y45" s="152">
        <f>'分部表-费用'!AD44</f>
        <v>0</v>
      </c>
    </row>
    <row r="46" spans="1:25">
      <c r="A46" s="149"/>
      <c r="B46" s="153" t="s">
        <v>145</v>
      </c>
      <c r="C46" s="151">
        <f t="shared" si="6"/>
        <v>647549.3</v>
      </c>
      <c r="D46" s="152"/>
      <c r="E46" s="152">
        <f>SUM('分部表-费用'!E45:S45)+'分部表-费用'!D45+'分部表-费用'!Y45</f>
        <v>631993.99</v>
      </c>
      <c r="F46" s="152">
        <f>'分部表-费用'!T45</f>
        <v>0</v>
      </c>
      <c r="G46" s="151">
        <f>'分部表-费用'!U45</f>
        <v>15555.31</v>
      </c>
      <c r="H46" s="151">
        <f t="shared" si="1"/>
        <v>0</v>
      </c>
      <c r="I46" s="152">
        <f>'分部表-费用'!AK45</f>
        <v>0</v>
      </c>
      <c r="J46" s="152">
        <f>'分部表-费用'!AL45</f>
        <v>0</v>
      </c>
      <c r="K46" s="152">
        <f>'分部表-费用'!AJ45</f>
        <v>0</v>
      </c>
      <c r="L46" s="151">
        <f t="shared" si="2"/>
        <v>0</v>
      </c>
      <c r="M46" s="152">
        <f>'分部表-费用'!Z45</f>
        <v>0</v>
      </c>
      <c r="N46" s="152">
        <f>'分部表-费用'!AA45</f>
        <v>0</v>
      </c>
      <c r="O46" s="151">
        <f t="shared" si="4"/>
        <v>0</v>
      </c>
      <c r="P46" s="152">
        <f>'分部表-费用'!AB45</f>
        <v>0</v>
      </c>
      <c r="Q46" s="152">
        <f>'分部表-费用'!AC45</f>
        <v>0</v>
      </c>
      <c r="R46" s="152">
        <f>'分部表-费用'!Y45</f>
        <v>0</v>
      </c>
      <c r="S46" s="151">
        <f t="shared" si="3"/>
        <v>0</v>
      </c>
      <c r="T46" s="152">
        <f>'分部表-费用'!AF45</f>
        <v>0</v>
      </c>
      <c r="U46" s="152">
        <f>'分部表-费用'!AG45</f>
        <v>0</v>
      </c>
      <c r="V46" s="152">
        <f>'分部表-费用'!AH45</f>
        <v>0</v>
      </c>
      <c r="W46" s="152">
        <f>'分部表-费用'!AI45</f>
        <v>0</v>
      </c>
      <c r="X46" s="152">
        <f>'分部表-费用'!AE45</f>
        <v>0</v>
      </c>
      <c r="Y46" s="152">
        <f>'分部表-费用'!AD45</f>
        <v>0</v>
      </c>
    </row>
    <row r="47" spans="1:25">
      <c r="A47" s="149"/>
      <c r="B47" s="153" t="s">
        <v>146</v>
      </c>
      <c r="C47" s="151">
        <f t="shared" si="6"/>
        <v>328362.21</v>
      </c>
      <c r="D47" s="152"/>
      <c r="E47" s="152">
        <f>SUM('分部表-费用'!E46:S46)+'分部表-费用'!D46+'分部表-费用'!Y46</f>
        <v>53819.13</v>
      </c>
      <c r="F47" s="152">
        <f>'分部表-费用'!T46</f>
        <v>2917.48</v>
      </c>
      <c r="G47" s="151">
        <f>'分部表-费用'!U46</f>
        <v>80599.74</v>
      </c>
      <c r="H47" s="151">
        <f t="shared" si="1"/>
        <v>67846.39</v>
      </c>
      <c r="I47" s="152">
        <f>'分部表-费用'!AK46</f>
        <v>1142.34</v>
      </c>
      <c r="J47" s="152">
        <f>'分部表-费用'!AL46</f>
        <v>1042</v>
      </c>
      <c r="K47" s="152">
        <f>'分部表-费用'!AJ46</f>
        <v>65662.05</v>
      </c>
      <c r="L47" s="151">
        <f t="shared" si="2"/>
        <v>2286</v>
      </c>
      <c r="M47" s="152">
        <f>'分部表-费用'!Z46</f>
        <v>1991</v>
      </c>
      <c r="N47" s="152">
        <f>'分部表-费用'!AA46</f>
        <v>295</v>
      </c>
      <c r="O47" s="151">
        <f t="shared" si="4"/>
        <v>245</v>
      </c>
      <c r="P47" s="152">
        <f>'分部表-费用'!AB46</f>
        <v>105</v>
      </c>
      <c r="Q47" s="152">
        <f>'分部表-费用'!AC46</f>
        <v>140</v>
      </c>
      <c r="R47" s="152">
        <f>'分部表-费用'!Y46</f>
        <v>605</v>
      </c>
      <c r="S47" s="151">
        <f t="shared" si="3"/>
        <v>120648.47</v>
      </c>
      <c r="T47" s="152">
        <f>'分部表-费用'!AF46</f>
        <v>86881.51</v>
      </c>
      <c r="U47" s="152">
        <f>'分部表-费用'!AG46</f>
        <v>7406.23</v>
      </c>
      <c r="V47" s="152">
        <f>'分部表-费用'!AH46</f>
        <v>5238.64</v>
      </c>
      <c r="W47" s="152">
        <f>'分部表-费用'!AI46</f>
        <v>1817.92</v>
      </c>
      <c r="X47" s="152">
        <f>'分部表-费用'!AE46</f>
        <v>1935.06</v>
      </c>
      <c r="Y47" s="152">
        <f>'分部表-费用'!AD46</f>
        <v>17369.11</v>
      </c>
    </row>
    <row r="48" spans="1:25">
      <c r="A48" s="149"/>
      <c r="B48" s="153" t="s">
        <v>147</v>
      </c>
      <c r="C48" s="151">
        <f t="shared" si="6"/>
        <v>2087119.01</v>
      </c>
      <c r="D48" s="152"/>
      <c r="E48" s="152">
        <f>SUM('分部表-费用'!E47:S47)+'分部表-费用'!D47+'分部表-费用'!Y47</f>
        <v>1104567.79</v>
      </c>
      <c r="F48" s="152">
        <f>'分部表-费用'!T47</f>
        <v>0</v>
      </c>
      <c r="G48" s="151">
        <f>'分部表-费用'!U47</f>
        <v>925751.22</v>
      </c>
      <c r="H48" s="151">
        <f t="shared" si="1"/>
        <v>0</v>
      </c>
      <c r="I48" s="152">
        <f>'分部表-费用'!AK47</f>
        <v>0</v>
      </c>
      <c r="J48" s="152">
        <f>'分部表-费用'!AL47</f>
        <v>0</v>
      </c>
      <c r="K48" s="152">
        <f>'分部表-费用'!AJ47</f>
        <v>0</v>
      </c>
      <c r="L48" s="151">
        <f t="shared" si="2"/>
        <v>0</v>
      </c>
      <c r="M48" s="152">
        <f>'分部表-费用'!Z47</f>
        <v>0</v>
      </c>
      <c r="N48" s="152">
        <f>'分部表-费用'!AA47</f>
        <v>0</v>
      </c>
      <c r="O48" s="151">
        <f t="shared" si="4"/>
        <v>0</v>
      </c>
      <c r="P48" s="152">
        <f>'分部表-费用'!AB47</f>
        <v>0</v>
      </c>
      <c r="Q48" s="152">
        <f>'分部表-费用'!AC47</f>
        <v>0</v>
      </c>
      <c r="R48" s="152">
        <f>'分部表-费用'!Y47</f>
        <v>0</v>
      </c>
      <c r="S48" s="151">
        <f t="shared" si="3"/>
        <v>56800</v>
      </c>
      <c r="T48" s="152">
        <f>'分部表-费用'!AF47</f>
        <v>56800</v>
      </c>
      <c r="U48" s="152">
        <f>'分部表-费用'!AG47</f>
        <v>0</v>
      </c>
      <c r="V48" s="152">
        <f>'分部表-费用'!AH47</f>
        <v>0</v>
      </c>
      <c r="W48" s="152">
        <f>'分部表-费用'!AI47</f>
        <v>0</v>
      </c>
      <c r="X48" s="152">
        <f>'分部表-费用'!AE47</f>
        <v>0</v>
      </c>
      <c r="Y48" s="152">
        <f>'分部表-费用'!AD47</f>
        <v>0</v>
      </c>
    </row>
    <row r="49" spans="1:25">
      <c r="A49" s="149"/>
      <c r="B49" s="156" t="s">
        <v>148</v>
      </c>
      <c r="C49" s="151">
        <f t="shared" si="6"/>
        <v>680846.4</v>
      </c>
      <c r="D49" s="152"/>
      <c r="E49" s="152">
        <f>SUM('分部表-费用'!E48:S48)+'分部表-费用'!D48+'分部表-费用'!Y48</f>
        <v>458771.2</v>
      </c>
      <c r="F49" s="152">
        <f>'分部表-费用'!T48</f>
        <v>0</v>
      </c>
      <c r="G49" s="151">
        <f>'分部表-费用'!U48</f>
        <v>222075.2</v>
      </c>
      <c r="H49" s="151">
        <f t="shared" si="1"/>
        <v>0</v>
      </c>
      <c r="I49" s="152">
        <f>'分部表-费用'!AK48</f>
        <v>0</v>
      </c>
      <c r="J49" s="152">
        <f>'分部表-费用'!AL48</f>
        <v>0</v>
      </c>
      <c r="K49" s="152">
        <f>'分部表-费用'!AJ48</f>
        <v>0</v>
      </c>
      <c r="L49" s="151">
        <f t="shared" si="2"/>
        <v>0</v>
      </c>
      <c r="M49" s="152">
        <f>'分部表-费用'!Z48</f>
        <v>0</v>
      </c>
      <c r="N49" s="152">
        <f>'分部表-费用'!AA48</f>
        <v>0</v>
      </c>
      <c r="O49" s="151">
        <f t="shared" si="4"/>
        <v>0</v>
      </c>
      <c r="P49" s="152">
        <f>'分部表-费用'!AB48</f>
        <v>0</v>
      </c>
      <c r="Q49" s="152">
        <f>'分部表-费用'!AC48</f>
        <v>0</v>
      </c>
      <c r="R49" s="152">
        <f>'分部表-费用'!Y48</f>
        <v>0</v>
      </c>
      <c r="S49" s="151">
        <f t="shared" si="3"/>
        <v>0</v>
      </c>
      <c r="T49" s="152">
        <f>'分部表-费用'!AF48</f>
        <v>0</v>
      </c>
      <c r="U49" s="152">
        <f>'分部表-费用'!AG48</f>
        <v>0</v>
      </c>
      <c r="V49" s="152">
        <f>'分部表-费用'!AH48</f>
        <v>0</v>
      </c>
      <c r="W49" s="152">
        <f>'分部表-费用'!AI48</f>
        <v>0</v>
      </c>
      <c r="X49" s="152">
        <f>'分部表-费用'!AE48</f>
        <v>0</v>
      </c>
      <c r="Y49" s="152">
        <f>'分部表-费用'!AD48</f>
        <v>0</v>
      </c>
    </row>
    <row r="50" spans="1:25">
      <c r="A50" s="149"/>
      <c r="B50" s="156" t="s">
        <v>149</v>
      </c>
      <c r="C50" s="151">
        <f t="shared" si="6"/>
        <v>1285455.07</v>
      </c>
      <c r="D50" s="152"/>
      <c r="E50" s="152">
        <f>SUM('分部表-费用'!E49:S49)+'分部表-费用'!D49+'分部表-费用'!Y49</f>
        <v>452189.91</v>
      </c>
      <c r="F50" s="152">
        <f>'分部表-费用'!T49</f>
        <v>1457.8</v>
      </c>
      <c r="G50" s="151">
        <f>'分部表-费用'!U49</f>
        <v>709296.84</v>
      </c>
      <c r="H50" s="151">
        <f t="shared" si="1"/>
        <v>73298.38</v>
      </c>
      <c r="I50" s="152">
        <f>'分部表-费用'!AK49</f>
        <v>3028.22</v>
      </c>
      <c r="J50" s="152">
        <f>'分部表-费用'!AL49</f>
        <v>6467.58</v>
      </c>
      <c r="K50" s="152">
        <f>'分部表-费用'!AJ49</f>
        <v>63802.58</v>
      </c>
      <c r="L50" s="151">
        <f t="shared" si="2"/>
        <v>16214.14</v>
      </c>
      <c r="M50" s="152">
        <f>'分部表-费用'!Z49</f>
        <v>11914.01</v>
      </c>
      <c r="N50" s="152">
        <f>'分部表-费用'!AA49</f>
        <v>4300.13</v>
      </c>
      <c r="O50" s="151">
        <f t="shared" si="4"/>
        <v>7642.07</v>
      </c>
      <c r="P50" s="152">
        <f>'分部表-费用'!AB49</f>
        <v>5076.28</v>
      </c>
      <c r="Q50" s="152">
        <f>'分部表-费用'!AC49</f>
        <v>2565.79</v>
      </c>
      <c r="R50" s="152">
        <f>'分部表-费用'!Y49</f>
        <v>203679.13</v>
      </c>
      <c r="S50" s="151">
        <f t="shared" si="3"/>
        <v>25355.93</v>
      </c>
      <c r="T50" s="152">
        <f>'分部表-费用'!AF49</f>
        <v>5378.86</v>
      </c>
      <c r="U50" s="152">
        <f>'分部表-费用'!AG49</f>
        <v>3647.42</v>
      </c>
      <c r="V50" s="152">
        <f>'分部表-费用'!AH49</f>
        <v>1943.44</v>
      </c>
      <c r="W50" s="152">
        <f>'分部表-费用'!AI49</f>
        <v>7246.52</v>
      </c>
      <c r="X50" s="152">
        <f>'分部表-费用'!AE49</f>
        <v>2146.24</v>
      </c>
      <c r="Y50" s="152">
        <f>'分部表-费用'!AD49</f>
        <v>4993.45</v>
      </c>
    </row>
    <row r="51" spans="1:25">
      <c r="A51" s="149"/>
      <c r="B51" s="160" t="s">
        <v>150</v>
      </c>
      <c r="C51" s="151">
        <f t="shared" si="6"/>
        <v>3284442.99</v>
      </c>
      <c r="D51" s="152"/>
      <c r="E51" s="152">
        <f>SUM('分部表-费用'!E50:S50)+'分部表-费用'!D50+'分部表-费用'!Y50</f>
        <v>1046892.62</v>
      </c>
      <c r="F51" s="152">
        <f>'分部表-费用'!T50</f>
        <v>0</v>
      </c>
      <c r="G51" s="151">
        <f>'分部表-费用'!U50</f>
        <v>1472199.36</v>
      </c>
      <c r="H51" s="151">
        <f t="shared" si="1"/>
        <v>59639.03</v>
      </c>
      <c r="I51" s="152">
        <f>'分部表-费用'!AK50</f>
        <v>28259.81</v>
      </c>
      <c r="J51" s="152">
        <f>'分部表-费用'!AL50</f>
        <v>19612.01</v>
      </c>
      <c r="K51" s="152">
        <f>'分部表-费用'!AJ50</f>
        <v>11767.21</v>
      </c>
      <c r="L51" s="151">
        <f t="shared" si="2"/>
        <v>251614.58</v>
      </c>
      <c r="M51" s="152">
        <f>'分部表-费用'!Z50</f>
        <v>235924.97</v>
      </c>
      <c r="N51" s="152">
        <f>'分部表-费用'!AA50</f>
        <v>15689.61</v>
      </c>
      <c r="O51" s="151">
        <f t="shared" si="4"/>
        <v>377465.31</v>
      </c>
      <c r="P51" s="152">
        <f>'分部表-费用'!AB50</f>
        <v>361618.38</v>
      </c>
      <c r="Q51" s="152">
        <f>'分部表-费用'!AC50</f>
        <v>15846.93</v>
      </c>
      <c r="R51" s="152">
        <f>'分部表-费用'!Y50</f>
        <v>11767.21</v>
      </c>
      <c r="S51" s="151">
        <f t="shared" si="3"/>
        <v>76632.09</v>
      </c>
      <c r="T51" s="152">
        <f>'分部表-费用'!AF50</f>
        <v>37622.16</v>
      </c>
      <c r="U51" s="152">
        <f>'分部表-费用'!AG50</f>
        <v>15689.61</v>
      </c>
      <c r="V51" s="152">
        <f>'分部表-费用'!AH50</f>
        <v>7844.8</v>
      </c>
      <c r="W51" s="152">
        <f>'分部表-费用'!AI50</f>
        <v>7630.72</v>
      </c>
      <c r="X51" s="152">
        <f>'分部表-费用'!AE50</f>
        <v>3922.4</v>
      </c>
      <c r="Y51" s="152">
        <f>'分部表-费用'!AD50</f>
        <v>3922.4</v>
      </c>
    </row>
    <row r="52" spans="1:25">
      <c r="A52" s="149"/>
      <c r="B52" s="160" t="s">
        <v>151</v>
      </c>
      <c r="C52" s="151">
        <f t="shared" si="6"/>
        <v>942900.42</v>
      </c>
      <c r="D52" s="152"/>
      <c r="E52" s="152">
        <f>SUM('分部表-费用'!E51:S51)+'分部表-费用'!D51+'分部表-费用'!Y51</f>
        <v>386792.44</v>
      </c>
      <c r="F52" s="152">
        <f>'分部表-费用'!T51</f>
        <v>0</v>
      </c>
      <c r="G52" s="151">
        <f>'分部表-费用'!U51</f>
        <v>315288.7</v>
      </c>
      <c r="H52" s="151">
        <f t="shared" si="1"/>
        <v>56415.09</v>
      </c>
      <c r="I52" s="152">
        <f>'分部表-费用'!AK51</f>
        <v>0</v>
      </c>
      <c r="J52" s="152">
        <f>'分部表-费用'!AL51</f>
        <v>9245.28</v>
      </c>
      <c r="K52" s="152">
        <f>'分部表-费用'!AJ51</f>
        <v>47169.81</v>
      </c>
      <c r="L52" s="151">
        <f t="shared" si="2"/>
        <v>0</v>
      </c>
      <c r="M52" s="152">
        <f>'分部表-费用'!Z51</f>
        <v>0</v>
      </c>
      <c r="N52" s="152">
        <f>'分部表-费用'!AA51</f>
        <v>0</v>
      </c>
      <c r="O52" s="151">
        <f t="shared" si="4"/>
        <v>169811.34</v>
      </c>
      <c r="P52" s="152">
        <f>'分部表-费用'!AB51</f>
        <v>0</v>
      </c>
      <c r="Q52" s="152">
        <f>'分部表-费用'!AC51</f>
        <v>169811.34</v>
      </c>
      <c r="R52" s="152">
        <f>'分部表-费用'!Y51</f>
        <v>0</v>
      </c>
      <c r="S52" s="151">
        <f t="shared" si="3"/>
        <v>14592.85</v>
      </c>
      <c r="T52" s="152">
        <f>'分部表-费用'!AF51</f>
        <v>9433.96</v>
      </c>
      <c r="U52" s="152">
        <f>'分部表-费用'!AG51</f>
        <v>0</v>
      </c>
      <c r="V52" s="152">
        <f>'分部表-费用'!AH51</f>
        <v>5158.89</v>
      </c>
      <c r="W52" s="152">
        <f>'分部表-费用'!AI51</f>
        <v>0</v>
      </c>
      <c r="X52" s="152">
        <f>'分部表-费用'!AE51</f>
        <v>0</v>
      </c>
      <c r="Y52" s="152">
        <f>'分部表-费用'!AD51</f>
        <v>0</v>
      </c>
    </row>
    <row r="53" spans="1:25">
      <c r="A53" s="149"/>
      <c r="B53" s="160" t="s">
        <v>152</v>
      </c>
      <c r="C53" s="151">
        <f t="shared" si="6"/>
        <v>397644</v>
      </c>
      <c r="D53" s="152"/>
      <c r="E53" s="152">
        <f>SUM('分部表-费用'!E52:S52)+'分部表-费用'!D52+'分部表-费用'!Y52</f>
        <v>0</v>
      </c>
      <c r="F53" s="152">
        <f>'分部表-费用'!T52</f>
        <v>0</v>
      </c>
      <c r="G53" s="151">
        <f>'分部表-费用'!U52</f>
        <v>0</v>
      </c>
      <c r="H53" s="151">
        <f t="shared" si="1"/>
        <v>0</v>
      </c>
      <c r="I53" s="152">
        <f>'分部表-费用'!AK52</f>
        <v>0</v>
      </c>
      <c r="J53" s="152">
        <f>'分部表-费用'!AL52</f>
        <v>0</v>
      </c>
      <c r="K53" s="152">
        <f>'分部表-费用'!AJ52</f>
        <v>0</v>
      </c>
      <c r="L53" s="151">
        <f t="shared" si="2"/>
        <v>148531</v>
      </c>
      <c r="M53" s="152">
        <f>'分部表-费用'!Z52</f>
        <v>148531</v>
      </c>
      <c r="N53" s="152">
        <f>'分部表-费用'!AA52</f>
        <v>0</v>
      </c>
      <c r="O53" s="151">
        <f t="shared" si="4"/>
        <v>249113</v>
      </c>
      <c r="P53" s="152">
        <f>'分部表-费用'!AB52</f>
        <v>0</v>
      </c>
      <c r="Q53" s="152">
        <f>'分部表-费用'!AC52</f>
        <v>249113</v>
      </c>
      <c r="R53" s="152">
        <f>'分部表-费用'!Y52</f>
        <v>0</v>
      </c>
      <c r="S53" s="151">
        <f t="shared" si="3"/>
        <v>0</v>
      </c>
      <c r="T53" s="152">
        <f>'分部表-费用'!AF52</f>
        <v>0</v>
      </c>
      <c r="U53" s="152">
        <f>'分部表-费用'!AG52</f>
        <v>0</v>
      </c>
      <c r="V53" s="152">
        <f>'分部表-费用'!AH52</f>
        <v>0</v>
      </c>
      <c r="W53" s="152">
        <f>'分部表-费用'!AI52</f>
        <v>0</v>
      </c>
      <c r="X53" s="152">
        <f>'分部表-费用'!AE52</f>
        <v>0</v>
      </c>
      <c r="Y53" s="152">
        <f>'分部表-费用'!AD52</f>
        <v>0</v>
      </c>
    </row>
    <row r="54" spans="1:25">
      <c r="A54" s="149"/>
      <c r="B54" s="160" t="s">
        <v>153</v>
      </c>
      <c r="C54" s="151">
        <f t="shared" si="6"/>
        <v>167943.5</v>
      </c>
      <c r="D54" s="152"/>
      <c r="E54" s="152">
        <f>SUM('分部表-费用'!E53:S53)+'分部表-费用'!D53+'分部表-费用'!Y53</f>
        <v>167943.5</v>
      </c>
      <c r="F54" s="152">
        <f>'分部表-费用'!T53</f>
        <v>0</v>
      </c>
      <c r="G54" s="151">
        <f>'分部表-费用'!U53</f>
        <v>0</v>
      </c>
      <c r="H54" s="151">
        <f t="shared" si="1"/>
        <v>0</v>
      </c>
      <c r="I54" s="152">
        <f>'分部表-费用'!AK53</f>
        <v>0</v>
      </c>
      <c r="J54" s="152">
        <f>'分部表-费用'!AL53</f>
        <v>0</v>
      </c>
      <c r="K54" s="152">
        <f>'分部表-费用'!AJ53</f>
        <v>0</v>
      </c>
      <c r="L54" s="151">
        <f t="shared" si="2"/>
        <v>0</v>
      </c>
      <c r="M54" s="152">
        <f>'分部表-费用'!Z53</f>
        <v>0</v>
      </c>
      <c r="N54" s="152">
        <f>'分部表-费用'!AA53</f>
        <v>0</v>
      </c>
      <c r="O54" s="151">
        <f t="shared" si="4"/>
        <v>0</v>
      </c>
      <c r="P54" s="152">
        <f>'分部表-费用'!AB53</f>
        <v>0</v>
      </c>
      <c r="Q54" s="152">
        <f>'分部表-费用'!AC53</f>
        <v>0</v>
      </c>
      <c r="R54" s="152">
        <f>'分部表-费用'!Y53</f>
        <v>0</v>
      </c>
      <c r="S54" s="151">
        <f t="shared" si="3"/>
        <v>0</v>
      </c>
      <c r="T54" s="152">
        <f>'分部表-费用'!AF53</f>
        <v>0</v>
      </c>
      <c r="U54" s="152">
        <f>'分部表-费用'!AG53</f>
        <v>0</v>
      </c>
      <c r="V54" s="152">
        <f>'分部表-费用'!AH53</f>
        <v>0</v>
      </c>
      <c r="W54" s="152">
        <f>'分部表-费用'!AI53</f>
        <v>0</v>
      </c>
      <c r="X54" s="152">
        <f>'分部表-费用'!AE53</f>
        <v>0</v>
      </c>
      <c r="Y54" s="152">
        <f>'分部表-费用'!AD53</f>
        <v>0</v>
      </c>
    </row>
    <row r="55" spans="1:25">
      <c r="A55" s="149"/>
      <c r="B55" s="156" t="s">
        <v>154</v>
      </c>
      <c r="C55" s="151">
        <f t="shared" si="6"/>
        <v>108123.72</v>
      </c>
      <c r="D55" s="152"/>
      <c r="E55" s="152">
        <f>SUM('分部表-费用'!E54:S54)+'分部表-费用'!D54+'分部表-费用'!Y54</f>
        <v>64799.05</v>
      </c>
      <c r="F55" s="152">
        <f>'分部表-费用'!T54</f>
        <v>0</v>
      </c>
      <c r="G55" s="151">
        <f>'分部表-费用'!U54</f>
        <v>34253.46</v>
      </c>
      <c r="H55" s="151">
        <f t="shared" si="1"/>
        <v>2950.1</v>
      </c>
      <c r="I55" s="152">
        <f>'分部表-费用'!AK54</f>
        <v>308.1</v>
      </c>
      <c r="J55" s="152">
        <f>'分部表-费用'!AL54</f>
        <v>0</v>
      </c>
      <c r="K55" s="152">
        <f>'分部表-费用'!AJ54</f>
        <v>2642</v>
      </c>
      <c r="L55" s="151">
        <f t="shared" si="2"/>
        <v>676.5</v>
      </c>
      <c r="M55" s="152">
        <f>'分部表-费用'!Z54</f>
        <v>676.5</v>
      </c>
      <c r="N55" s="152">
        <f>'分部表-费用'!AA54</f>
        <v>0</v>
      </c>
      <c r="O55" s="151">
        <f t="shared" si="4"/>
        <v>345.1</v>
      </c>
      <c r="P55" s="152">
        <f>'分部表-费用'!AB54</f>
        <v>0</v>
      </c>
      <c r="Q55" s="152">
        <f>'分部表-费用'!AC54</f>
        <v>345.1</v>
      </c>
      <c r="R55" s="152">
        <f>'分部表-费用'!Y54</f>
        <v>17420.52</v>
      </c>
      <c r="S55" s="151">
        <f t="shared" si="3"/>
        <v>5099.51</v>
      </c>
      <c r="T55" s="152">
        <f>'分部表-费用'!AF54</f>
        <v>0</v>
      </c>
      <c r="U55" s="152">
        <f>'分部表-费用'!AG54</f>
        <v>2241.81</v>
      </c>
      <c r="V55" s="152">
        <f>'分部表-费用'!AH54</f>
        <v>0</v>
      </c>
      <c r="W55" s="152">
        <f>'分部表-费用'!AI54</f>
        <v>776.7</v>
      </c>
      <c r="X55" s="152">
        <f>'分部表-费用'!AE54</f>
        <v>904.78</v>
      </c>
      <c r="Y55" s="152">
        <f>'分部表-费用'!AD54</f>
        <v>1176.22</v>
      </c>
    </row>
    <row r="56" spans="1:25">
      <c r="A56" s="149"/>
      <c r="B56" s="156" t="s">
        <v>155</v>
      </c>
      <c r="C56" s="151">
        <f t="shared" si="6"/>
        <v>0</v>
      </c>
      <c r="D56" s="152"/>
      <c r="E56" s="152">
        <f>SUM('分部表-费用'!E55:S55)+'分部表-费用'!D55+'分部表-费用'!Y55</f>
        <v>0</v>
      </c>
      <c r="F56" s="152">
        <f>'分部表-费用'!T55</f>
        <v>0</v>
      </c>
      <c r="G56" s="151">
        <f>'分部表-费用'!U55</f>
        <v>0</v>
      </c>
      <c r="H56" s="151">
        <f t="shared" si="1"/>
        <v>0</v>
      </c>
      <c r="I56" s="152">
        <f>'分部表-费用'!AK55</f>
        <v>0</v>
      </c>
      <c r="J56" s="152">
        <f>'分部表-费用'!AL55</f>
        <v>0</v>
      </c>
      <c r="K56" s="152">
        <f>'分部表-费用'!AJ55</f>
        <v>0</v>
      </c>
      <c r="L56" s="151">
        <f t="shared" si="2"/>
        <v>0</v>
      </c>
      <c r="M56" s="152">
        <f>'分部表-费用'!Z55</f>
        <v>0</v>
      </c>
      <c r="N56" s="152">
        <f>'分部表-费用'!AA55</f>
        <v>0</v>
      </c>
      <c r="O56" s="151">
        <f t="shared" si="4"/>
        <v>0</v>
      </c>
      <c r="P56" s="152">
        <f>'分部表-费用'!AB55</f>
        <v>0</v>
      </c>
      <c r="Q56" s="152">
        <f>'分部表-费用'!AC55</f>
        <v>0</v>
      </c>
      <c r="R56" s="152">
        <f>'分部表-费用'!Y55</f>
        <v>0</v>
      </c>
      <c r="S56" s="151">
        <f t="shared" si="3"/>
        <v>0</v>
      </c>
      <c r="T56" s="152">
        <f>'分部表-费用'!AF55</f>
        <v>0</v>
      </c>
      <c r="U56" s="152">
        <f>'分部表-费用'!AG55</f>
        <v>0</v>
      </c>
      <c r="V56" s="152">
        <f>'分部表-费用'!AH55</f>
        <v>0</v>
      </c>
      <c r="W56" s="152">
        <f>'分部表-费用'!AI55</f>
        <v>0</v>
      </c>
      <c r="X56" s="152">
        <f>'分部表-费用'!AE55</f>
        <v>0</v>
      </c>
      <c r="Y56" s="152">
        <f>'分部表-费用'!AD55</f>
        <v>0</v>
      </c>
    </row>
    <row r="57" spans="1:25">
      <c r="A57" s="149"/>
      <c r="B57" s="156" t="s">
        <v>156</v>
      </c>
      <c r="C57" s="151">
        <f t="shared" si="6"/>
        <v>547924.39</v>
      </c>
      <c r="D57" s="152"/>
      <c r="E57" s="152">
        <f>SUM('分部表-费用'!E56:S56)+'分部表-费用'!D56+'分部表-费用'!Y56</f>
        <v>44945.38</v>
      </c>
      <c r="F57" s="152">
        <f>'分部表-费用'!T56</f>
        <v>4099.09</v>
      </c>
      <c r="G57" s="151">
        <f>'分部表-费用'!U56</f>
        <v>446746.61</v>
      </c>
      <c r="H57" s="151">
        <f t="shared" si="1"/>
        <v>9090.85</v>
      </c>
      <c r="I57" s="152">
        <f>'分部表-费用'!AK56</f>
        <v>2741.62</v>
      </c>
      <c r="J57" s="152">
        <f>'分部表-费用'!AL56</f>
        <v>5437.57</v>
      </c>
      <c r="K57" s="152">
        <f>'分部表-费用'!AJ56</f>
        <v>911.66</v>
      </c>
      <c r="L57" s="151">
        <f t="shared" si="2"/>
        <v>0</v>
      </c>
      <c r="M57" s="152">
        <f>'分部表-费用'!Z56</f>
        <v>0</v>
      </c>
      <c r="N57" s="152">
        <f>'分部表-费用'!AA56</f>
        <v>0</v>
      </c>
      <c r="O57" s="151">
        <f t="shared" si="4"/>
        <v>911.66</v>
      </c>
      <c r="P57" s="152">
        <f>'分部表-费用'!AB56</f>
        <v>911.66</v>
      </c>
      <c r="Q57" s="152">
        <f>'分部表-费用'!AC56</f>
        <v>0</v>
      </c>
      <c r="R57" s="152">
        <f>'分部表-费用'!Y56</f>
        <v>9995.89</v>
      </c>
      <c r="S57" s="151">
        <f t="shared" si="3"/>
        <v>42130.8</v>
      </c>
      <c r="T57" s="152">
        <f>'分部表-费用'!AF56</f>
        <v>11836.64</v>
      </c>
      <c r="U57" s="152">
        <f>'分部表-费用'!AG56</f>
        <v>14995.84</v>
      </c>
      <c r="V57" s="152">
        <f>'分部表-费用'!AH56</f>
        <v>0</v>
      </c>
      <c r="W57" s="152">
        <f>'分部表-费用'!AI56</f>
        <v>11425.46</v>
      </c>
      <c r="X57" s="152">
        <f>'分部表-费用'!AE56</f>
        <v>0</v>
      </c>
      <c r="Y57" s="152">
        <f>'分部表-费用'!AD56</f>
        <v>3872.86</v>
      </c>
    </row>
    <row r="58" spans="1:25">
      <c r="A58" s="149"/>
      <c r="B58" s="156" t="s">
        <v>157</v>
      </c>
      <c r="C58" s="151">
        <f t="shared" si="6"/>
        <v>0</v>
      </c>
      <c r="D58" s="152"/>
      <c r="E58" s="152">
        <f>SUM('分部表-费用'!E57:S57)+'分部表-费用'!D57+'分部表-费用'!Y57</f>
        <v>0</v>
      </c>
      <c r="F58" s="152">
        <f>'分部表-费用'!T57</f>
        <v>0</v>
      </c>
      <c r="G58" s="151">
        <f>'分部表-费用'!U57</f>
        <v>0</v>
      </c>
      <c r="H58" s="151">
        <f t="shared" si="1"/>
        <v>0</v>
      </c>
      <c r="I58" s="152">
        <f>'分部表-费用'!AK57</f>
        <v>0</v>
      </c>
      <c r="J58" s="152">
        <f>'分部表-费用'!AL57</f>
        <v>0</v>
      </c>
      <c r="K58" s="152">
        <f>'分部表-费用'!AJ57</f>
        <v>0</v>
      </c>
      <c r="L58" s="151">
        <f t="shared" si="2"/>
        <v>0</v>
      </c>
      <c r="M58" s="152">
        <f>'分部表-费用'!Z57</f>
        <v>0</v>
      </c>
      <c r="N58" s="152">
        <f>'分部表-费用'!AA57</f>
        <v>0</v>
      </c>
      <c r="O58" s="151">
        <f t="shared" si="4"/>
        <v>0</v>
      </c>
      <c r="P58" s="152">
        <f>'分部表-费用'!AB57</f>
        <v>0</v>
      </c>
      <c r="Q58" s="152">
        <f>'分部表-费用'!AC57</f>
        <v>0</v>
      </c>
      <c r="R58" s="152">
        <f>'分部表-费用'!Y57</f>
        <v>0</v>
      </c>
      <c r="S58" s="151">
        <f t="shared" si="3"/>
        <v>0</v>
      </c>
      <c r="T58" s="152">
        <f>'分部表-费用'!AF57</f>
        <v>0</v>
      </c>
      <c r="U58" s="152">
        <f>'分部表-费用'!AG57</f>
        <v>0</v>
      </c>
      <c r="V58" s="152">
        <f>'分部表-费用'!AH57</f>
        <v>0</v>
      </c>
      <c r="W58" s="152">
        <f>'分部表-费用'!AI57</f>
        <v>0</v>
      </c>
      <c r="X58" s="152">
        <f>'分部表-费用'!AE57</f>
        <v>0</v>
      </c>
      <c r="Y58" s="152">
        <f>'分部表-费用'!AD57</f>
        <v>0</v>
      </c>
    </row>
    <row r="59" spans="1:25">
      <c r="A59" s="149"/>
      <c r="B59" s="156" t="s">
        <v>158</v>
      </c>
      <c r="C59" s="151">
        <f t="shared" si="6"/>
        <v>0</v>
      </c>
      <c r="D59" s="152"/>
      <c r="E59" s="152">
        <f>SUM('分部表-费用'!E58:S58)+'分部表-费用'!D58+'分部表-费用'!Y58</f>
        <v>0</v>
      </c>
      <c r="F59" s="152">
        <f>'分部表-费用'!T58</f>
        <v>0</v>
      </c>
      <c r="G59" s="151">
        <f>'分部表-费用'!U58</f>
        <v>0</v>
      </c>
      <c r="H59" s="151">
        <f t="shared" si="1"/>
        <v>0</v>
      </c>
      <c r="I59" s="152">
        <f>'分部表-费用'!AK58</f>
        <v>0</v>
      </c>
      <c r="J59" s="152">
        <f>'分部表-费用'!AL58</f>
        <v>0</v>
      </c>
      <c r="K59" s="152">
        <f>'分部表-费用'!AJ58</f>
        <v>0</v>
      </c>
      <c r="L59" s="151">
        <f t="shared" si="2"/>
        <v>0</v>
      </c>
      <c r="M59" s="152">
        <f>'分部表-费用'!Z58</f>
        <v>0</v>
      </c>
      <c r="N59" s="152">
        <f>'分部表-费用'!AA58</f>
        <v>0</v>
      </c>
      <c r="O59" s="151">
        <f t="shared" si="4"/>
        <v>0</v>
      </c>
      <c r="P59" s="152">
        <f>'分部表-费用'!AB58</f>
        <v>0</v>
      </c>
      <c r="Q59" s="152">
        <f>'分部表-费用'!AC58</f>
        <v>0</v>
      </c>
      <c r="R59" s="152">
        <f>'分部表-费用'!Y58</f>
        <v>0</v>
      </c>
      <c r="S59" s="151">
        <f t="shared" si="3"/>
        <v>0</v>
      </c>
      <c r="T59" s="152">
        <f>'分部表-费用'!AF58</f>
        <v>0</v>
      </c>
      <c r="U59" s="152">
        <f>'分部表-费用'!AG58</f>
        <v>0</v>
      </c>
      <c r="V59" s="152">
        <f>'分部表-费用'!AH58</f>
        <v>0</v>
      </c>
      <c r="W59" s="152">
        <f>'分部表-费用'!AI58</f>
        <v>0</v>
      </c>
      <c r="X59" s="152">
        <f>'分部表-费用'!AE58</f>
        <v>0</v>
      </c>
      <c r="Y59" s="152">
        <f>'分部表-费用'!AD58</f>
        <v>0</v>
      </c>
    </row>
    <row r="60" spans="1:25">
      <c r="A60" s="149"/>
      <c r="B60" s="156" t="s">
        <v>159</v>
      </c>
      <c r="C60" s="151">
        <f t="shared" si="6"/>
        <v>62135.92</v>
      </c>
      <c r="D60" s="152"/>
      <c r="E60" s="152">
        <f>SUM('分部表-费用'!E59:S59)+'分部表-费用'!D59+'分部表-费用'!Y59</f>
        <v>0</v>
      </c>
      <c r="F60" s="152">
        <f>'分部表-费用'!T59</f>
        <v>0</v>
      </c>
      <c r="G60" s="151">
        <f>'分部表-费用'!U59</f>
        <v>0</v>
      </c>
      <c r="H60" s="151">
        <f t="shared" si="1"/>
        <v>0</v>
      </c>
      <c r="I60" s="152">
        <f>'分部表-费用'!AK59</f>
        <v>0</v>
      </c>
      <c r="J60" s="152">
        <f>'分部表-费用'!AL59</f>
        <v>0</v>
      </c>
      <c r="K60" s="152">
        <f>'分部表-费用'!AJ59</f>
        <v>0</v>
      </c>
      <c r="L60" s="151">
        <f t="shared" si="2"/>
        <v>0</v>
      </c>
      <c r="M60" s="152">
        <f>'分部表-费用'!Z59</f>
        <v>0</v>
      </c>
      <c r="N60" s="152">
        <f>'分部表-费用'!AA59</f>
        <v>0</v>
      </c>
      <c r="O60" s="151">
        <f t="shared" si="4"/>
        <v>62135.92</v>
      </c>
      <c r="P60" s="152">
        <f>'分部表-费用'!AB59</f>
        <v>62135.92</v>
      </c>
      <c r="Q60" s="152">
        <f>'分部表-费用'!AC59</f>
        <v>0</v>
      </c>
      <c r="R60" s="152">
        <f>'分部表-费用'!Y59</f>
        <v>0</v>
      </c>
      <c r="S60" s="151">
        <f t="shared" si="3"/>
        <v>0</v>
      </c>
      <c r="T60" s="152">
        <f>'分部表-费用'!AF59</f>
        <v>0</v>
      </c>
      <c r="U60" s="152">
        <f>'分部表-费用'!AG59</f>
        <v>0</v>
      </c>
      <c r="V60" s="152">
        <f>'分部表-费用'!AH59</f>
        <v>0</v>
      </c>
      <c r="W60" s="152">
        <f>'分部表-费用'!AI59</f>
        <v>0</v>
      </c>
      <c r="X60" s="152">
        <f>'分部表-费用'!AE59</f>
        <v>0</v>
      </c>
      <c r="Y60" s="152">
        <f>'分部表-费用'!AD59</f>
        <v>0</v>
      </c>
    </row>
    <row r="61" spans="1:25">
      <c r="A61" s="149"/>
      <c r="B61" s="161" t="s">
        <v>122</v>
      </c>
      <c r="C61" s="151">
        <f t="shared" si="6"/>
        <v>30944092.47</v>
      </c>
      <c r="D61" s="151"/>
      <c r="E61" s="152">
        <f>SUM('分部表-费用'!E60:S60)+'分部表-费用'!D60+'分部表-费用'!Y60</f>
        <v>8562190.66</v>
      </c>
      <c r="F61" s="151">
        <f t="shared" ref="F61:Y61" si="8">SUM(F39:F60)</f>
        <v>359410.71</v>
      </c>
      <c r="G61" s="151">
        <f t="shared" si="8"/>
        <v>12374245.34</v>
      </c>
      <c r="H61" s="151">
        <f t="shared" si="8"/>
        <v>1071605.13</v>
      </c>
      <c r="I61" s="151">
        <f t="shared" si="8"/>
        <v>309090.09</v>
      </c>
      <c r="J61" s="151">
        <f t="shared" si="8"/>
        <v>238095.78</v>
      </c>
      <c r="K61" s="151">
        <f t="shared" si="8"/>
        <v>524419.26</v>
      </c>
      <c r="L61" s="151">
        <f t="shared" si="8"/>
        <v>823364.17</v>
      </c>
      <c r="M61" s="151">
        <f t="shared" si="8"/>
        <v>649085.96</v>
      </c>
      <c r="N61" s="151">
        <f t="shared" si="8"/>
        <v>174278.21</v>
      </c>
      <c r="O61" s="151">
        <f t="shared" si="8"/>
        <v>1117830.2</v>
      </c>
      <c r="P61" s="151">
        <f t="shared" si="8"/>
        <v>577300.73</v>
      </c>
      <c r="Q61" s="151">
        <f t="shared" si="8"/>
        <v>540529.47</v>
      </c>
      <c r="R61" s="151">
        <f t="shared" si="8"/>
        <v>548797.63</v>
      </c>
      <c r="S61" s="151">
        <f t="shared" si="8"/>
        <v>6635446.26</v>
      </c>
      <c r="T61" s="151">
        <f t="shared" si="8"/>
        <v>3728927.38</v>
      </c>
      <c r="U61" s="151">
        <f t="shared" si="8"/>
        <v>943090.53</v>
      </c>
      <c r="V61" s="151">
        <f t="shared" si="8"/>
        <v>798475.79</v>
      </c>
      <c r="W61" s="151">
        <f t="shared" si="8"/>
        <v>674466.09</v>
      </c>
      <c r="X61" s="151">
        <f t="shared" si="8"/>
        <v>202257.36</v>
      </c>
      <c r="Y61" s="151">
        <f t="shared" si="8"/>
        <v>288229.11</v>
      </c>
    </row>
    <row r="62" spans="1:25">
      <c r="A62" s="149" t="s">
        <v>160</v>
      </c>
      <c r="B62" s="153" t="s">
        <v>161</v>
      </c>
      <c r="C62" s="151">
        <f t="shared" si="6"/>
        <v>1046486.14</v>
      </c>
      <c r="D62" s="152"/>
      <c r="E62" s="152">
        <f>SUM('分部表-费用'!E61:S61)+'分部表-费用'!D61+'分部表-费用'!Y61</f>
        <v>896055.68</v>
      </c>
      <c r="F62" s="152">
        <f>'分部表-费用'!T61</f>
        <v>0</v>
      </c>
      <c r="G62" s="151">
        <f>'分部表-费用'!U61</f>
        <v>16981.11</v>
      </c>
      <c r="H62" s="151">
        <f t="shared" si="1"/>
        <v>0</v>
      </c>
      <c r="I62" s="152">
        <f>'分部表-费用'!AK61</f>
        <v>0</v>
      </c>
      <c r="J62" s="152">
        <f>'分部表-费用'!AL61</f>
        <v>0</v>
      </c>
      <c r="K62" s="152">
        <f>'分部表-费用'!AJ61</f>
        <v>0</v>
      </c>
      <c r="L62" s="151">
        <f t="shared" si="2"/>
        <v>0</v>
      </c>
      <c r="M62" s="152">
        <f>'分部表-费用'!Z61</f>
        <v>0</v>
      </c>
      <c r="N62" s="152">
        <f>'分部表-费用'!AA61</f>
        <v>0</v>
      </c>
      <c r="O62" s="151">
        <f t="shared" si="4"/>
        <v>0</v>
      </c>
      <c r="P62" s="152">
        <f>'分部表-费用'!AB61</f>
        <v>0</v>
      </c>
      <c r="Q62" s="152">
        <f>'分部表-费用'!AC61</f>
        <v>0</v>
      </c>
      <c r="R62" s="152">
        <f>'分部表-费用'!Y61</f>
        <v>0</v>
      </c>
      <c r="S62" s="151">
        <f t="shared" si="3"/>
        <v>133449.35</v>
      </c>
      <c r="T62" s="152">
        <f>'分部表-费用'!AF61</f>
        <v>133449.35</v>
      </c>
      <c r="U62" s="152">
        <f>'分部表-费用'!AG61</f>
        <v>0</v>
      </c>
      <c r="V62" s="152">
        <f>'分部表-费用'!AH61</f>
        <v>0</v>
      </c>
      <c r="W62" s="152">
        <f>'分部表-费用'!AI61</f>
        <v>0</v>
      </c>
      <c r="X62" s="152">
        <f>'分部表-费用'!AE61</f>
        <v>0</v>
      </c>
      <c r="Y62" s="152">
        <f>'分部表-费用'!AD61</f>
        <v>0</v>
      </c>
    </row>
    <row r="63" spans="1:25">
      <c r="A63" s="149"/>
      <c r="B63" s="156" t="s">
        <v>162</v>
      </c>
      <c r="C63" s="151">
        <f t="shared" si="6"/>
        <v>2475361.37</v>
      </c>
      <c r="D63" s="152"/>
      <c r="E63" s="152">
        <f>SUM('分部表-费用'!E62:S62)+'分部表-费用'!D62+'分部表-费用'!Y62</f>
        <v>778613.67</v>
      </c>
      <c r="F63" s="152">
        <f>'分部表-费用'!T62</f>
        <v>0</v>
      </c>
      <c r="G63" s="151">
        <f>'分部表-费用'!U62</f>
        <v>1602977.11</v>
      </c>
      <c r="H63" s="151">
        <f t="shared" si="1"/>
        <v>0</v>
      </c>
      <c r="I63" s="152">
        <f>'分部表-费用'!AK62</f>
        <v>0</v>
      </c>
      <c r="J63" s="152">
        <f>'分部表-费用'!AL62</f>
        <v>0</v>
      </c>
      <c r="K63" s="152">
        <f>'分部表-费用'!AJ62</f>
        <v>0</v>
      </c>
      <c r="L63" s="151">
        <f t="shared" si="2"/>
        <v>0</v>
      </c>
      <c r="M63" s="152">
        <f>'分部表-费用'!Z62</f>
        <v>0</v>
      </c>
      <c r="N63" s="152">
        <f>'分部表-费用'!AA62</f>
        <v>0</v>
      </c>
      <c r="O63" s="151">
        <f t="shared" si="4"/>
        <v>0</v>
      </c>
      <c r="P63" s="152">
        <f>'分部表-费用'!AB62</f>
        <v>0</v>
      </c>
      <c r="Q63" s="152">
        <f>'分部表-费用'!AC62</f>
        <v>0</v>
      </c>
      <c r="R63" s="152">
        <f>'分部表-费用'!Y62</f>
        <v>97227.69</v>
      </c>
      <c r="S63" s="151">
        <f t="shared" si="3"/>
        <v>93770.59</v>
      </c>
      <c r="T63" s="152">
        <f>'分部表-费用'!AF62</f>
        <v>34899.21</v>
      </c>
      <c r="U63" s="152">
        <f>'分部表-费用'!AG62</f>
        <v>25173.71</v>
      </c>
      <c r="V63" s="152">
        <f>'分部表-费用'!AH62</f>
        <v>0</v>
      </c>
      <c r="W63" s="152">
        <f>'分部表-费用'!AI62</f>
        <v>30082.85</v>
      </c>
      <c r="X63" s="152">
        <f>'分部表-费用'!AE62</f>
        <v>1229.44</v>
      </c>
      <c r="Y63" s="152">
        <f>'分部表-费用'!AD62</f>
        <v>2385.38</v>
      </c>
    </row>
    <row r="64" spans="1:25">
      <c r="A64" s="149"/>
      <c r="B64" s="156" t="s">
        <v>163</v>
      </c>
      <c r="C64" s="151">
        <f t="shared" si="6"/>
        <v>30498025.39</v>
      </c>
      <c r="D64" s="152"/>
      <c r="E64" s="152">
        <f>SUM('分部表-费用'!E63:S63)+'分部表-费用'!D63+'分部表-费用'!Y63</f>
        <v>5963391.96</v>
      </c>
      <c r="F64" s="152">
        <f>'分部表-费用'!T63</f>
        <v>0</v>
      </c>
      <c r="G64" s="151">
        <f>'分部表-费用'!U63</f>
        <v>18971399.1</v>
      </c>
      <c r="H64" s="151">
        <f t="shared" si="1"/>
        <v>565725.73</v>
      </c>
      <c r="I64" s="152">
        <f>'分部表-费用'!AK63</f>
        <v>176000</v>
      </c>
      <c r="J64" s="152">
        <f>'分部表-费用'!AL63</f>
        <v>389725.73</v>
      </c>
      <c r="K64" s="152">
        <f>'分部表-费用'!AJ63</f>
        <v>0</v>
      </c>
      <c r="L64" s="151">
        <f t="shared" si="2"/>
        <v>1153208.57</v>
      </c>
      <c r="M64" s="152">
        <f>'分部表-费用'!Z63</f>
        <v>898174.3</v>
      </c>
      <c r="N64" s="152">
        <f>'分部表-费用'!AA63</f>
        <v>255034.27</v>
      </c>
      <c r="O64" s="151">
        <f t="shared" si="4"/>
        <v>1244159.99</v>
      </c>
      <c r="P64" s="152">
        <f>'分部表-费用'!AB63</f>
        <v>924788.57</v>
      </c>
      <c r="Q64" s="152">
        <f>'分部表-费用'!AC63</f>
        <v>319371.42</v>
      </c>
      <c r="R64" s="152">
        <f>'分部表-费用'!Y63</f>
        <v>5200092.4</v>
      </c>
      <c r="S64" s="151">
        <f t="shared" si="3"/>
        <v>2600140.04</v>
      </c>
      <c r="T64" s="152">
        <f>'分部表-费用'!AF63</f>
        <v>429623.77</v>
      </c>
      <c r="U64" s="152">
        <f>'分部表-费用'!AG63</f>
        <v>531596.97</v>
      </c>
      <c r="V64" s="152">
        <f>'分部表-费用'!AH63</f>
        <v>0</v>
      </c>
      <c r="W64" s="152">
        <f>'分部表-费用'!AI63</f>
        <v>1499422.38</v>
      </c>
      <c r="X64" s="152">
        <f>'分部表-费用'!AE63</f>
        <v>75037.02</v>
      </c>
      <c r="Y64" s="152">
        <f>'分部表-费用'!AD63</f>
        <v>64459.9</v>
      </c>
    </row>
    <row r="65" spans="1:25">
      <c r="A65" s="149"/>
      <c r="B65" s="156" t="s">
        <v>164</v>
      </c>
      <c r="C65" s="151">
        <f t="shared" si="6"/>
        <v>3639811.92</v>
      </c>
      <c r="D65" s="152"/>
      <c r="E65" s="152">
        <f>SUM('分部表-费用'!E64:S64)+'分部表-费用'!D64+'分部表-费用'!Y64</f>
        <v>1099491.32</v>
      </c>
      <c r="F65" s="152">
        <f>'分部表-费用'!T64</f>
        <v>0</v>
      </c>
      <c r="G65" s="151">
        <f>'分部表-费用'!U64</f>
        <v>2017956.46</v>
      </c>
      <c r="H65" s="151">
        <f t="shared" si="1"/>
        <v>61118.48</v>
      </c>
      <c r="I65" s="152">
        <f>'分部表-费用'!AK64</f>
        <v>19177.36</v>
      </c>
      <c r="J65" s="152">
        <f>'分部表-费用'!AL64</f>
        <v>41941.12</v>
      </c>
      <c r="K65" s="152">
        <f>'分部表-费用'!AJ64</f>
        <v>0</v>
      </c>
      <c r="L65" s="151">
        <f t="shared" si="2"/>
        <v>112022.53</v>
      </c>
      <c r="M65" s="152">
        <f>'分部表-费用'!Z64</f>
        <v>84576.52</v>
      </c>
      <c r="N65" s="152">
        <f>'分部表-费用'!AA64</f>
        <v>27446.01</v>
      </c>
      <c r="O65" s="151">
        <f t="shared" si="4"/>
        <v>125300.41</v>
      </c>
      <c r="P65" s="152">
        <f>'分部表-费用'!AB64</f>
        <v>99523.03</v>
      </c>
      <c r="Q65" s="152">
        <f>'分部表-费用'!AC64</f>
        <v>25777.38</v>
      </c>
      <c r="R65" s="152">
        <f>'分部表-费用'!Y64</f>
        <v>692545.46</v>
      </c>
      <c r="S65" s="151">
        <f t="shared" si="3"/>
        <v>223922.72</v>
      </c>
      <c r="T65" s="152">
        <f>'分部表-费用'!AF64</f>
        <v>47225.83</v>
      </c>
      <c r="U65" s="152">
        <f>'分部表-费用'!AG64</f>
        <v>45511.93</v>
      </c>
      <c r="V65" s="152">
        <f>'分部表-费用'!AH64</f>
        <v>0</v>
      </c>
      <c r="W65" s="152">
        <f>'分部表-费用'!AI64</f>
        <v>115208.59</v>
      </c>
      <c r="X65" s="152">
        <f>'分部表-费用'!AE64</f>
        <v>7351.5</v>
      </c>
      <c r="Y65" s="152">
        <f>'分部表-费用'!AD64</f>
        <v>8624.87</v>
      </c>
    </row>
    <row r="66" spans="1:25">
      <c r="A66" s="149"/>
      <c r="B66" s="156" t="s">
        <v>165</v>
      </c>
      <c r="C66" s="151">
        <f t="shared" si="6"/>
        <v>1274531.44</v>
      </c>
      <c r="D66" s="152"/>
      <c r="E66" s="152">
        <f>SUM('分部表-费用'!E65:S65)+'分部表-费用'!D65+'分部表-费用'!Y65</f>
        <v>251780.6</v>
      </c>
      <c r="F66" s="152">
        <f>'分部表-费用'!T65</f>
        <v>0</v>
      </c>
      <c r="G66" s="151">
        <f>'分部表-费用'!U65</f>
        <v>1022750.84</v>
      </c>
      <c r="H66" s="151">
        <f t="shared" si="1"/>
        <v>0</v>
      </c>
      <c r="I66" s="152">
        <f>'分部表-费用'!AK65</f>
        <v>0</v>
      </c>
      <c r="J66" s="152">
        <f>'分部表-费用'!AL65</f>
        <v>0</v>
      </c>
      <c r="K66" s="152">
        <f>'分部表-费用'!AJ65</f>
        <v>0</v>
      </c>
      <c r="L66" s="151">
        <f t="shared" si="2"/>
        <v>0</v>
      </c>
      <c r="M66" s="152">
        <f>'分部表-费用'!Z65</f>
        <v>0</v>
      </c>
      <c r="N66" s="152">
        <f>'分部表-费用'!AA65</f>
        <v>0</v>
      </c>
      <c r="O66" s="151">
        <f t="shared" si="4"/>
        <v>0</v>
      </c>
      <c r="P66" s="152">
        <f>'分部表-费用'!AB65</f>
        <v>0</v>
      </c>
      <c r="Q66" s="152">
        <f>'分部表-费用'!AC65</f>
        <v>0</v>
      </c>
      <c r="R66" s="152">
        <f>'分部表-费用'!Y65</f>
        <v>0</v>
      </c>
      <c r="S66" s="151">
        <f t="shared" si="3"/>
        <v>0</v>
      </c>
      <c r="T66" s="152">
        <f>'分部表-费用'!AF65</f>
        <v>0</v>
      </c>
      <c r="U66" s="152">
        <f>'分部表-费用'!AG65</f>
        <v>0</v>
      </c>
      <c r="V66" s="152">
        <f>'分部表-费用'!AH65</f>
        <v>0</v>
      </c>
      <c r="W66" s="152">
        <f>'分部表-费用'!AI65</f>
        <v>0</v>
      </c>
      <c r="X66" s="152">
        <f>'分部表-费用'!AE65</f>
        <v>0</v>
      </c>
      <c r="Y66" s="152">
        <f>'分部表-费用'!AD65</f>
        <v>0</v>
      </c>
    </row>
    <row r="67" spans="1:25">
      <c r="A67" s="149"/>
      <c r="B67" s="156" t="s">
        <v>166</v>
      </c>
      <c r="C67" s="151">
        <f t="shared" si="6"/>
        <v>261222.67</v>
      </c>
      <c r="D67" s="152"/>
      <c r="E67" s="152">
        <f>SUM('分部表-费用'!E66:S66)+'分部表-费用'!D66+'分部表-费用'!Y66</f>
        <v>101160.82</v>
      </c>
      <c r="F67" s="152">
        <f>'分部表-费用'!T66</f>
        <v>0</v>
      </c>
      <c r="G67" s="151">
        <f>'分部表-费用'!U66</f>
        <v>156501.85</v>
      </c>
      <c r="H67" s="151">
        <f t="shared" si="1"/>
        <v>3520</v>
      </c>
      <c r="I67" s="152">
        <f>'分部表-费用'!AK66</f>
        <v>10</v>
      </c>
      <c r="J67" s="152">
        <f>'分部表-费用'!AL66</f>
        <v>3510</v>
      </c>
      <c r="K67" s="152">
        <f>'分部表-费用'!AJ66</f>
        <v>0</v>
      </c>
      <c r="L67" s="151">
        <f t="shared" si="2"/>
        <v>20</v>
      </c>
      <c r="M67" s="152">
        <f>'分部表-费用'!Z66</f>
        <v>10</v>
      </c>
      <c r="N67" s="152">
        <f>'分部表-费用'!AA66</f>
        <v>10</v>
      </c>
      <c r="O67" s="151">
        <f t="shared" si="4"/>
        <v>20</v>
      </c>
      <c r="P67" s="152">
        <f>'分部表-费用'!AB66</f>
        <v>10</v>
      </c>
      <c r="Q67" s="152">
        <f>'分部表-费用'!AC66</f>
        <v>10</v>
      </c>
      <c r="R67" s="152">
        <f>'分部表-费用'!Y66</f>
        <v>300.19</v>
      </c>
      <c r="S67" s="151">
        <f t="shared" si="3"/>
        <v>0</v>
      </c>
      <c r="T67" s="152">
        <f>'分部表-费用'!AF66</f>
        <v>0</v>
      </c>
      <c r="U67" s="152">
        <f>'分部表-费用'!AG66</f>
        <v>0</v>
      </c>
      <c r="V67" s="152">
        <f>'分部表-费用'!AH66</f>
        <v>0</v>
      </c>
      <c r="W67" s="152">
        <f>'分部表-费用'!AI66</f>
        <v>0</v>
      </c>
      <c r="X67" s="152">
        <f>'分部表-费用'!AE66</f>
        <v>0</v>
      </c>
      <c r="Y67" s="152">
        <f>'分部表-费用'!AD66</f>
        <v>0</v>
      </c>
    </row>
    <row r="68" spans="1:25">
      <c r="A68" s="149"/>
      <c r="B68" s="156" t="s">
        <v>167</v>
      </c>
      <c r="C68" s="151">
        <f t="shared" si="6"/>
        <v>157308.94</v>
      </c>
      <c r="D68" s="152"/>
      <c r="E68" s="152">
        <f>SUM('分部表-费用'!E67:S67)+'分部表-费用'!D67+'分部表-费用'!Y67</f>
        <v>107865.25</v>
      </c>
      <c r="F68" s="152">
        <f>'分部表-费用'!T67</f>
        <v>0</v>
      </c>
      <c r="G68" s="151">
        <f>'分部表-费用'!U67</f>
        <v>48543.69</v>
      </c>
      <c r="H68" s="151">
        <f t="shared" si="1"/>
        <v>0</v>
      </c>
      <c r="I68" s="152">
        <f>'分部表-费用'!AK67</f>
        <v>0</v>
      </c>
      <c r="J68" s="152">
        <f>'分部表-费用'!AL67</f>
        <v>0</v>
      </c>
      <c r="K68" s="152">
        <f>'分部表-费用'!AJ67</f>
        <v>0</v>
      </c>
      <c r="L68" s="151">
        <f t="shared" si="2"/>
        <v>0</v>
      </c>
      <c r="M68" s="152">
        <f>'分部表-费用'!Z67</f>
        <v>0</v>
      </c>
      <c r="N68" s="152">
        <f>'分部表-费用'!AA67</f>
        <v>0</v>
      </c>
      <c r="O68" s="151">
        <f t="shared" si="4"/>
        <v>0</v>
      </c>
      <c r="P68" s="152">
        <f>'分部表-费用'!AB67</f>
        <v>0</v>
      </c>
      <c r="Q68" s="152">
        <f>'分部表-费用'!AC67</f>
        <v>0</v>
      </c>
      <c r="R68" s="152">
        <f>'分部表-费用'!Y67</f>
        <v>0</v>
      </c>
      <c r="S68" s="151">
        <f t="shared" si="3"/>
        <v>900</v>
      </c>
      <c r="T68" s="152">
        <f>'分部表-费用'!AF67</f>
        <v>900</v>
      </c>
      <c r="U68" s="152">
        <f>'分部表-费用'!AG67</f>
        <v>0</v>
      </c>
      <c r="V68" s="152">
        <f>'分部表-费用'!AH67</f>
        <v>0</v>
      </c>
      <c r="W68" s="152">
        <f>'分部表-费用'!AI67</f>
        <v>0</v>
      </c>
      <c r="X68" s="152">
        <f>'分部表-费用'!AE67</f>
        <v>0</v>
      </c>
      <c r="Y68" s="152">
        <f>'分部表-费用'!AD67</f>
        <v>0</v>
      </c>
    </row>
    <row r="69" spans="1:25">
      <c r="A69" s="149"/>
      <c r="B69" s="156" t="s">
        <v>168</v>
      </c>
      <c r="C69" s="151">
        <f t="shared" ref="C69:C82" si="9">D69+E69+F69+G69+H69+L69+O69+S69</f>
        <v>19597282.31</v>
      </c>
      <c r="D69" s="152"/>
      <c r="E69" s="152">
        <f>SUM('分部表-费用'!E68:S68)+'分部表-费用'!D68+'分部表-费用'!Y68</f>
        <v>8303858.41</v>
      </c>
      <c r="F69" s="152">
        <f>'分部表-费用'!T68</f>
        <v>0</v>
      </c>
      <c r="G69" s="151">
        <f>'分部表-费用'!U68</f>
        <v>11161244.93</v>
      </c>
      <c r="H69" s="151">
        <f t="shared" ref="H69:H80" si="10">I69+J69+K69</f>
        <v>52085.52</v>
      </c>
      <c r="I69" s="152">
        <f>'分部表-费用'!AK68</f>
        <v>24510.26</v>
      </c>
      <c r="J69" s="152">
        <f>'分部表-费用'!AL68</f>
        <v>27575.26</v>
      </c>
      <c r="K69" s="152">
        <f>'分部表-费用'!AJ68</f>
        <v>0</v>
      </c>
      <c r="L69" s="151">
        <f t="shared" ref="L69:L80" si="11">M69+N69</f>
        <v>55583.2</v>
      </c>
      <c r="M69" s="152">
        <f>'分部表-费用'!Z68</f>
        <v>43328.08</v>
      </c>
      <c r="N69" s="152">
        <f>'分部表-费用'!AA68</f>
        <v>12255.12</v>
      </c>
      <c r="O69" s="151">
        <f t="shared" ref="O69:O80" si="12">P69+Q69</f>
        <v>24510.25</v>
      </c>
      <c r="P69" s="152">
        <f>'分部表-费用'!AB68</f>
        <v>24510.25</v>
      </c>
      <c r="Q69" s="152">
        <f>'分部表-费用'!AC68</f>
        <v>0</v>
      </c>
      <c r="R69" s="152">
        <f>'分部表-费用'!Y68</f>
        <v>187008.26</v>
      </c>
      <c r="S69" s="151">
        <f t="shared" ref="S69:S80" si="13">T69+U69+V69+W69+X69+Y69</f>
        <v>0</v>
      </c>
      <c r="T69" s="152">
        <f>'分部表-费用'!AF68</f>
        <v>0</v>
      </c>
      <c r="U69" s="152">
        <f>'分部表-费用'!AG68</f>
        <v>0</v>
      </c>
      <c r="V69" s="152">
        <f>'分部表-费用'!AH68</f>
        <v>0</v>
      </c>
      <c r="W69" s="152">
        <f>'分部表-费用'!AI68</f>
        <v>0</v>
      </c>
      <c r="X69" s="152">
        <f>'分部表-费用'!AE68</f>
        <v>0</v>
      </c>
      <c r="Y69" s="152">
        <f>'分部表-费用'!AD68</f>
        <v>0</v>
      </c>
    </row>
    <row r="70" spans="1:25">
      <c r="A70" s="149"/>
      <c r="B70" s="156" t="s">
        <v>169</v>
      </c>
      <c r="C70" s="151">
        <f t="shared" si="9"/>
        <v>5875433.41</v>
      </c>
      <c r="D70" s="152"/>
      <c r="E70" s="152">
        <f>SUM('分部表-费用'!E69:S69)+'分部表-费用'!D69+'分部表-费用'!Y69</f>
        <v>1481560.74</v>
      </c>
      <c r="F70" s="152">
        <f>'分部表-费用'!T69</f>
        <v>0</v>
      </c>
      <c r="G70" s="151">
        <f>'分部表-费用'!U69</f>
        <v>3918596.39</v>
      </c>
      <c r="H70" s="151">
        <f t="shared" si="10"/>
        <v>34669.81</v>
      </c>
      <c r="I70" s="152">
        <f>'分部表-费用'!AK69</f>
        <v>23113.21</v>
      </c>
      <c r="J70" s="152">
        <f>'分部表-费用'!AL69</f>
        <v>11556.6</v>
      </c>
      <c r="K70" s="152">
        <f>'分部表-费用'!AJ69</f>
        <v>0</v>
      </c>
      <c r="L70" s="151">
        <f t="shared" si="11"/>
        <v>415035.15</v>
      </c>
      <c r="M70" s="152">
        <f>'分部表-费用'!Z69</f>
        <v>398272.69</v>
      </c>
      <c r="N70" s="152">
        <f>'分部表-费用'!AA69</f>
        <v>16762.46</v>
      </c>
      <c r="O70" s="151">
        <f t="shared" si="12"/>
        <v>18688.68</v>
      </c>
      <c r="P70" s="152">
        <f>'分部表-费用'!AB69</f>
        <v>11792.46</v>
      </c>
      <c r="Q70" s="152">
        <f>'分部表-费用'!AC69</f>
        <v>6896.22</v>
      </c>
      <c r="R70" s="152">
        <f>'分部表-费用'!Y69</f>
        <v>0</v>
      </c>
      <c r="S70" s="151">
        <f t="shared" si="13"/>
        <v>6882.64</v>
      </c>
      <c r="T70" s="152">
        <f>'分部表-费用'!AF69</f>
        <v>0</v>
      </c>
      <c r="U70" s="152">
        <f>'分部表-费用'!AG69</f>
        <v>0</v>
      </c>
      <c r="V70" s="152">
        <f>'分部表-费用'!AH69</f>
        <v>0</v>
      </c>
      <c r="W70" s="152">
        <f>'分部表-费用'!AI69</f>
        <v>260</v>
      </c>
      <c r="X70" s="152">
        <f>'分部表-费用'!AE69</f>
        <v>2264.15</v>
      </c>
      <c r="Y70" s="152">
        <f>'分部表-费用'!AD69</f>
        <v>4358.49</v>
      </c>
    </row>
    <row r="71" spans="1:25">
      <c r="A71" s="149"/>
      <c r="B71" s="156" t="s">
        <v>170</v>
      </c>
      <c r="C71" s="151">
        <f t="shared" si="9"/>
        <v>0</v>
      </c>
      <c r="D71" s="152"/>
      <c r="E71" s="152">
        <f>SUM('分部表-费用'!E70:S70)+'分部表-费用'!D70+'分部表-费用'!Y70</f>
        <v>0</v>
      </c>
      <c r="F71" s="152">
        <f>'分部表-费用'!T70</f>
        <v>0</v>
      </c>
      <c r="G71" s="151">
        <f>'分部表-费用'!U70</f>
        <v>0</v>
      </c>
      <c r="H71" s="151">
        <f t="shared" si="10"/>
        <v>0</v>
      </c>
      <c r="I71" s="152">
        <f>'分部表-费用'!AK70</f>
        <v>0</v>
      </c>
      <c r="J71" s="152">
        <f>'分部表-费用'!AL70</f>
        <v>0</v>
      </c>
      <c r="K71" s="152">
        <f>'分部表-费用'!AJ70</f>
        <v>0</v>
      </c>
      <c r="L71" s="151">
        <f t="shared" si="11"/>
        <v>0</v>
      </c>
      <c r="M71" s="152">
        <f>'分部表-费用'!Z70</f>
        <v>0</v>
      </c>
      <c r="N71" s="152">
        <f>'分部表-费用'!AA70</f>
        <v>0</v>
      </c>
      <c r="O71" s="151">
        <f t="shared" si="12"/>
        <v>0</v>
      </c>
      <c r="P71" s="152">
        <f>'分部表-费用'!AB70</f>
        <v>0</v>
      </c>
      <c r="Q71" s="152">
        <f>'分部表-费用'!AC70</f>
        <v>0</v>
      </c>
      <c r="R71" s="152">
        <f>'分部表-费用'!Y70</f>
        <v>0</v>
      </c>
      <c r="S71" s="151">
        <f t="shared" si="13"/>
        <v>0</v>
      </c>
      <c r="T71" s="152">
        <f>'分部表-费用'!AF70</f>
        <v>0</v>
      </c>
      <c r="U71" s="152">
        <f>'分部表-费用'!AG70</f>
        <v>0</v>
      </c>
      <c r="V71" s="152">
        <f>'分部表-费用'!AH70</f>
        <v>0</v>
      </c>
      <c r="W71" s="152">
        <f>'分部表-费用'!AI70</f>
        <v>0</v>
      </c>
      <c r="X71" s="152">
        <f>'分部表-费用'!AE70</f>
        <v>0</v>
      </c>
      <c r="Y71" s="152">
        <f>'分部表-费用'!AD70</f>
        <v>0</v>
      </c>
    </row>
    <row r="72" spans="1:25">
      <c r="A72" s="149"/>
      <c r="B72" s="156" t="s">
        <v>171</v>
      </c>
      <c r="C72" s="151">
        <f t="shared" si="9"/>
        <v>9737112.16</v>
      </c>
      <c r="D72" s="152"/>
      <c r="E72" s="152">
        <f>SUM('分部表-费用'!E71:S71)+'分部表-费用'!D71+'分部表-费用'!Y71</f>
        <v>7047485.13</v>
      </c>
      <c r="F72" s="152">
        <f>'分部表-费用'!T71</f>
        <v>0</v>
      </c>
      <c r="G72" s="151">
        <f>'分部表-费用'!U71</f>
        <v>2551719.64</v>
      </c>
      <c r="H72" s="151">
        <f t="shared" si="10"/>
        <v>23612</v>
      </c>
      <c r="I72" s="152">
        <f>'分部表-费用'!AK71</f>
        <v>3696.68</v>
      </c>
      <c r="J72" s="152">
        <f>'分部表-费用'!AL71</f>
        <v>19915.32</v>
      </c>
      <c r="K72" s="152">
        <f>'分部表-费用'!AJ71</f>
        <v>0</v>
      </c>
      <c r="L72" s="151">
        <f t="shared" si="11"/>
        <v>62055.73</v>
      </c>
      <c r="M72" s="152">
        <f>'分部表-费用'!Z71</f>
        <v>42989.08</v>
      </c>
      <c r="N72" s="152">
        <f>'分部表-费用'!AA71</f>
        <v>19066.65</v>
      </c>
      <c r="O72" s="151">
        <f t="shared" si="12"/>
        <v>52239.66</v>
      </c>
      <c r="P72" s="152">
        <f>'分部表-费用'!AB71</f>
        <v>44600.28</v>
      </c>
      <c r="Q72" s="152">
        <f>'分部表-费用'!AC71</f>
        <v>7639.38</v>
      </c>
      <c r="R72" s="152">
        <f>'分部表-费用'!Y71</f>
        <v>293815.89</v>
      </c>
      <c r="S72" s="151">
        <f t="shared" si="13"/>
        <v>0</v>
      </c>
      <c r="T72" s="152">
        <f>'分部表-费用'!AF71</f>
        <v>0</v>
      </c>
      <c r="U72" s="152">
        <f>'分部表-费用'!AG71</f>
        <v>0</v>
      </c>
      <c r="V72" s="152">
        <f>'分部表-费用'!AH71</f>
        <v>0</v>
      </c>
      <c r="W72" s="152">
        <f>'分部表-费用'!AI71</f>
        <v>0</v>
      </c>
      <c r="X72" s="152">
        <f>'分部表-费用'!AE71</f>
        <v>0</v>
      </c>
      <c r="Y72" s="152">
        <f>'分部表-费用'!AD71</f>
        <v>0</v>
      </c>
    </row>
    <row r="73" spans="1:25">
      <c r="A73" s="149"/>
      <c r="B73" s="156" t="s">
        <v>172</v>
      </c>
      <c r="C73" s="151">
        <f t="shared" si="9"/>
        <v>9967507.45</v>
      </c>
      <c r="D73" s="152"/>
      <c r="E73" s="152">
        <f>SUM('分部表-费用'!E72:S72)+'分部表-费用'!D72+'分部表-费用'!Y72</f>
        <v>9512875.75</v>
      </c>
      <c r="F73" s="152">
        <f>'分部表-费用'!T72</f>
        <v>0</v>
      </c>
      <c r="G73" s="151">
        <f>'分部表-费用'!U72</f>
        <v>365336.42</v>
      </c>
      <c r="H73" s="151">
        <f t="shared" si="10"/>
        <v>0</v>
      </c>
      <c r="I73" s="152">
        <f>'分部表-费用'!AK72</f>
        <v>0</v>
      </c>
      <c r="J73" s="152">
        <f>'分部表-费用'!AL72</f>
        <v>0</v>
      </c>
      <c r="K73" s="152">
        <f>'分部表-费用'!AJ72</f>
        <v>0</v>
      </c>
      <c r="L73" s="151">
        <f t="shared" si="11"/>
        <v>89295.28</v>
      </c>
      <c r="M73" s="152">
        <f>'分部表-费用'!Z72</f>
        <v>89295.28</v>
      </c>
      <c r="N73" s="152">
        <f>'分部表-费用'!AA72</f>
        <v>0</v>
      </c>
      <c r="O73" s="151">
        <f t="shared" si="12"/>
        <v>0</v>
      </c>
      <c r="P73" s="152">
        <f>'分部表-费用'!AB72</f>
        <v>0</v>
      </c>
      <c r="Q73" s="152">
        <f>'分部表-费用'!AC72</f>
        <v>0</v>
      </c>
      <c r="R73" s="152">
        <f>'分部表-费用'!Y72</f>
        <v>0</v>
      </c>
      <c r="S73" s="151">
        <f t="shared" si="13"/>
        <v>0</v>
      </c>
      <c r="T73" s="152">
        <f>'分部表-费用'!AF72</f>
        <v>0</v>
      </c>
      <c r="U73" s="152">
        <f>'分部表-费用'!AG72</f>
        <v>0</v>
      </c>
      <c r="V73" s="152">
        <f>'分部表-费用'!AH72</f>
        <v>0</v>
      </c>
      <c r="W73" s="152">
        <f>'分部表-费用'!AI72</f>
        <v>0</v>
      </c>
      <c r="X73" s="152">
        <f>'分部表-费用'!AE72</f>
        <v>0</v>
      </c>
      <c r="Y73" s="152">
        <f>'分部表-费用'!AD72</f>
        <v>0</v>
      </c>
    </row>
    <row r="74" spans="1:25">
      <c r="A74" s="149"/>
      <c r="B74" s="156" t="s">
        <v>173</v>
      </c>
      <c r="C74" s="151">
        <f t="shared" si="9"/>
        <v>8247953.6</v>
      </c>
      <c r="D74" s="152"/>
      <c r="E74" s="152">
        <f>SUM('分部表-费用'!E73:S73)+'分部表-费用'!D73+'分部表-费用'!Y73</f>
        <v>2708282.18</v>
      </c>
      <c r="F74" s="152">
        <f>'分部表-费用'!T73</f>
        <v>0</v>
      </c>
      <c r="G74" s="151">
        <f>'分部表-费用'!U73</f>
        <v>4458324.28</v>
      </c>
      <c r="H74" s="151">
        <f t="shared" si="10"/>
        <v>91433.98</v>
      </c>
      <c r="I74" s="152">
        <f>'分部表-费用'!AK73</f>
        <v>26464.44</v>
      </c>
      <c r="J74" s="152">
        <f>'分部表-费用'!AL73</f>
        <v>57067.28</v>
      </c>
      <c r="K74" s="152">
        <f>'分部表-费用'!AJ73</f>
        <v>7902.26</v>
      </c>
      <c r="L74" s="151">
        <f t="shared" si="11"/>
        <v>158045.67</v>
      </c>
      <c r="M74" s="152">
        <f>'分部表-费用'!Z73</f>
        <v>117897.67</v>
      </c>
      <c r="N74" s="152">
        <f>'分部表-费用'!AA73</f>
        <v>40148</v>
      </c>
      <c r="O74" s="151">
        <f t="shared" si="12"/>
        <v>180696.08</v>
      </c>
      <c r="P74" s="152">
        <f>'分部表-费用'!AB73</f>
        <v>132392.72</v>
      </c>
      <c r="Q74" s="152">
        <f>'分部表-费用'!AC73</f>
        <v>48303.36</v>
      </c>
      <c r="R74" s="152">
        <f>'分部表-费用'!Y73</f>
        <v>674164.04</v>
      </c>
      <c r="S74" s="151">
        <f t="shared" si="13"/>
        <v>651171.41</v>
      </c>
      <c r="T74" s="152">
        <f>'分部表-费用'!AF73</f>
        <v>109555.35</v>
      </c>
      <c r="U74" s="152">
        <f>'分部表-费用'!AG73</f>
        <v>84083.31</v>
      </c>
      <c r="V74" s="152">
        <f>'分部表-费用'!AH73</f>
        <v>0</v>
      </c>
      <c r="W74" s="152">
        <f>'分部表-费用'!AI73</f>
        <v>381906.7</v>
      </c>
      <c r="X74" s="152">
        <f>'分部表-费用'!AE73</f>
        <v>30242.24</v>
      </c>
      <c r="Y74" s="152">
        <f>'分部表-费用'!AD73</f>
        <v>45383.81</v>
      </c>
    </row>
    <row r="75" spans="1:25">
      <c r="A75" s="149"/>
      <c r="B75" s="156" t="s">
        <v>174</v>
      </c>
      <c r="C75" s="151">
        <f t="shared" si="9"/>
        <v>0</v>
      </c>
      <c r="D75" s="152"/>
      <c r="E75" s="152">
        <f>SUM('分部表-费用'!E74:S74)+'分部表-费用'!D74+'分部表-费用'!Y74</f>
        <v>0</v>
      </c>
      <c r="F75" s="152">
        <f>'分部表-费用'!T74</f>
        <v>0</v>
      </c>
      <c r="G75" s="151">
        <f>'分部表-费用'!U74</f>
        <v>0</v>
      </c>
      <c r="H75" s="151">
        <f t="shared" si="10"/>
        <v>0</v>
      </c>
      <c r="I75" s="152">
        <f>'分部表-费用'!AK74</f>
        <v>0</v>
      </c>
      <c r="J75" s="152">
        <f>'分部表-费用'!AL74</f>
        <v>0</v>
      </c>
      <c r="K75" s="152">
        <f>'分部表-费用'!AJ74</f>
        <v>0</v>
      </c>
      <c r="L75" s="151">
        <f t="shared" si="11"/>
        <v>0</v>
      </c>
      <c r="M75" s="152">
        <f>'分部表-费用'!Z74</f>
        <v>0</v>
      </c>
      <c r="N75" s="152">
        <f>'分部表-费用'!AA74</f>
        <v>0</v>
      </c>
      <c r="O75" s="151">
        <f t="shared" si="12"/>
        <v>0</v>
      </c>
      <c r="P75" s="152">
        <f>'分部表-费用'!AB74</f>
        <v>0</v>
      </c>
      <c r="Q75" s="152">
        <f>'分部表-费用'!AC74</f>
        <v>0</v>
      </c>
      <c r="R75" s="152">
        <f>'分部表-费用'!Y74</f>
        <v>0</v>
      </c>
      <c r="S75" s="151">
        <f t="shared" si="13"/>
        <v>0</v>
      </c>
      <c r="T75" s="152">
        <f>'分部表-费用'!AF74</f>
        <v>0</v>
      </c>
      <c r="U75" s="152">
        <f>'分部表-费用'!AG74</f>
        <v>0</v>
      </c>
      <c r="V75" s="152">
        <f>'分部表-费用'!AH74</f>
        <v>0</v>
      </c>
      <c r="W75" s="152">
        <f>'分部表-费用'!AI74</f>
        <v>0</v>
      </c>
      <c r="X75" s="152">
        <f>'分部表-费用'!AE74</f>
        <v>0</v>
      </c>
      <c r="Y75" s="152">
        <f>'分部表-费用'!AD74</f>
        <v>0</v>
      </c>
    </row>
    <row r="76" spans="1:25">
      <c r="A76" s="149"/>
      <c r="B76" s="161" t="s">
        <v>122</v>
      </c>
      <c r="C76" s="151">
        <f t="shared" si="9"/>
        <v>92778036.8</v>
      </c>
      <c r="D76" s="151"/>
      <c r="E76" s="152">
        <f>SUM('分部表-费用'!E75:S75)+'分部表-费用'!D75+'分部表-费用'!Y75</f>
        <v>38252421.51</v>
      </c>
      <c r="F76" s="151">
        <f t="shared" ref="F76:Y76" si="14">SUM(F62:F75)</f>
        <v>0</v>
      </c>
      <c r="G76" s="151">
        <f t="shared" si="14"/>
        <v>46292331.82</v>
      </c>
      <c r="H76" s="151">
        <f t="shared" si="14"/>
        <v>832165.52</v>
      </c>
      <c r="I76" s="151">
        <f t="shared" si="14"/>
        <v>272971.95</v>
      </c>
      <c r="J76" s="151">
        <f t="shared" si="14"/>
        <v>551291.31</v>
      </c>
      <c r="K76" s="151">
        <f t="shared" si="14"/>
        <v>7902.26</v>
      </c>
      <c r="L76" s="151">
        <f t="shared" si="14"/>
        <v>2045266.13</v>
      </c>
      <c r="M76" s="151">
        <f t="shared" si="14"/>
        <v>1674543.62</v>
      </c>
      <c r="N76" s="151">
        <f t="shared" si="14"/>
        <v>370722.51</v>
      </c>
      <c r="O76" s="151">
        <f t="shared" si="14"/>
        <v>1645615.07</v>
      </c>
      <c r="P76" s="151">
        <f t="shared" si="14"/>
        <v>1237617.31</v>
      </c>
      <c r="Q76" s="151">
        <f t="shared" si="14"/>
        <v>407997.76</v>
      </c>
      <c r="R76" s="151">
        <f t="shared" si="14"/>
        <v>7145153.93</v>
      </c>
      <c r="S76" s="151">
        <f t="shared" si="14"/>
        <v>3710236.75</v>
      </c>
      <c r="T76" s="151">
        <f t="shared" si="14"/>
        <v>755653.51</v>
      </c>
      <c r="U76" s="151">
        <f t="shared" si="14"/>
        <v>686365.92</v>
      </c>
      <c r="V76" s="151">
        <f t="shared" si="14"/>
        <v>0</v>
      </c>
      <c r="W76" s="151">
        <f t="shared" si="14"/>
        <v>2026880.52</v>
      </c>
      <c r="X76" s="151">
        <f t="shared" si="14"/>
        <v>116124.35</v>
      </c>
      <c r="Y76" s="151">
        <f t="shared" si="14"/>
        <v>125212.45</v>
      </c>
    </row>
    <row r="77" spans="1:25">
      <c r="A77" s="149" t="s">
        <v>175</v>
      </c>
      <c r="B77" s="153" t="s">
        <v>176</v>
      </c>
      <c r="C77" s="151">
        <f t="shared" si="9"/>
        <v>0</v>
      </c>
      <c r="D77" s="152"/>
      <c r="E77" s="152">
        <f>SUM('分部表-费用'!E76:S76)+'分部表-费用'!D76+'分部表-费用'!Y76</f>
        <v>0</v>
      </c>
      <c r="F77" s="152">
        <f>'分部表-费用'!T76</f>
        <v>0</v>
      </c>
      <c r="G77" s="151">
        <f>'分部表-费用'!U76</f>
        <v>0</v>
      </c>
      <c r="H77" s="151">
        <f t="shared" si="10"/>
        <v>0</v>
      </c>
      <c r="I77" s="152">
        <f>'分部表-费用'!AK76</f>
        <v>0</v>
      </c>
      <c r="J77" s="152">
        <f>'分部表-费用'!AL76</f>
        <v>0</v>
      </c>
      <c r="K77" s="152">
        <f>'分部表-费用'!AJ76</f>
        <v>0</v>
      </c>
      <c r="L77" s="151">
        <f t="shared" si="11"/>
        <v>0</v>
      </c>
      <c r="M77" s="152">
        <f>'分部表-费用'!Z76</f>
        <v>0</v>
      </c>
      <c r="N77" s="152">
        <f>'分部表-费用'!AA76</f>
        <v>0</v>
      </c>
      <c r="O77" s="151">
        <f t="shared" si="12"/>
        <v>0</v>
      </c>
      <c r="P77" s="152">
        <f>'分部表-费用'!AB76</f>
        <v>0</v>
      </c>
      <c r="Q77" s="152">
        <f>'分部表-费用'!AC76</f>
        <v>0</v>
      </c>
      <c r="R77" s="152">
        <f>'分部表-费用'!Y76</f>
        <v>0</v>
      </c>
      <c r="S77" s="151">
        <f t="shared" si="13"/>
        <v>0</v>
      </c>
      <c r="T77" s="152">
        <f>'分部表-费用'!AF76</f>
        <v>0</v>
      </c>
      <c r="U77" s="152">
        <f>'分部表-费用'!AG76</f>
        <v>0</v>
      </c>
      <c r="V77" s="152">
        <f>'分部表-费用'!AH76</f>
        <v>0</v>
      </c>
      <c r="W77" s="152">
        <f>'分部表-费用'!AI76</f>
        <v>0</v>
      </c>
      <c r="X77" s="152">
        <f>'分部表-费用'!AE76</f>
        <v>0</v>
      </c>
      <c r="Y77" s="152">
        <f>'分部表-费用'!AD76</f>
        <v>0</v>
      </c>
    </row>
    <row r="78" spans="1:25">
      <c r="A78" s="149"/>
      <c r="B78" s="153" t="s">
        <v>177</v>
      </c>
      <c r="C78" s="151">
        <f t="shared" si="9"/>
        <v>0</v>
      </c>
      <c r="D78" s="152"/>
      <c r="E78" s="152">
        <f>SUM('分部表-费用'!E77:S77)+'分部表-费用'!D77+'分部表-费用'!Y77</f>
        <v>0</v>
      </c>
      <c r="F78" s="152">
        <f>'分部表-费用'!T77</f>
        <v>0</v>
      </c>
      <c r="G78" s="151">
        <f>'分部表-费用'!U77</f>
        <v>0</v>
      </c>
      <c r="H78" s="151">
        <f t="shared" si="10"/>
        <v>0</v>
      </c>
      <c r="I78" s="152">
        <f>'分部表-费用'!AK77</f>
        <v>0</v>
      </c>
      <c r="J78" s="152">
        <f>'分部表-费用'!AL77</f>
        <v>0</v>
      </c>
      <c r="K78" s="152">
        <f>'分部表-费用'!AJ77</f>
        <v>0</v>
      </c>
      <c r="L78" s="151">
        <f t="shared" si="11"/>
        <v>0</v>
      </c>
      <c r="M78" s="152">
        <f>'分部表-费用'!Z77</f>
        <v>0</v>
      </c>
      <c r="N78" s="152">
        <f>'分部表-费用'!AA77</f>
        <v>0</v>
      </c>
      <c r="O78" s="151">
        <f t="shared" si="12"/>
        <v>0</v>
      </c>
      <c r="P78" s="152">
        <f>'分部表-费用'!AB77</f>
        <v>0</v>
      </c>
      <c r="Q78" s="152">
        <f>'分部表-费用'!AC77</f>
        <v>0</v>
      </c>
      <c r="R78" s="152">
        <f>'分部表-费用'!Y77</f>
        <v>0</v>
      </c>
      <c r="S78" s="151">
        <f t="shared" si="13"/>
        <v>0</v>
      </c>
      <c r="T78" s="152">
        <f>'分部表-费用'!AF77</f>
        <v>0</v>
      </c>
      <c r="U78" s="152">
        <f>'分部表-费用'!AG77</f>
        <v>0</v>
      </c>
      <c r="V78" s="152">
        <f>'分部表-费用'!AH77</f>
        <v>0</v>
      </c>
      <c r="W78" s="152">
        <f>'分部表-费用'!AI77</f>
        <v>0</v>
      </c>
      <c r="X78" s="152">
        <f>'分部表-费用'!AE77</f>
        <v>0</v>
      </c>
      <c r="Y78" s="152">
        <f>'分部表-费用'!AD77</f>
        <v>0</v>
      </c>
    </row>
    <row r="79" spans="1:25">
      <c r="A79" s="149"/>
      <c r="B79" s="153" t="s">
        <v>178</v>
      </c>
      <c r="C79" s="151">
        <f t="shared" si="9"/>
        <v>3908265.32</v>
      </c>
      <c r="D79" s="152"/>
      <c r="E79" s="152">
        <f>SUM('分部表-费用'!E78:S78)+'分部表-费用'!D78+'分部表-费用'!Y78</f>
        <v>1618524.63</v>
      </c>
      <c r="F79" s="152">
        <f>'分部表-费用'!T78</f>
        <v>0</v>
      </c>
      <c r="G79" s="151">
        <f>'分部表-费用'!U78</f>
        <v>1396886.9</v>
      </c>
      <c r="H79" s="151">
        <f t="shared" si="10"/>
        <v>129088.13</v>
      </c>
      <c r="I79" s="152">
        <f>'分部表-费用'!AK78</f>
        <v>56927.93</v>
      </c>
      <c r="J79" s="152">
        <f>'分部表-费用'!AL78</f>
        <v>32675.72</v>
      </c>
      <c r="K79" s="152">
        <f>'分部表-费用'!AJ78</f>
        <v>39484.48</v>
      </c>
      <c r="L79" s="151">
        <f t="shared" si="11"/>
        <v>40203.45</v>
      </c>
      <c r="M79" s="152">
        <f>'分部表-费用'!Z78</f>
        <v>31212.36</v>
      </c>
      <c r="N79" s="152">
        <f>'分部表-费用'!AA78</f>
        <v>8991.09</v>
      </c>
      <c r="O79" s="151">
        <f t="shared" si="12"/>
        <v>91627.62</v>
      </c>
      <c r="P79" s="152">
        <f>'分部表-费用'!AB78</f>
        <v>70130.07</v>
      </c>
      <c r="Q79" s="152">
        <f>'分部表-费用'!AC78</f>
        <v>21497.55</v>
      </c>
      <c r="R79" s="152">
        <f>'分部表-费用'!Y78</f>
        <v>16966.6</v>
      </c>
      <c r="S79" s="151">
        <f t="shared" si="13"/>
        <v>631934.59</v>
      </c>
      <c r="T79" s="152">
        <f>'分部表-费用'!AF78</f>
        <v>308574.2</v>
      </c>
      <c r="U79" s="152">
        <f>'分部表-费用'!AG78</f>
        <v>105588.71</v>
      </c>
      <c r="V79" s="152">
        <f>'分部表-费用'!AH78</f>
        <v>69729.26</v>
      </c>
      <c r="W79" s="152">
        <f>'分部表-费用'!AI78</f>
        <v>86601.09</v>
      </c>
      <c r="X79" s="152">
        <f>'分部表-费用'!AE78</f>
        <v>0</v>
      </c>
      <c r="Y79" s="152">
        <f>'分部表-费用'!AD78</f>
        <v>61441.33</v>
      </c>
    </row>
    <row r="80" spans="1:25">
      <c r="A80" s="149"/>
      <c r="B80" s="153" t="s">
        <v>179</v>
      </c>
      <c r="C80" s="151">
        <f t="shared" si="9"/>
        <v>145473.32</v>
      </c>
      <c r="D80" s="152"/>
      <c r="E80" s="152">
        <f>SUM('分部表-费用'!E79:S79)+'分部表-费用'!D79+'分部表-费用'!Y79</f>
        <v>0</v>
      </c>
      <c r="F80" s="152">
        <f>'分部表-费用'!T79</f>
        <v>0</v>
      </c>
      <c r="G80" s="151">
        <f>'分部表-费用'!U79</f>
        <v>145473.32</v>
      </c>
      <c r="H80" s="151">
        <f t="shared" si="10"/>
        <v>0</v>
      </c>
      <c r="I80" s="152">
        <f>'分部表-费用'!AK79</f>
        <v>0</v>
      </c>
      <c r="J80" s="152">
        <f>'分部表-费用'!AL79</f>
        <v>0</v>
      </c>
      <c r="K80" s="152">
        <f>'分部表-费用'!AJ79</f>
        <v>0</v>
      </c>
      <c r="L80" s="151">
        <f t="shared" si="11"/>
        <v>0</v>
      </c>
      <c r="M80" s="152">
        <f>'分部表-费用'!Z79</f>
        <v>0</v>
      </c>
      <c r="N80" s="152">
        <f>'分部表-费用'!AA79</f>
        <v>0</v>
      </c>
      <c r="O80" s="151">
        <f t="shared" si="12"/>
        <v>0</v>
      </c>
      <c r="P80" s="152">
        <f>'分部表-费用'!AB79</f>
        <v>0</v>
      </c>
      <c r="Q80" s="152">
        <f>'分部表-费用'!AC79</f>
        <v>0</v>
      </c>
      <c r="R80" s="152">
        <f>'分部表-费用'!Y79</f>
        <v>0</v>
      </c>
      <c r="S80" s="151">
        <f t="shared" si="13"/>
        <v>0</v>
      </c>
      <c r="T80" s="152">
        <f>'分部表-费用'!AF79</f>
        <v>0</v>
      </c>
      <c r="U80" s="152">
        <f>'分部表-费用'!AG79</f>
        <v>0</v>
      </c>
      <c r="V80" s="152">
        <f>'分部表-费用'!AH79</f>
        <v>0</v>
      </c>
      <c r="W80" s="152">
        <f>'分部表-费用'!AI79</f>
        <v>0</v>
      </c>
      <c r="X80" s="152">
        <f>'分部表-费用'!AE79</f>
        <v>0</v>
      </c>
      <c r="Y80" s="152">
        <f>'分部表-费用'!AD79</f>
        <v>0</v>
      </c>
    </row>
    <row r="81" spans="1:25">
      <c r="A81" s="149"/>
      <c r="B81" s="161" t="s">
        <v>122</v>
      </c>
      <c r="C81" s="151">
        <f t="shared" si="9"/>
        <v>4053738.64</v>
      </c>
      <c r="D81" s="151"/>
      <c r="E81" s="152">
        <f>SUM('分部表-费用'!E80:S80)+'分部表-费用'!D80+'分部表-费用'!Y80</f>
        <v>1618524.63</v>
      </c>
      <c r="F81" s="151">
        <f t="shared" ref="F81:Y81" si="15">SUM(F77:F80)</f>
        <v>0</v>
      </c>
      <c r="G81" s="151">
        <f t="shared" si="15"/>
        <v>1542360.22</v>
      </c>
      <c r="H81" s="151">
        <f t="shared" si="15"/>
        <v>129088.13</v>
      </c>
      <c r="I81" s="151">
        <f t="shared" si="15"/>
        <v>56927.93</v>
      </c>
      <c r="J81" s="151">
        <f t="shared" si="15"/>
        <v>32675.72</v>
      </c>
      <c r="K81" s="151">
        <f t="shared" si="15"/>
        <v>39484.48</v>
      </c>
      <c r="L81" s="151">
        <f t="shared" si="15"/>
        <v>40203.45</v>
      </c>
      <c r="M81" s="151">
        <f t="shared" si="15"/>
        <v>31212.36</v>
      </c>
      <c r="N81" s="151">
        <f t="shared" si="15"/>
        <v>8991.09</v>
      </c>
      <c r="O81" s="151">
        <f t="shared" si="15"/>
        <v>91627.62</v>
      </c>
      <c r="P81" s="151">
        <f t="shared" si="15"/>
        <v>70130.07</v>
      </c>
      <c r="Q81" s="151">
        <f t="shared" si="15"/>
        <v>21497.55</v>
      </c>
      <c r="R81" s="151">
        <f t="shared" si="15"/>
        <v>16966.6</v>
      </c>
      <c r="S81" s="151">
        <f t="shared" si="15"/>
        <v>631934.59</v>
      </c>
      <c r="T81" s="151">
        <f t="shared" si="15"/>
        <v>308574.2</v>
      </c>
      <c r="U81" s="151">
        <f t="shared" si="15"/>
        <v>105588.71</v>
      </c>
      <c r="V81" s="151">
        <f t="shared" si="15"/>
        <v>69729.26</v>
      </c>
      <c r="W81" s="151">
        <f t="shared" si="15"/>
        <v>86601.09</v>
      </c>
      <c r="X81" s="151">
        <f t="shared" si="15"/>
        <v>0</v>
      </c>
      <c r="Y81" s="151">
        <f t="shared" si="15"/>
        <v>61441.33</v>
      </c>
    </row>
    <row r="82" spans="1:25">
      <c r="A82" s="164" t="s">
        <v>2</v>
      </c>
      <c r="B82" s="164"/>
      <c r="C82" s="151">
        <f t="shared" si="9"/>
        <v>538161935.64</v>
      </c>
      <c r="D82" s="151"/>
      <c r="E82" s="152">
        <f>SUM('分部表-费用'!E81:S81)+'分部表-费用'!D81+'分部表-费用'!Y81</f>
        <v>172909370.48</v>
      </c>
      <c r="F82" s="151">
        <f t="shared" ref="F82:Y82" si="16">F81+F76+F61+F38+F24</f>
        <v>2090259.12</v>
      </c>
      <c r="G82" s="151">
        <f t="shared" si="16"/>
        <v>254480606.99</v>
      </c>
      <c r="H82" s="151">
        <f t="shared" si="16"/>
        <v>11308674.38</v>
      </c>
      <c r="I82" s="151">
        <f t="shared" si="16"/>
        <v>4316902.33</v>
      </c>
      <c r="J82" s="151">
        <f t="shared" si="16"/>
        <v>3331685.93</v>
      </c>
      <c r="K82" s="151">
        <f t="shared" si="16"/>
        <v>3660086.12</v>
      </c>
      <c r="L82" s="151">
        <f t="shared" si="16"/>
        <v>8745380.65</v>
      </c>
      <c r="M82" s="151">
        <f t="shared" si="16"/>
        <v>6784448.74</v>
      </c>
      <c r="N82" s="151">
        <f t="shared" si="16"/>
        <v>1960931.91</v>
      </c>
      <c r="O82" s="151">
        <f t="shared" si="16"/>
        <v>10971449.32</v>
      </c>
      <c r="P82" s="151">
        <f t="shared" si="16"/>
        <v>8238965.96</v>
      </c>
      <c r="Q82" s="151">
        <f t="shared" si="16"/>
        <v>2732483.36</v>
      </c>
      <c r="R82" s="151">
        <f t="shared" si="16"/>
        <v>10067582.84</v>
      </c>
      <c r="S82" s="151">
        <f t="shared" si="16"/>
        <v>77656194.7</v>
      </c>
      <c r="T82" s="151">
        <f t="shared" si="16"/>
        <v>46653500.15</v>
      </c>
      <c r="U82" s="151">
        <f t="shared" si="16"/>
        <v>14959942.04</v>
      </c>
      <c r="V82" s="151">
        <f t="shared" si="16"/>
        <v>4002492.51</v>
      </c>
      <c r="W82" s="151">
        <f t="shared" si="16"/>
        <v>7015974.31</v>
      </c>
      <c r="X82" s="151">
        <f t="shared" si="16"/>
        <v>1478390.2</v>
      </c>
      <c r="Y82" s="151">
        <f t="shared" si="16"/>
        <v>3545895.49</v>
      </c>
    </row>
    <row r="83" spans="1:25">
      <c r="A83" s="165"/>
      <c r="B83" s="166"/>
      <c r="C83" s="143">
        <f>C82-考核利润表!B23</f>
        <v>0</v>
      </c>
      <c r="D83" s="143">
        <f>D82-考核利润表!C23</f>
        <v>0</v>
      </c>
      <c r="E83" s="143">
        <f>E82-考核利润表!D23</f>
        <v>0</v>
      </c>
      <c r="F83" s="143">
        <f>F82-考核利润表!E23</f>
        <v>0</v>
      </c>
      <c r="G83" s="143">
        <f>G82-考核利润表!F23</f>
        <v>0</v>
      </c>
      <c r="H83" s="143">
        <f>H82-考核利润表!G23</f>
        <v>0</v>
      </c>
      <c r="I83" s="143">
        <f>I82-考核利润表!H23</f>
        <v>0</v>
      </c>
      <c r="J83" s="143">
        <f>J82-考核利润表!I23</f>
        <v>0</v>
      </c>
      <c r="K83" s="143">
        <f>K82-考核利润表!J23</f>
        <v>0</v>
      </c>
      <c r="L83" s="143">
        <f>L82-考核利润表!K23</f>
        <v>0</v>
      </c>
      <c r="M83" s="143">
        <f>M82-考核利润表!L23</f>
        <v>0</v>
      </c>
      <c r="N83" s="143">
        <f>N82-考核利润表!M23</f>
        <v>0</v>
      </c>
      <c r="O83" s="143">
        <f>O82-考核利润表!N23</f>
        <v>0</v>
      </c>
      <c r="P83" s="143">
        <f>P82-考核利润表!O23</f>
        <v>0</v>
      </c>
      <c r="Q83" s="143">
        <f>Q82-考核利润表!P23</f>
        <v>0</v>
      </c>
      <c r="R83" s="143">
        <f>R82-考核利润表!Q23</f>
        <v>0</v>
      </c>
      <c r="S83" s="143">
        <f>S82-考核利润表!R23</f>
        <v>0</v>
      </c>
      <c r="T83" s="143">
        <f>T82-考核利润表!S23</f>
        <v>0</v>
      </c>
      <c r="U83" s="143">
        <f>U82-考核利润表!T23</f>
        <v>0</v>
      </c>
      <c r="V83" s="143">
        <f>V82-考核利润表!U23</f>
        <v>0</v>
      </c>
      <c r="W83" s="143">
        <f>W82-考核利润表!V23</f>
        <v>0</v>
      </c>
      <c r="X83" s="143">
        <f>X82-考核利润表!W23</f>
        <v>0</v>
      </c>
      <c r="Y83" s="143">
        <f>Y82-考核利润表!X23</f>
        <v>0</v>
      </c>
    </row>
    <row r="84" spans="1:3">
      <c r="A84" s="165"/>
      <c r="B84" s="166" t="s">
        <v>56</v>
      </c>
      <c r="C84" s="151">
        <f>D84+E84+F84+G84+H84+L84+O84+S84</f>
        <v>0</v>
      </c>
    </row>
    <row r="85" spans="1:3">
      <c r="A85" s="165"/>
      <c r="B85" s="166"/>
      <c r="C85" s="167">
        <f>C82-'分部表-费用'!C81</f>
        <v>0</v>
      </c>
    </row>
    <row r="86" spans="1:2">
      <c r="A86" s="146" t="s">
        <v>180</v>
      </c>
      <c r="B86" s="146"/>
    </row>
    <row r="87" spans="1:25">
      <c r="A87" s="168" t="s">
        <v>99</v>
      </c>
      <c r="B87" s="169" t="s">
        <v>100</v>
      </c>
      <c r="C87" s="48" t="s">
        <v>2</v>
      </c>
      <c r="D87" s="48" t="s">
        <v>3</v>
      </c>
      <c r="E87" s="48" t="s">
        <v>4</v>
      </c>
      <c r="F87" s="48" t="s">
        <v>5</v>
      </c>
      <c r="G87" s="170" t="s">
        <v>6</v>
      </c>
      <c r="H87" s="48" t="s">
        <v>7</v>
      </c>
      <c r="I87" s="48" t="s">
        <v>8</v>
      </c>
      <c r="J87" s="48" t="s">
        <v>9</v>
      </c>
      <c r="K87" s="48" t="s">
        <v>10</v>
      </c>
      <c r="L87" s="48" t="s">
        <v>11</v>
      </c>
      <c r="M87" s="48" t="s">
        <v>12</v>
      </c>
      <c r="N87" s="48" t="s">
        <v>58</v>
      </c>
      <c r="O87" s="48" t="s">
        <v>14</v>
      </c>
      <c r="P87" s="48" t="s">
        <v>15</v>
      </c>
      <c r="Q87" s="48" t="s">
        <v>16</v>
      </c>
      <c r="R87" s="48" t="s">
        <v>17</v>
      </c>
      <c r="S87" s="48" t="s">
        <v>18</v>
      </c>
      <c r="T87" s="48" t="s">
        <v>19</v>
      </c>
      <c r="U87" s="48" t="s">
        <v>20</v>
      </c>
      <c r="V87" s="48" t="s">
        <v>21</v>
      </c>
      <c r="W87" s="48" t="s">
        <v>22</v>
      </c>
      <c r="X87" s="48" t="s">
        <v>23</v>
      </c>
      <c r="Y87" s="48" t="s">
        <v>24</v>
      </c>
    </row>
    <row r="88" spans="1:25">
      <c r="A88" s="149" t="s">
        <v>101</v>
      </c>
      <c r="B88" s="150" t="s">
        <v>102</v>
      </c>
      <c r="C88" s="151">
        <f>D88+E88+G88+H88+L88+O88+S88+F88</f>
        <v>0</v>
      </c>
      <c r="D88" s="171"/>
      <c r="E88" s="171">
        <f>INDEX('用友-费用'!$A$1:$AK$344,MATCH(B88&amp;"调整额",'用友-费用'!$A$2:$A$344,0)+1,MATCH($E$87,'用友-费用'!$B$1:$AK$1,0)+1)</f>
        <v>0</v>
      </c>
      <c r="F88" s="171">
        <f>INDEX('用友-费用'!$A$1:$AK$344,MATCH(B88&amp;"调整额",'用友-费用'!$A$2:$A$344,0)+1,MATCH($F$87,'用友-费用'!$B$1:$AK$1,0)+1)</f>
        <v>0</v>
      </c>
      <c r="G88" s="172">
        <f>INDEX('用友-费用'!$A$1:$AK$344,MATCH(B88&amp;"调整额",'用友-费用'!$A$2:$A$344,0)+1,MATCH($G$87,'用友-费用'!$B$1:$AK$1,0)+1)</f>
        <v>0</v>
      </c>
      <c r="H88" s="151">
        <f>I88+J88+K88</f>
        <v>0</v>
      </c>
      <c r="I88" s="171">
        <f>INDEX('用友-费用'!$A$1:$AK$344,MATCH(B88&amp;"调整额",'用友-费用'!$A$2:$A$344,0)+1,MATCH($I$87,'用友-费用'!$B$1:$AK$1,0)+1)</f>
        <v>0</v>
      </c>
      <c r="J88" s="171">
        <f>INDEX('用友-费用'!$A$1:$AK$344,MATCH(B88&amp;"调整额",'用友-费用'!$A$2:$A$344,0)+1,MATCH($J$87,'用友-费用'!$B$1:$AK$1,0)+1)</f>
        <v>0</v>
      </c>
      <c r="K88" s="171">
        <f>INDEX('用友-费用'!$A$1:$AK$344,MATCH(B88&amp;"调整额",'用友-费用'!$A$2:$A$344,0)+1,MATCH($K$87,'用友-费用'!$B$1:$AK$1,0)+1)</f>
        <v>0</v>
      </c>
      <c r="L88" s="151">
        <f>M88+N88</f>
        <v>0</v>
      </c>
      <c r="M88" s="171">
        <f>INDEX('用友-费用'!$A$1:$AK$344,MATCH(B88&amp;"调整额",'用友-费用'!$A$2:$A$344,0)+1,MATCH($M$87,'用友-费用'!$B$1:$AK$1,0)+1)</f>
        <v>0</v>
      </c>
      <c r="N88" s="171">
        <f>INDEX('用友-费用'!$A$1:$AK$344,MATCH(B88&amp;"调整额",'用友-费用'!$A$2:$A$344,0)+1,MATCH($N$87,'用友-费用'!$B$1:$AK$1,0)+1)</f>
        <v>0</v>
      </c>
      <c r="O88" s="151">
        <f>P88+Q88</f>
        <v>0</v>
      </c>
      <c r="P88" s="171">
        <f>INDEX('用友-费用'!$A$1:$AK$344,MATCH(B88&amp;"调整额",'用友-费用'!$A$2:$A$344,0)+1,MATCH($P$87,'用友-费用'!$B$1:$AK$1,0)+1)</f>
        <v>0</v>
      </c>
      <c r="Q88" s="171">
        <f>INDEX('用友-费用'!$A$1:$AK$344,MATCH(B88&amp;"调整额",'用友-费用'!$A$2:$A$344,0)+1,MATCH($Q$87,'用友-费用'!$B$1:$AK$1,0)+1)</f>
        <v>0</v>
      </c>
      <c r="R88" s="171">
        <f>INDEX('用友-费用'!$A$1:$AK$344,MATCH(B88&amp;"调整额",'用友-费用'!$A$2:$A$344,0)+1,MATCH($R$87,'用友-费用'!$B$1:$AK$1,0)+1)</f>
        <v>0</v>
      </c>
      <c r="S88" s="151">
        <f>T88+U88+V88+W88+X88+Y88</f>
        <v>0</v>
      </c>
      <c r="T88" s="171">
        <f>INDEX('用友-费用'!$A$1:$AK$344,MATCH(B88&amp;"调整额",'用友-费用'!$A$2:$A$344,0)+1,MATCH($T$87,'用友-费用'!$B$1:$AK$1,0)+1)</f>
        <v>0</v>
      </c>
      <c r="U88" s="171">
        <f>INDEX('用友-费用'!$A$1:$AK$344,MATCH(B88&amp;"调整额",'用友-费用'!$A$2:$A$344,0)+1,MATCH($U$87,'用友-费用'!$B$1:$AK$1,0)+1)</f>
        <v>0</v>
      </c>
      <c r="V88" s="171">
        <f>INDEX('用友-费用'!$A$1:$AK$344,MATCH(B88&amp;"调整额",'用友-费用'!$A$2:$A$344,0)+1,MATCH($V$87,'用友-费用'!$B$1:$AK$1,0)+1)</f>
        <v>0</v>
      </c>
      <c r="W88" s="171">
        <f>INDEX('用友-费用'!$A$1:$AK$344,MATCH(B88&amp;"调整额",'用友-费用'!$A$2:$A$344,0)+1,MATCH($W$87,'用友-费用'!$B$1:$AK$1,0)+1)</f>
        <v>0</v>
      </c>
      <c r="X88" s="171">
        <f>INDEX('用友-费用'!$A$1:$AK$344,MATCH(B88&amp;"调整额",'用友-费用'!$A$2:$A$344,0)+1,MATCH($X$87,'用友-费用'!$B$1:$AK$1,0)+1)</f>
        <v>0</v>
      </c>
      <c r="Y88" s="171">
        <f>INDEX('用友-费用'!$A$1:$AK$344,MATCH(B88&amp;"调整额",'用友-费用'!$A$2:$A$344,0)+1,MATCH($Y$87,'用友-费用'!$B$1:$AK$1,0)+1)</f>
        <v>0</v>
      </c>
    </row>
    <row r="89" spans="1:25">
      <c r="A89" s="149"/>
      <c r="B89" s="153" t="s">
        <v>103</v>
      </c>
      <c r="C89" s="151">
        <f t="shared" ref="C89:C152" si="17">D89+E89+G89+H89+L89+O89+S89+F89</f>
        <v>0</v>
      </c>
      <c r="D89" s="171"/>
      <c r="E89" s="171">
        <f>INDEX('用友-费用'!$A$1:$AK$344,MATCH(B89&amp;"调整额",'用友-费用'!$A$2:$A$344,0)+1,MATCH($E$87,'用友-费用'!$B$1:$AK$1,0)+1)</f>
        <v>0</v>
      </c>
      <c r="F89" s="171">
        <f>INDEX('用友-费用'!$A$1:$AK$344,MATCH(B89&amp;"调整额",'用友-费用'!$A$2:$A$344,0)+1,MATCH($F$87,'用友-费用'!$B$1:$AK$1,0)+1)</f>
        <v>0</v>
      </c>
      <c r="G89" s="172">
        <f>INDEX('用友-费用'!$A$1:$AK$344,MATCH(B89&amp;"调整额",'用友-费用'!$A$2:$A$344,0)+1,MATCH($G$87,'用友-费用'!$B$1:$AK$1,0)+1)</f>
        <v>0</v>
      </c>
      <c r="H89" s="151">
        <f t="shared" ref="H89:H152" si="18">I89+J89+K89</f>
        <v>0</v>
      </c>
      <c r="I89" s="171">
        <f>INDEX('用友-费用'!$A$1:$AK$344,MATCH(B89&amp;"调整额",'用友-费用'!$A$2:$A$344,0)+1,MATCH($I$87,'用友-费用'!$B$1:$AK$1,0)+1)</f>
        <v>0</v>
      </c>
      <c r="J89" s="171">
        <f>INDEX('用友-费用'!$A$1:$AK$344,MATCH(B89&amp;"调整额",'用友-费用'!$A$2:$A$344,0)+1,MATCH($J$87,'用友-费用'!$B$1:$AK$1,0)+1)</f>
        <v>0</v>
      </c>
      <c r="K89" s="171">
        <f>INDEX('用友-费用'!$A$1:$AK$344,MATCH(B89&amp;"调整额",'用友-费用'!$A$2:$A$344,0)+1,MATCH($K$87,'用友-费用'!$B$1:$AK$1,0)+1)</f>
        <v>0</v>
      </c>
      <c r="L89" s="151">
        <f t="shared" ref="L89:L152" si="19">M89+N89</f>
        <v>0</v>
      </c>
      <c r="M89" s="171">
        <f>INDEX('用友-费用'!$A$1:$AK$344,MATCH(B89&amp;"调整额",'用友-费用'!$A$2:$A$344,0)+1,MATCH($M$87,'用友-费用'!$B$1:$AK$1,0)+1)</f>
        <v>0</v>
      </c>
      <c r="N89" s="171">
        <f>INDEX('用友-费用'!$A$1:$AK$344,MATCH(B89&amp;"调整额",'用友-费用'!$A$2:$A$344,0)+1,MATCH($N$87,'用友-费用'!$B$1:$AK$1,0)+1)</f>
        <v>0</v>
      </c>
      <c r="O89" s="151">
        <f t="shared" ref="O89:O152" si="20">P89+Q89</f>
        <v>0</v>
      </c>
      <c r="P89" s="171">
        <f>INDEX('用友-费用'!$A$1:$AK$344,MATCH(B89&amp;"调整额",'用友-费用'!$A$2:$A$344,0)+1,MATCH($P$87,'用友-费用'!$B$1:$AK$1,0)+1)</f>
        <v>0</v>
      </c>
      <c r="Q89" s="171">
        <f>INDEX('用友-费用'!$A$1:$AK$344,MATCH(B89&amp;"调整额",'用友-费用'!$A$2:$A$344,0)+1,MATCH($Q$87,'用友-费用'!$B$1:$AK$1,0)+1)</f>
        <v>0</v>
      </c>
      <c r="R89" s="171">
        <f>INDEX('用友-费用'!$A$1:$AK$344,MATCH(B89&amp;"调整额",'用友-费用'!$A$2:$A$344,0)+1,MATCH($R$87,'用友-费用'!$B$1:$AK$1,0)+1)</f>
        <v>0</v>
      </c>
      <c r="S89" s="151">
        <f t="shared" ref="S89:S152" si="21">T89+U89+V89+W89+X89+Y89</f>
        <v>0</v>
      </c>
      <c r="T89" s="171">
        <f>INDEX('用友-费用'!$A$1:$AK$344,MATCH(B89&amp;"调整额",'用友-费用'!$A$2:$A$344,0)+1,MATCH($T$87,'用友-费用'!$B$1:$AK$1,0)+1)</f>
        <v>0</v>
      </c>
      <c r="U89" s="171">
        <f>INDEX('用友-费用'!$A$1:$AK$344,MATCH(B89&amp;"调整额",'用友-费用'!$A$2:$A$344,0)+1,MATCH($U$87,'用友-费用'!$B$1:$AK$1,0)+1)</f>
        <v>0</v>
      </c>
      <c r="V89" s="171">
        <f>INDEX('用友-费用'!$A$1:$AK$344,MATCH(B89&amp;"调整额",'用友-费用'!$A$2:$A$344,0)+1,MATCH($V$87,'用友-费用'!$B$1:$AK$1,0)+1)</f>
        <v>0</v>
      </c>
      <c r="W89" s="171">
        <f>INDEX('用友-费用'!$A$1:$AK$344,MATCH(B89&amp;"调整额",'用友-费用'!$A$2:$A$344,0)+1,MATCH($W$87,'用友-费用'!$B$1:$AK$1,0)+1)</f>
        <v>0</v>
      </c>
      <c r="X89" s="171">
        <f>INDEX('用友-费用'!$A$1:$AK$344,MATCH(A89&amp;"调整额",'用友-费用'!$A$2:$A$344,0)+1,MATCH($X$87,'用友-费用'!$B$1:$AK$1,0)+1)</f>
        <v>0</v>
      </c>
      <c r="Y89" s="171">
        <f>INDEX('用友-费用'!$A$1:$AK$344,MATCH(B89&amp;"调整额",'用友-费用'!$A$2:$A$344,0)+1,MATCH($Y$87,'用友-费用'!$B$1:$AK$1,0)+1)</f>
        <v>0</v>
      </c>
    </row>
    <row r="90" spans="1:25">
      <c r="A90" s="149"/>
      <c r="B90" s="153" t="s">
        <v>104</v>
      </c>
      <c r="C90" s="151">
        <f t="shared" si="17"/>
        <v>0</v>
      </c>
      <c r="D90" s="171"/>
      <c r="E90" s="171">
        <f>INDEX('用友-费用'!$A$1:$AK$344,MATCH(B90&amp;"调整额",'用友-费用'!$A$2:$A$344,0)+1,MATCH($E$87,'用友-费用'!$B$1:$AK$1,0)+1)</f>
        <v>0</v>
      </c>
      <c r="F90" s="171">
        <f>INDEX('用友-费用'!$A$1:$AK$344,MATCH(B90&amp;"调整额",'用友-费用'!$A$2:$A$344,0)+1,MATCH($F$87,'用友-费用'!$B$1:$AK$1,0)+1)</f>
        <v>0</v>
      </c>
      <c r="G90" s="172">
        <f>INDEX('用友-费用'!$A$1:$AK$344,MATCH(B90&amp;"调整额",'用友-费用'!$A$2:$A$344,0)+1,MATCH($G$87,'用友-费用'!$B$1:$AK$1,0)+1)</f>
        <v>0</v>
      </c>
      <c r="H90" s="151">
        <f t="shared" si="18"/>
        <v>0</v>
      </c>
      <c r="I90" s="171">
        <f>INDEX('用友-费用'!$A$1:$AK$344,MATCH(B90&amp;"调整额",'用友-费用'!$A$2:$A$344,0)+1,MATCH($I$87,'用友-费用'!$B$1:$AK$1,0)+1)</f>
        <v>0</v>
      </c>
      <c r="J90" s="171">
        <f>INDEX('用友-费用'!$A$1:$AK$344,MATCH(B90&amp;"调整额",'用友-费用'!$A$2:$A$344,0)+1,MATCH($J$87,'用友-费用'!$B$1:$AK$1,0)+1)</f>
        <v>0</v>
      </c>
      <c r="K90" s="171">
        <f>INDEX('用友-费用'!$A$1:$AK$344,MATCH(B90&amp;"调整额",'用友-费用'!$A$2:$A$344,0)+1,MATCH($K$87,'用友-费用'!$B$1:$AK$1,0)+1)</f>
        <v>0</v>
      </c>
      <c r="L90" s="151">
        <f t="shared" si="19"/>
        <v>0</v>
      </c>
      <c r="M90" s="171">
        <f>INDEX('用友-费用'!$A$1:$AK$344,MATCH(B90&amp;"调整额",'用友-费用'!$A$2:$A$344,0)+1,MATCH($M$87,'用友-费用'!$B$1:$AK$1,0)+1)</f>
        <v>0</v>
      </c>
      <c r="N90" s="171">
        <f>INDEX('用友-费用'!$A$1:$AK$344,MATCH(B90&amp;"调整额",'用友-费用'!$A$2:$A$344,0)+1,MATCH($N$87,'用友-费用'!$B$1:$AK$1,0)+1)</f>
        <v>0</v>
      </c>
      <c r="O90" s="151">
        <f t="shared" si="20"/>
        <v>0</v>
      </c>
      <c r="P90" s="171">
        <f>INDEX('用友-费用'!$A$1:$AK$344,MATCH(B90&amp;"调整额",'用友-费用'!$A$2:$A$344,0)+1,MATCH($P$87,'用友-费用'!$B$1:$AK$1,0)+1)</f>
        <v>0</v>
      </c>
      <c r="Q90" s="171">
        <f>INDEX('用友-费用'!$A$1:$AK$344,MATCH(B90&amp;"调整额",'用友-费用'!$A$2:$A$344,0)+1,MATCH($Q$87,'用友-费用'!$B$1:$AK$1,0)+1)</f>
        <v>0</v>
      </c>
      <c r="R90" s="171">
        <f>INDEX('用友-费用'!$A$1:$AK$344,MATCH(B90&amp;"调整额",'用友-费用'!$A$2:$A$344,0)+1,MATCH($R$87,'用友-费用'!$B$1:$AK$1,0)+1)</f>
        <v>0</v>
      </c>
      <c r="S90" s="151">
        <f t="shared" si="21"/>
        <v>0</v>
      </c>
      <c r="T90" s="171">
        <f>INDEX('用友-费用'!$A$1:$AK$344,MATCH(B90&amp;"调整额",'用友-费用'!$A$2:$A$344,0)+1,MATCH($T$87,'用友-费用'!$B$1:$AK$1,0)+1)</f>
        <v>0</v>
      </c>
      <c r="U90" s="171">
        <f>INDEX('用友-费用'!$A$1:$AK$344,MATCH(B90&amp;"调整额",'用友-费用'!$A$2:$A$344,0)+1,MATCH($U$87,'用友-费用'!$B$1:$AK$1,0)+1)</f>
        <v>0</v>
      </c>
      <c r="V90" s="171">
        <f>INDEX('用友-费用'!$A$1:$AK$344,MATCH(B90&amp;"调整额",'用友-费用'!$A$2:$A$344,0)+1,MATCH($V$87,'用友-费用'!$B$1:$AK$1,0)+1)</f>
        <v>0</v>
      </c>
      <c r="W90" s="171">
        <f>INDEX('用友-费用'!$A$1:$AK$344,MATCH(B90&amp;"调整额",'用友-费用'!$A$2:$A$344,0)+1,MATCH($W$87,'用友-费用'!$B$1:$AK$1,0)+1)</f>
        <v>0</v>
      </c>
      <c r="X90" s="171">
        <f>INDEX('用友-费用'!$A$1:$AK$344,MATCH(A90&amp;"调整额",'用友-费用'!$A$2:$A$344,0)+1,MATCH($X$87,'用友-费用'!$B$1:$AK$1,0)+1)</f>
        <v>0</v>
      </c>
      <c r="Y90" s="171">
        <f>INDEX('用友-费用'!$A$1:$AK$344,MATCH(B90&amp;"调整额",'用友-费用'!$A$2:$A$344,0)+1,MATCH($Y$87,'用友-费用'!$B$1:$AK$1,0)+1)</f>
        <v>0</v>
      </c>
    </row>
    <row r="91" spans="1:25">
      <c r="A91" s="149"/>
      <c r="B91" s="153" t="s">
        <v>105</v>
      </c>
      <c r="C91" s="151">
        <f t="shared" si="17"/>
        <v>0</v>
      </c>
      <c r="D91" s="171"/>
      <c r="E91" s="171">
        <f>INDEX('用友-费用'!$A$1:$AK$344,MATCH(B91&amp;"调整额",'用友-费用'!$A$2:$A$344,0)+1,MATCH($E$87,'用友-费用'!$B$1:$AK$1,0)+1)</f>
        <v>0</v>
      </c>
      <c r="F91" s="171">
        <f>INDEX('用友-费用'!$A$1:$AK$344,MATCH(B91&amp;"调整额",'用友-费用'!$A$2:$A$344,0)+1,MATCH($F$87,'用友-费用'!$B$1:$AK$1,0)+1)</f>
        <v>0</v>
      </c>
      <c r="G91" s="172">
        <f>INDEX('用友-费用'!$A$1:$AK$344,MATCH(B91&amp;"调整额",'用友-费用'!$A$2:$A$344,0)+1,MATCH($G$87,'用友-费用'!$B$1:$AK$1,0)+1)</f>
        <v>0</v>
      </c>
      <c r="H91" s="151">
        <f t="shared" si="18"/>
        <v>0</v>
      </c>
      <c r="I91" s="171">
        <f>INDEX('用友-费用'!$A$1:$AK$344,MATCH(B91&amp;"调整额",'用友-费用'!$A$2:$A$344,0)+1,MATCH($I$87,'用友-费用'!$B$1:$AK$1,0)+1)</f>
        <v>0</v>
      </c>
      <c r="J91" s="171">
        <f>INDEX('用友-费用'!$A$1:$AK$344,MATCH(B91&amp;"调整额",'用友-费用'!$A$2:$A$344,0)+1,MATCH($J$87,'用友-费用'!$B$1:$AK$1,0)+1)</f>
        <v>0</v>
      </c>
      <c r="K91" s="171">
        <f>INDEX('用友-费用'!$A$1:$AK$344,MATCH(B91&amp;"调整额",'用友-费用'!$A$2:$A$344,0)+1,MATCH($K$87,'用友-费用'!$B$1:$AK$1,0)+1)</f>
        <v>0</v>
      </c>
      <c r="L91" s="151">
        <f t="shared" si="19"/>
        <v>0</v>
      </c>
      <c r="M91" s="171">
        <f>INDEX('用友-费用'!$A$1:$AK$344,MATCH(B91&amp;"调整额",'用友-费用'!$A$2:$A$344,0)+1,MATCH($M$87,'用友-费用'!$B$1:$AK$1,0)+1)</f>
        <v>0</v>
      </c>
      <c r="N91" s="171">
        <f>INDEX('用友-费用'!$A$1:$AK$344,MATCH(B91&amp;"调整额",'用友-费用'!$A$2:$A$344,0)+1,MATCH($N$87,'用友-费用'!$B$1:$AK$1,0)+1)</f>
        <v>0</v>
      </c>
      <c r="O91" s="151">
        <f t="shared" si="20"/>
        <v>0</v>
      </c>
      <c r="P91" s="171">
        <f>INDEX('用友-费用'!$A$1:$AK$344,MATCH(B91&amp;"调整额",'用友-费用'!$A$2:$A$344,0)+1,MATCH($P$87,'用友-费用'!$B$1:$AK$1,0)+1)</f>
        <v>0</v>
      </c>
      <c r="Q91" s="171">
        <f>INDEX('用友-费用'!$A$1:$AK$344,MATCH(B91&amp;"调整额",'用友-费用'!$A$2:$A$344,0)+1,MATCH($Q$87,'用友-费用'!$B$1:$AK$1,0)+1)</f>
        <v>0</v>
      </c>
      <c r="R91" s="171">
        <f>INDEX('用友-费用'!$A$1:$AK$344,MATCH(B91&amp;"调整额",'用友-费用'!$A$2:$A$344,0)+1,MATCH($R$87,'用友-费用'!$B$1:$AK$1,0)+1)</f>
        <v>0</v>
      </c>
      <c r="S91" s="151">
        <f t="shared" si="21"/>
        <v>0</v>
      </c>
      <c r="T91" s="171">
        <f>INDEX('用友-费用'!$A$1:$AK$344,MATCH(B91&amp;"调整额",'用友-费用'!$A$2:$A$344,0)+1,MATCH($T$87,'用友-费用'!$B$1:$AK$1,0)+1)</f>
        <v>0</v>
      </c>
      <c r="U91" s="171">
        <f>INDEX('用友-费用'!$A$1:$AK$344,MATCH(B91&amp;"调整额",'用友-费用'!$A$2:$A$344,0)+1,MATCH($U$87,'用友-费用'!$B$1:$AK$1,0)+1)</f>
        <v>0</v>
      </c>
      <c r="V91" s="171">
        <f>INDEX('用友-费用'!$A$1:$AK$344,MATCH(B91&amp;"调整额",'用友-费用'!$A$2:$A$344,0)+1,MATCH($V$87,'用友-费用'!$B$1:$AK$1,0)+1)</f>
        <v>0</v>
      </c>
      <c r="W91" s="171">
        <f>INDEX('用友-费用'!$A$1:$AK$344,MATCH(B91&amp;"调整额",'用友-费用'!$A$2:$A$344,0)+1,MATCH($W$87,'用友-费用'!$B$1:$AK$1,0)+1)</f>
        <v>0</v>
      </c>
      <c r="X91" s="171">
        <f>INDEX('用友-费用'!$A$1:$AK$344,MATCH(A91&amp;"调整额",'用友-费用'!$A$2:$A$344,0)+1,MATCH($X$87,'用友-费用'!$B$1:$AK$1,0)+1)</f>
        <v>0</v>
      </c>
      <c r="Y91" s="171">
        <f>INDEX('用友-费用'!$A$1:$AK$344,MATCH(B91&amp;"调整额",'用友-费用'!$A$2:$A$344,0)+1,MATCH($Y$87,'用友-费用'!$B$1:$AK$1,0)+1)</f>
        <v>0</v>
      </c>
    </row>
    <row r="92" spans="1:25">
      <c r="A92" s="149"/>
      <c r="B92" s="153" t="s">
        <v>106</v>
      </c>
      <c r="C92" s="151">
        <f t="shared" si="17"/>
        <v>0</v>
      </c>
      <c r="D92" s="171"/>
      <c r="E92" s="171">
        <f>INDEX('用友-费用'!$A$1:$AK$344,MATCH(B92&amp;"调整额",'用友-费用'!$A$2:$A$344,0)+1,MATCH($E$87,'用友-费用'!$B$1:$AK$1,0)+1)</f>
        <v>0</v>
      </c>
      <c r="F92" s="171">
        <f>INDEX('用友-费用'!$A$1:$AK$344,MATCH(B92&amp;"调整额",'用友-费用'!$A$2:$A$344,0)+1,MATCH($F$87,'用友-费用'!$B$1:$AK$1,0)+1)</f>
        <v>0</v>
      </c>
      <c r="G92" s="172">
        <f>INDEX('用友-费用'!$A$1:$AK$344,MATCH(B92&amp;"调整额",'用友-费用'!$A$2:$A$344,0)+1,MATCH($G$87,'用友-费用'!$B$1:$AK$1,0)+1)</f>
        <v>0</v>
      </c>
      <c r="H92" s="151">
        <f t="shared" si="18"/>
        <v>0</v>
      </c>
      <c r="I92" s="171">
        <f>INDEX('用友-费用'!$A$1:$AK$344,MATCH(B92&amp;"调整额",'用友-费用'!$A$2:$A$344,0)+1,MATCH($I$87,'用友-费用'!$B$1:$AK$1,0)+1)</f>
        <v>0</v>
      </c>
      <c r="J92" s="171">
        <f>INDEX('用友-费用'!$A$1:$AK$344,MATCH(B92&amp;"调整额",'用友-费用'!$A$2:$A$344,0)+1,MATCH($J$87,'用友-费用'!$B$1:$AK$1,0)+1)</f>
        <v>0</v>
      </c>
      <c r="K92" s="171">
        <f>INDEX('用友-费用'!$A$1:$AK$344,MATCH(B92&amp;"调整额",'用友-费用'!$A$2:$A$344,0)+1,MATCH($K$87,'用友-费用'!$B$1:$AK$1,0)+1)</f>
        <v>0</v>
      </c>
      <c r="L92" s="151">
        <f t="shared" si="19"/>
        <v>0</v>
      </c>
      <c r="M92" s="171">
        <f>INDEX('用友-费用'!$A$1:$AK$344,MATCH(B92&amp;"调整额",'用友-费用'!$A$2:$A$344,0)+1,MATCH($M$87,'用友-费用'!$B$1:$AK$1,0)+1)</f>
        <v>0</v>
      </c>
      <c r="N92" s="171">
        <f>INDEX('用友-费用'!$A$1:$AK$344,MATCH(B92&amp;"调整额",'用友-费用'!$A$2:$A$344,0)+1,MATCH($N$87,'用友-费用'!$B$1:$AK$1,0)+1)</f>
        <v>0</v>
      </c>
      <c r="O92" s="151">
        <f t="shared" si="20"/>
        <v>0</v>
      </c>
      <c r="P92" s="171">
        <f>INDEX('用友-费用'!$A$1:$AK$344,MATCH(B92&amp;"调整额",'用友-费用'!$A$2:$A$344,0)+1,MATCH($P$87,'用友-费用'!$B$1:$AK$1,0)+1)</f>
        <v>0</v>
      </c>
      <c r="Q92" s="171">
        <f>INDEX('用友-费用'!$A$1:$AK$344,MATCH(B92&amp;"调整额",'用友-费用'!$A$2:$A$344,0)+1,MATCH($Q$87,'用友-费用'!$B$1:$AK$1,0)+1)</f>
        <v>0</v>
      </c>
      <c r="R92" s="171">
        <f>INDEX('用友-费用'!$A$1:$AK$344,MATCH(B92&amp;"调整额",'用友-费用'!$A$2:$A$344,0)+1,MATCH($R$87,'用友-费用'!$B$1:$AK$1,0)+1)</f>
        <v>0</v>
      </c>
      <c r="S92" s="151">
        <f t="shared" si="21"/>
        <v>0</v>
      </c>
      <c r="T92" s="171">
        <f>INDEX('用友-费用'!$A$1:$AK$344,MATCH(B92&amp;"调整额",'用友-费用'!$A$2:$A$344,0)+1,MATCH($T$87,'用友-费用'!$B$1:$AK$1,0)+1)</f>
        <v>0</v>
      </c>
      <c r="U92" s="171">
        <f>INDEX('用友-费用'!$A$1:$AK$344,MATCH(B92&amp;"调整额",'用友-费用'!$A$2:$A$344,0)+1,MATCH($U$87,'用友-费用'!$B$1:$AK$1,0)+1)</f>
        <v>0</v>
      </c>
      <c r="V92" s="171">
        <f>INDEX('用友-费用'!$A$1:$AK$344,MATCH(B92&amp;"调整额",'用友-费用'!$A$2:$A$344,0)+1,MATCH($V$87,'用友-费用'!$B$1:$AK$1,0)+1)</f>
        <v>0</v>
      </c>
      <c r="W92" s="171">
        <f>INDEX('用友-费用'!$A$1:$AK$344,MATCH(B92&amp;"调整额",'用友-费用'!$A$2:$A$344,0)+1,MATCH($W$87,'用友-费用'!$B$1:$AK$1,0)+1)</f>
        <v>0</v>
      </c>
      <c r="X92" s="171">
        <f>INDEX('用友-费用'!$A$1:$AK$344,MATCH(A92&amp;"调整额",'用友-费用'!$A$2:$A$344,0)+1,MATCH($X$87,'用友-费用'!$B$1:$AK$1,0)+1)</f>
        <v>0</v>
      </c>
      <c r="Y92" s="171">
        <f>INDEX('用友-费用'!$A$1:$AK$344,MATCH(B92&amp;"调整额",'用友-费用'!$A$2:$A$344,0)+1,MATCH($Y$87,'用友-费用'!$B$1:$AK$1,0)+1)</f>
        <v>0</v>
      </c>
    </row>
    <row r="93" spans="1:25">
      <c r="A93" s="149"/>
      <c r="B93" s="153" t="s">
        <v>107</v>
      </c>
      <c r="C93" s="151">
        <f t="shared" si="17"/>
        <v>0</v>
      </c>
      <c r="D93" s="171">
        <v>-82185.58425</v>
      </c>
      <c r="E93" s="171">
        <f>INDEX('用友-费用'!$A$1:$AK$344,MATCH(B93&amp;"调整额",'用友-费用'!$A$2:$A$344,0)+1,MATCH($E$87,'用友-费用'!$B$1:$AK$1,0)+1)</f>
        <v>132521.11065</v>
      </c>
      <c r="F93" s="171">
        <f>INDEX('用友-费用'!$A$1:$AK$344,MATCH(B93&amp;"调整额",'用友-费用'!$A$2:$A$344,0)+1,MATCH($F$87,'用友-费用'!$B$1:$AK$1,0)+1)</f>
        <v>0</v>
      </c>
      <c r="G93" s="172">
        <f>INDEX('用友-费用'!$A$1:$AK$344,MATCH(B93&amp;"调整额",'用友-费用'!$A$2:$A$344,0)+1,MATCH($G$87,'用友-费用'!$B$1:$AK$1,0)+1)</f>
        <v>104124.9474</v>
      </c>
      <c r="H93" s="151">
        <f t="shared" si="18"/>
        <v>-48552.0861</v>
      </c>
      <c r="I93" s="171">
        <f>INDEX('用友-费用'!$A$1:$AK$344,MATCH(B93&amp;"调整额",'用友-费用'!$A$2:$A$344,0)+1,MATCH($I$87,'用友-费用'!$B$1:$AK$1,0)+1)</f>
        <v>-11038.1925</v>
      </c>
      <c r="J93" s="171">
        <f>INDEX('用友-费用'!$A$1:$AK$344,MATCH(B93&amp;"调整额",'用友-费用'!$A$2:$A$344,0)+1,MATCH($J$87,'用友-费用'!$B$1:$AK$1,0)+1)</f>
        <v>-21271.32585</v>
      </c>
      <c r="K93" s="171">
        <f>INDEX('用友-费用'!$A$1:$AK$344,MATCH(B93&amp;"调整额",'用友-费用'!$A$2:$A$344,0)+1,MATCH($K$87,'用友-费用'!$B$1:$AK$1,0)+1)</f>
        <v>-16242.56775</v>
      </c>
      <c r="L93" s="151">
        <f t="shared" si="19"/>
        <v>-89222.90265</v>
      </c>
      <c r="M93" s="171">
        <f>INDEX('用友-费用'!$A$1:$AK$344,MATCH(B93&amp;"调整额",'用友-费用'!$A$2:$A$344,0)+1,MATCH($M$87,'用友-费用'!$B$1:$AK$1,0)+1)</f>
        <v>-136071.46635</v>
      </c>
      <c r="N93" s="171">
        <f>INDEX('用友-费用'!$A$1:$AK$344,MATCH(B93&amp;"调整额",'用友-费用'!$A$2:$A$344,0)+1,MATCH($N$87,'用友-费用'!$B$1:$AK$1,0)+1)</f>
        <v>46848.5637</v>
      </c>
      <c r="O93" s="151">
        <f t="shared" si="20"/>
        <v>-52033.56405</v>
      </c>
      <c r="P93" s="171">
        <f>INDEX('用友-费用'!$A$1:$AK$344,MATCH(B93&amp;"调整额",'用友-费用'!$A$2:$A$344,0)+1,MATCH($P$87,'用友-费用'!$B$1:$AK$1,0)+1)</f>
        <v>-290300.08335</v>
      </c>
      <c r="Q93" s="171">
        <f>INDEX('用友-费用'!$A$1:$AK$344,MATCH(B93&amp;"调整额",'用友-费用'!$A$2:$A$344,0)+1,MATCH($Q$87,'用友-费用'!$B$1:$AK$1,0)+1)</f>
        <v>238266.5193</v>
      </c>
      <c r="R93" s="171">
        <f>INDEX('用友-费用'!$A$1:$AK$344,MATCH(B93&amp;"调整额",'用友-费用'!$A$2:$A$344,0)+1,MATCH($R$87,'用友-费用'!$B$1:$AK$1,0)+1)</f>
        <v>0</v>
      </c>
      <c r="S93" s="151">
        <f t="shared" si="21"/>
        <v>35348.079</v>
      </c>
      <c r="T93" s="171">
        <f>INDEX('用友-费用'!$A$1:$AK$344,MATCH(B93&amp;"调整额",'用友-费用'!$A$2:$A$344,0)+1,MATCH($T$87,'用友-费用'!$B$1:$AK$1,0)+1)</f>
        <v>37318.5057</v>
      </c>
      <c r="U93" s="171">
        <f>INDEX('用友-费用'!$A$1:$AK$344,MATCH(B93&amp;"调整额",'用友-费用'!$A$2:$A$344,0)+1,MATCH($U$87,'用友-费用'!$B$1:$AK$1,0)+1)</f>
        <v>647.4978</v>
      </c>
      <c r="V93" s="171">
        <f>INDEX('用友-费用'!$A$1:$AK$344,MATCH(B93&amp;"调整额",'用友-费用'!$A$2:$A$344,0)+1,MATCH($V$87,'用友-费用'!$B$1:$AK$1,0)+1)</f>
        <v>-2617.9245</v>
      </c>
      <c r="W93" s="171">
        <f>INDEX('用友-费用'!$A$1:$AK$344,MATCH(B93&amp;"调整额",'用友-费用'!$A$2:$A$344,0)+1,MATCH($W$87,'用友-费用'!$B$1:$AK$1,0)+1)</f>
        <v>0</v>
      </c>
      <c r="X93" s="171">
        <f>INDEX('用友-费用'!$A$1:$AK$344,MATCH(A93&amp;"调整额",'用友-费用'!$A$2:$A$344,0)+1,MATCH($X$87,'用友-费用'!$B$1:$AK$1,0)+1)</f>
        <v>0</v>
      </c>
      <c r="Y93" s="171">
        <f>INDEX('用友-费用'!$A$1:$AK$344,MATCH(B93&amp;"调整额",'用友-费用'!$A$2:$A$344,0)+1,MATCH($Y$87,'用友-费用'!$B$1:$AK$1,0)+1)</f>
        <v>0</v>
      </c>
    </row>
    <row r="94" spans="1:25">
      <c r="A94" s="149"/>
      <c r="B94" s="154" t="s">
        <v>108</v>
      </c>
      <c r="C94" s="151">
        <f t="shared" si="17"/>
        <v>0</v>
      </c>
      <c r="D94" s="171"/>
      <c r="E94" s="171">
        <f>INDEX('用友-费用'!$A$1:$AK$344,MATCH(B94&amp;"调整额",'用友-费用'!$A$2:$A$344,0)+1,MATCH($E$87,'用友-费用'!$B$1:$AK$1,0)+1)</f>
        <v>0</v>
      </c>
      <c r="F94" s="171">
        <f>INDEX('用友-费用'!$A$1:$AK$344,MATCH(B94&amp;"调整额",'用友-费用'!$A$2:$A$344,0)+1,MATCH($F$87,'用友-费用'!$B$1:$AK$1,0)+1)</f>
        <v>0</v>
      </c>
      <c r="G94" s="172">
        <f>INDEX('用友-费用'!$A$1:$AK$344,MATCH(B94&amp;"调整额",'用友-费用'!$A$2:$A$344,0)+1,MATCH($G$87,'用友-费用'!$B$1:$AK$1,0)+1)</f>
        <v>0</v>
      </c>
      <c r="H94" s="151">
        <f t="shared" si="18"/>
        <v>0</v>
      </c>
      <c r="I94" s="171">
        <f>INDEX('用友-费用'!$A$1:$AK$344,MATCH(B94&amp;"调整额",'用友-费用'!$A$2:$A$344,0)+1,MATCH($I$87,'用友-费用'!$B$1:$AK$1,0)+1)</f>
        <v>0</v>
      </c>
      <c r="J94" s="171">
        <f>INDEX('用友-费用'!$A$1:$AK$344,MATCH(B94&amp;"调整额",'用友-费用'!$A$2:$A$344,0)+1,MATCH($J$87,'用友-费用'!$B$1:$AK$1,0)+1)</f>
        <v>0</v>
      </c>
      <c r="K94" s="171">
        <f>INDEX('用友-费用'!$A$1:$AK$344,MATCH(B94&amp;"调整额",'用友-费用'!$A$2:$A$344,0)+1,MATCH($K$87,'用友-费用'!$B$1:$AK$1,0)+1)</f>
        <v>0</v>
      </c>
      <c r="L94" s="151">
        <f t="shared" si="19"/>
        <v>0</v>
      </c>
      <c r="M94" s="171">
        <f>INDEX('用友-费用'!$A$1:$AK$344,MATCH(B94&amp;"调整额",'用友-费用'!$A$2:$A$344,0)+1,MATCH($M$87,'用友-费用'!$B$1:$AK$1,0)+1)</f>
        <v>0</v>
      </c>
      <c r="N94" s="171">
        <f>INDEX('用友-费用'!$A$1:$AK$344,MATCH(B94&amp;"调整额",'用友-费用'!$A$2:$A$344,0)+1,MATCH($N$87,'用友-费用'!$B$1:$AK$1,0)+1)</f>
        <v>0</v>
      </c>
      <c r="O94" s="151">
        <f t="shared" si="20"/>
        <v>0</v>
      </c>
      <c r="P94" s="171">
        <f>INDEX('用友-费用'!$A$1:$AK$344,MATCH(B94&amp;"调整额",'用友-费用'!$A$2:$A$344,0)+1,MATCH($P$87,'用友-费用'!$B$1:$AK$1,0)+1)</f>
        <v>0</v>
      </c>
      <c r="Q94" s="171">
        <f>INDEX('用友-费用'!$A$1:$AK$344,MATCH(B94&amp;"调整额",'用友-费用'!$A$2:$A$344,0)+1,MATCH($Q$87,'用友-费用'!$B$1:$AK$1,0)+1)</f>
        <v>0</v>
      </c>
      <c r="R94" s="171">
        <f>INDEX('用友-费用'!$A$1:$AK$344,MATCH(B94&amp;"调整额",'用友-费用'!$A$2:$A$344,0)+1,MATCH($R$87,'用友-费用'!$B$1:$AK$1,0)+1)</f>
        <v>0</v>
      </c>
      <c r="S94" s="151">
        <f t="shared" si="21"/>
        <v>0</v>
      </c>
      <c r="T94" s="171">
        <f>INDEX('用友-费用'!$A$1:$AK$344,MATCH(B94&amp;"调整额",'用友-费用'!$A$2:$A$344,0)+1,MATCH($T$87,'用友-费用'!$B$1:$AK$1,0)+1)</f>
        <v>0</v>
      </c>
      <c r="U94" s="171">
        <f>INDEX('用友-费用'!$A$1:$AK$344,MATCH(B94&amp;"调整额",'用友-费用'!$A$2:$A$344,0)+1,MATCH($U$87,'用友-费用'!$B$1:$AK$1,0)+1)</f>
        <v>0</v>
      </c>
      <c r="V94" s="171">
        <f>INDEX('用友-费用'!$A$1:$AK$344,MATCH(B94&amp;"调整额",'用友-费用'!$A$2:$A$344,0)+1,MATCH($V$87,'用友-费用'!$B$1:$AK$1,0)+1)</f>
        <v>0</v>
      </c>
      <c r="W94" s="171">
        <f>INDEX('用友-费用'!$A$1:$AK$344,MATCH(B94&amp;"调整额",'用友-费用'!$A$2:$A$344,0)+1,MATCH($W$87,'用友-费用'!$B$1:$AK$1,0)+1)</f>
        <v>0</v>
      </c>
      <c r="X94" s="171">
        <f>INDEX('用友-费用'!$A$1:$AK$344,MATCH(A94&amp;"调整额",'用友-费用'!$A$2:$A$344,0)+1,MATCH($X$87,'用友-费用'!$B$1:$AK$1,0)+1)</f>
        <v>0</v>
      </c>
      <c r="Y94" s="171">
        <f>INDEX('用友-费用'!$A$1:$AK$344,MATCH(B94&amp;"调整额",'用友-费用'!$A$2:$A$344,0)+1,MATCH($Y$87,'用友-费用'!$B$1:$AK$1,0)+1)</f>
        <v>0</v>
      </c>
    </row>
    <row r="95" spans="1:25">
      <c r="A95" s="149"/>
      <c r="B95" s="153" t="s">
        <v>109</v>
      </c>
      <c r="C95" s="151">
        <f t="shared" si="17"/>
        <v>0</v>
      </c>
      <c r="D95" s="171"/>
      <c r="E95" s="171">
        <f>INDEX('用友-费用'!$A$1:$AK$344,MATCH(B95&amp;"调整额",'用友-费用'!$A$2:$A$344,0)+1,MATCH($E$87,'用友-费用'!$B$1:$AK$1,0)+1)</f>
        <v>0</v>
      </c>
      <c r="F95" s="171">
        <f>INDEX('用友-费用'!$A$1:$AK$344,MATCH(B95&amp;"调整额",'用友-费用'!$A$2:$A$344,0)+1,MATCH($F$87,'用友-费用'!$B$1:$AK$1,0)+1)</f>
        <v>0</v>
      </c>
      <c r="G95" s="172">
        <f>INDEX('用友-费用'!$A$1:$AK$344,MATCH(B95&amp;"调整额",'用友-费用'!$A$2:$A$344,0)+1,MATCH($G$87,'用友-费用'!$B$1:$AK$1,0)+1)</f>
        <v>0</v>
      </c>
      <c r="H95" s="151">
        <f t="shared" si="18"/>
        <v>0</v>
      </c>
      <c r="I95" s="171">
        <f>INDEX('用友-费用'!$A$1:$AK$344,MATCH(B95&amp;"调整额",'用友-费用'!$A$2:$A$344,0)+1,MATCH($I$87,'用友-费用'!$B$1:$AK$1,0)+1)</f>
        <v>0</v>
      </c>
      <c r="J95" s="171">
        <f>INDEX('用友-费用'!$A$1:$AK$344,MATCH(B95&amp;"调整额",'用友-费用'!$A$2:$A$344,0)+1,MATCH($J$87,'用友-费用'!$B$1:$AK$1,0)+1)</f>
        <v>0</v>
      </c>
      <c r="K95" s="171">
        <f>INDEX('用友-费用'!$A$1:$AK$344,MATCH(B95&amp;"调整额",'用友-费用'!$A$2:$A$344,0)+1,MATCH($K$87,'用友-费用'!$B$1:$AK$1,0)+1)</f>
        <v>0</v>
      </c>
      <c r="L95" s="151">
        <f t="shared" si="19"/>
        <v>0</v>
      </c>
      <c r="M95" s="171">
        <f>INDEX('用友-费用'!$A$1:$AK$344,MATCH(B95&amp;"调整额",'用友-费用'!$A$2:$A$344,0)+1,MATCH($M$87,'用友-费用'!$B$1:$AK$1,0)+1)</f>
        <v>0</v>
      </c>
      <c r="N95" s="171">
        <f>INDEX('用友-费用'!$A$1:$AK$344,MATCH(B95&amp;"调整额",'用友-费用'!$A$2:$A$344,0)+1,MATCH($N$87,'用友-费用'!$B$1:$AK$1,0)+1)</f>
        <v>0</v>
      </c>
      <c r="O95" s="151">
        <f t="shared" si="20"/>
        <v>0</v>
      </c>
      <c r="P95" s="171">
        <f>INDEX('用友-费用'!$A$1:$AK$344,MATCH(B95&amp;"调整额",'用友-费用'!$A$2:$A$344,0)+1,MATCH($P$87,'用友-费用'!$B$1:$AK$1,0)+1)</f>
        <v>0</v>
      </c>
      <c r="Q95" s="171">
        <f>INDEX('用友-费用'!$A$1:$AK$344,MATCH(B95&amp;"调整额",'用友-费用'!$A$2:$A$344,0)+1,MATCH($Q$87,'用友-费用'!$B$1:$AK$1,0)+1)</f>
        <v>0</v>
      </c>
      <c r="R95" s="171">
        <f>INDEX('用友-费用'!$A$1:$AK$344,MATCH(B95&amp;"调整额",'用友-费用'!$A$2:$A$344,0)+1,MATCH($R$87,'用友-费用'!$B$1:$AK$1,0)+1)</f>
        <v>0</v>
      </c>
      <c r="S95" s="151">
        <f t="shared" si="21"/>
        <v>0</v>
      </c>
      <c r="T95" s="171">
        <f>INDEX('用友-费用'!$A$1:$AK$344,MATCH(B95&amp;"调整额",'用友-费用'!$A$2:$A$344,0)+1,MATCH($T$87,'用友-费用'!$B$1:$AK$1,0)+1)</f>
        <v>0</v>
      </c>
      <c r="U95" s="171">
        <f>INDEX('用友-费用'!$A$1:$AK$344,MATCH(B95&amp;"调整额",'用友-费用'!$A$2:$A$344,0)+1,MATCH($U$87,'用友-费用'!$B$1:$AK$1,0)+1)</f>
        <v>0</v>
      </c>
      <c r="V95" s="171">
        <f>INDEX('用友-费用'!$A$1:$AK$344,MATCH(B95&amp;"调整额",'用友-费用'!$A$2:$A$344,0)+1,MATCH($V$87,'用友-费用'!$B$1:$AK$1,0)+1)</f>
        <v>0</v>
      </c>
      <c r="W95" s="171">
        <f>INDEX('用友-费用'!$A$1:$AK$344,MATCH(B95&amp;"调整额",'用友-费用'!$A$2:$A$344,0)+1,MATCH($W$87,'用友-费用'!$B$1:$AK$1,0)+1)</f>
        <v>0</v>
      </c>
      <c r="X95" s="171">
        <f>INDEX('用友-费用'!$A$1:$AK$344,MATCH(A95&amp;"调整额",'用友-费用'!$A$2:$A$344,0)+1,MATCH($X$87,'用友-费用'!$B$1:$AK$1,0)+1)</f>
        <v>0</v>
      </c>
      <c r="Y95" s="171">
        <f>INDEX('用友-费用'!$A$1:$AK$344,MATCH(B95&amp;"调整额",'用友-费用'!$A$2:$A$344,0)+1,MATCH($Y$87,'用友-费用'!$B$1:$AK$1,0)+1)</f>
        <v>0</v>
      </c>
    </row>
    <row r="96" spans="1:25">
      <c r="A96" s="149"/>
      <c r="B96" s="153" t="s">
        <v>181</v>
      </c>
      <c r="C96" s="151">
        <f t="shared" si="17"/>
        <v>0</v>
      </c>
      <c r="D96" s="171"/>
      <c r="E96" s="171">
        <f>INDEX('用友-费用'!$A$1:$AK$344,MATCH(B96&amp;"调整额",'用友-费用'!$A$2:$A$344,0)+1,MATCH($E$87,'用友-费用'!$B$1:$AK$1,0)+1)</f>
        <v>0</v>
      </c>
      <c r="F96" s="171">
        <f>INDEX('用友-费用'!$A$1:$AK$344,MATCH(B96&amp;"调整额",'用友-费用'!$A$2:$A$344,0)+1,MATCH($F$87,'用友-费用'!$B$1:$AK$1,0)+1)</f>
        <v>0</v>
      </c>
      <c r="G96" s="172">
        <f>INDEX('用友-费用'!$A$1:$AK$344,MATCH(B96&amp;"调整额",'用友-费用'!$A$2:$A$344,0)+1,MATCH($G$87,'用友-费用'!$B$1:$AK$1,0)+1)</f>
        <v>0</v>
      </c>
      <c r="H96" s="151">
        <f t="shared" si="18"/>
        <v>0</v>
      </c>
      <c r="I96" s="171">
        <f>INDEX('用友-费用'!$A$1:$AK$344,MATCH(B96&amp;"调整额",'用友-费用'!$A$2:$A$344,0)+1,MATCH($I$87,'用友-费用'!$B$1:$AK$1,0)+1)</f>
        <v>0</v>
      </c>
      <c r="J96" s="171">
        <f>INDEX('用友-费用'!$A$1:$AK$344,MATCH(B96&amp;"调整额",'用友-费用'!$A$2:$A$344,0)+1,MATCH($J$87,'用友-费用'!$B$1:$AK$1,0)+1)</f>
        <v>0</v>
      </c>
      <c r="K96" s="171">
        <f>INDEX('用友-费用'!$A$1:$AK$344,MATCH(B96&amp;"调整额",'用友-费用'!$A$2:$A$344,0)+1,MATCH($K$87,'用友-费用'!$B$1:$AK$1,0)+1)</f>
        <v>0</v>
      </c>
      <c r="L96" s="151">
        <f t="shared" si="19"/>
        <v>0</v>
      </c>
      <c r="M96" s="171">
        <f>INDEX('用友-费用'!$A$1:$AK$344,MATCH(B96&amp;"调整额",'用友-费用'!$A$2:$A$344,0)+1,MATCH($M$87,'用友-费用'!$B$1:$AK$1,0)+1)</f>
        <v>0</v>
      </c>
      <c r="N96" s="171">
        <f>INDEX('用友-费用'!$A$1:$AK$344,MATCH(B96&amp;"调整额",'用友-费用'!$A$2:$A$344,0)+1,MATCH($N$87,'用友-费用'!$B$1:$AK$1,0)+1)</f>
        <v>0</v>
      </c>
      <c r="O96" s="151">
        <f t="shared" si="20"/>
        <v>0</v>
      </c>
      <c r="P96" s="171">
        <f>INDEX('用友-费用'!$A$1:$AK$344,MATCH(B96&amp;"调整额",'用友-费用'!$A$2:$A$344,0)+1,MATCH($P$87,'用友-费用'!$B$1:$AK$1,0)+1)</f>
        <v>0</v>
      </c>
      <c r="Q96" s="171">
        <f>INDEX('用友-费用'!$A$1:$AK$344,MATCH(B96&amp;"调整额",'用友-费用'!$A$2:$A$344,0)+1,MATCH($Q$87,'用友-费用'!$B$1:$AK$1,0)+1)</f>
        <v>0</v>
      </c>
      <c r="R96" s="171">
        <f>INDEX('用友-费用'!$A$1:$AK$344,MATCH(B96&amp;"调整额",'用友-费用'!$A$2:$A$344,0)+1,MATCH($R$87,'用友-费用'!$B$1:$AK$1,0)+1)</f>
        <v>0</v>
      </c>
      <c r="S96" s="151">
        <f t="shared" si="21"/>
        <v>0</v>
      </c>
      <c r="T96" s="171">
        <f>INDEX('用友-费用'!$A$1:$AK$344,MATCH(B96&amp;"调整额",'用友-费用'!$A$2:$A$344,0)+1,MATCH($T$87,'用友-费用'!$B$1:$AK$1,0)+1)</f>
        <v>0</v>
      </c>
      <c r="U96" s="171">
        <f>INDEX('用友-费用'!$A$1:$AK$344,MATCH(B96&amp;"调整额",'用友-费用'!$A$2:$A$344,0)+1,MATCH($U$87,'用友-费用'!$B$1:$AK$1,0)+1)</f>
        <v>0</v>
      </c>
      <c r="V96" s="171">
        <f>INDEX('用友-费用'!$A$1:$AK$344,MATCH(B96&amp;"调整额",'用友-费用'!$A$2:$A$344,0)+1,MATCH($V$87,'用友-费用'!$B$1:$AK$1,0)+1)</f>
        <v>0</v>
      </c>
      <c r="W96" s="171">
        <f>INDEX('用友-费用'!$A$1:$AK$344,MATCH(B96&amp;"调整额",'用友-费用'!$A$2:$A$344,0)+1,MATCH($W$87,'用友-费用'!$B$1:$AK$1,0)+1)</f>
        <v>0</v>
      </c>
      <c r="X96" s="171">
        <f>INDEX('用友-费用'!$A$1:$AK$344,MATCH(A96&amp;"调整额",'用友-费用'!$A$2:$A$344,0)+1,MATCH($X$87,'用友-费用'!$B$1:$AK$1,0)+1)</f>
        <v>0</v>
      </c>
      <c r="Y96" s="171">
        <f>INDEX('用友-费用'!$A$1:$AK$344,MATCH(B96&amp;"调整额",'用友-费用'!$A$2:$A$344,0)+1,MATCH($Y$87,'用友-费用'!$B$1:$AK$1,0)+1)</f>
        <v>0</v>
      </c>
    </row>
    <row r="97" spans="1:25">
      <c r="A97" s="149"/>
      <c r="B97" s="155" t="s">
        <v>111</v>
      </c>
      <c r="C97" s="151">
        <f t="shared" si="17"/>
        <v>0</v>
      </c>
      <c r="D97" s="171"/>
      <c r="E97" s="171">
        <f>INDEX('用友-费用'!$A$1:$AK$344,MATCH(B97&amp;"调整额",'用友-费用'!$A$2:$A$344,0)+1,MATCH($E$87,'用友-费用'!$B$1:$AK$1,0)+1)</f>
        <v>0</v>
      </c>
      <c r="F97" s="171">
        <f>INDEX('用友-费用'!$A$1:$AK$344,MATCH(B97&amp;"调整额",'用友-费用'!$A$2:$A$344,0)+1,MATCH($F$87,'用友-费用'!$B$1:$AK$1,0)+1)</f>
        <v>0</v>
      </c>
      <c r="G97" s="172">
        <f>INDEX('用友-费用'!$A$1:$AK$344,MATCH(B97&amp;"调整额",'用友-费用'!$A$2:$A$344,0)+1,MATCH($G$87,'用友-费用'!$B$1:$AK$1,0)+1)</f>
        <v>0</v>
      </c>
      <c r="H97" s="151">
        <f t="shared" si="18"/>
        <v>0</v>
      </c>
      <c r="I97" s="171">
        <f>INDEX('用友-费用'!$A$1:$AK$344,MATCH(B97&amp;"调整额",'用友-费用'!$A$2:$A$344,0)+1,MATCH($I$87,'用友-费用'!$B$1:$AK$1,0)+1)</f>
        <v>0</v>
      </c>
      <c r="J97" s="171">
        <f>INDEX('用友-费用'!$A$1:$AK$344,MATCH(B97&amp;"调整额",'用友-费用'!$A$2:$A$344,0)+1,MATCH($J$87,'用友-费用'!$B$1:$AK$1,0)+1)</f>
        <v>0</v>
      </c>
      <c r="K97" s="171">
        <f>INDEX('用友-费用'!$A$1:$AK$344,MATCH(B97&amp;"调整额",'用友-费用'!$A$2:$A$344,0)+1,MATCH($K$87,'用友-费用'!$B$1:$AK$1,0)+1)</f>
        <v>0</v>
      </c>
      <c r="L97" s="151">
        <f t="shared" si="19"/>
        <v>0</v>
      </c>
      <c r="M97" s="171">
        <f>INDEX('用友-费用'!$A$1:$AK$344,MATCH(B97&amp;"调整额",'用友-费用'!$A$2:$A$344,0)+1,MATCH($M$87,'用友-费用'!$B$1:$AK$1,0)+1)</f>
        <v>0</v>
      </c>
      <c r="N97" s="171">
        <f>INDEX('用友-费用'!$A$1:$AK$344,MATCH(B97&amp;"调整额",'用友-费用'!$A$2:$A$344,0)+1,MATCH($N$87,'用友-费用'!$B$1:$AK$1,0)+1)</f>
        <v>0</v>
      </c>
      <c r="O97" s="151">
        <f t="shared" si="20"/>
        <v>0</v>
      </c>
      <c r="P97" s="171">
        <f>INDEX('用友-费用'!$A$1:$AK$344,MATCH(B97&amp;"调整额",'用友-费用'!$A$2:$A$344,0)+1,MATCH($P$87,'用友-费用'!$B$1:$AK$1,0)+1)</f>
        <v>0</v>
      </c>
      <c r="Q97" s="171">
        <f>INDEX('用友-费用'!$A$1:$AK$344,MATCH(B97&amp;"调整额",'用友-费用'!$A$2:$A$344,0)+1,MATCH($Q$87,'用友-费用'!$B$1:$AK$1,0)+1)</f>
        <v>0</v>
      </c>
      <c r="R97" s="171">
        <f>INDEX('用友-费用'!$A$1:$AK$344,MATCH(B97&amp;"调整额",'用友-费用'!$A$2:$A$344,0)+1,MATCH($R$87,'用友-费用'!$B$1:$AK$1,0)+1)</f>
        <v>0</v>
      </c>
      <c r="S97" s="151">
        <f t="shared" si="21"/>
        <v>0</v>
      </c>
      <c r="T97" s="171">
        <f>INDEX('用友-费用'!$A$1:$AK$344,MATCH(B97&amp;"调整额",'用友-费用'!$A$2:$A$344,0)+1,MATCH($T$87,'用友-费用'!$B$1:$AK$1,0)+1)</f>
        <v>0</v>
      </c>
      <c r="U97" s="171">
        <f>INDEX('用友-费用'!$A$1:$AK$344,MATCH(B97&amp;"调整额",'用友-费用'!$A$2:$A$344,0)+1,MATCH($U$87,'用友-费用'!$B$1:$AK$1,0)+1)</f>
        <v>0</v>
      </c>
      <c r="V97" s="171">
        <f>INDEX('用友-费用'!$A$1:$AK$344,MATCH(B97&amp;"调整额",'用友-费用'!$A$2:$A$344,0)+1,MATCH($V$87,'用友-费用'!$B$1:$AK$1,0)+1)</f>
        <v>0</v>
      </c>
      <c r="W97" s="171">
        <f>INDEX('用友-费用'!$A$1:$AK$344,MATCH(B97&amp;"调整额",'用友-费用'!$A$2:$A$344,0)+1,MATCH($W$87,'用友-费用'!$B$1:$AK$1,0)+1)</f>
        <v>0</v>
      </c>
      <c r="X97" s="171">
        <f>INDEX('用友-费用'!$A$1:$AK$344,MATCH(A97&amp;"调整额",'用友-费用'!$A$2:$A$344,0)+1,MATCH($X$87,'用友-费用'!$B$1:$AK$1,0)+1)</f>
        <v>0</v>
      </c>
      <c r="Y97" s="171">
        <f>INDEX('用友-费用'!$A$1:$AK$344,MATCH(B97&amp;"调整额",'用友-费用'!$A$2:$A$344,0)+1,MATCH($Y$87,'用友-费用'!$B$1:$AK$1,0)+1)</f>
        <v>0</v>
      </c>
    </row>
    <row r="98" spans="1:25">
      <c r="A98" s="149"/>
      <c r="B98" s="155" t="s">
        <v>112</v>
      </c>
      <c r="C98" s="151">
        <f t="shared" si="17"/>
        <v>0</v>
      </c>
      <c r="D98" s="171"/>
      <c r="E98" s="171">
        <f>INDEX('用友-费用'!$A$1:$AK$344,MATCH(B98&amp;"调整额",'用友-费用'!$A$2:$A$344,0)+1,MATCH($E$87,'用友-费用'!$B$1:$AK$1,0)+1)</f>
        <v>0</v>
      </c>
      <c r="F98" s="171">
        <f>INDEX('用友-费用'!$A$1:$AK$344,MATCH(B98&amp;"调整额",'用友-费用'!$A$2:$A$344,0)+1,MATCH($F$87,'用友-费用'!$B$1:$AK$1,0)+1)</f>
        <v>0</v>
      </c>
      <c r="G98" s="172">
        <f>INDEX('用友-费用'!$A$1:$AK$344,MATCH(B98&amp;"调整额",'用友-费用'!$A$2:$A$344,0)+1,MATCH($G$87,'用友-费用'!$B$1:$AK$1,0)+1)</f>
        <v>0</v>
      </c>
      <c r="H98" s="151">
        <f t="shared" si="18"/>
        <v>0</v>
      </c>
      <c r="I98" s="171">
        <f>INDEX('用友-费用'!$A$1:$AK$344,MATCH(B98&amp;"调整额",'用友-费用'!$A$2:$A$344,0)+1,MATCH($I$87,'用友-费用'!$B$1:$AK$1,0)+1)</f>
        <v>0</v>
      </c>
      <c r="J98" s="171">
        <f>INDEX('用友-费用'!$A$1:$AK$344,MATCH(B98&amp;"调整额",'用友-费用'!$A$2:$A$344,0)+1,MATCH($J$87,'用友-费用'!$B$1:$AK$1,0)+1)</f>
        <v>0</v>
      </c>
      <c r="K98" s="171">
        <f>INDEX('用友-费用'!$A$1:$AK$344,MATCH(B98&amp;"调整额",'用友-费用'!$A$2:$A$344,0)+1,MATCH($K$87,'用友-费用'!$B$1:$AK$1,0)+1)</f>
        <v>0</v>
      </c>
      <c r="L98" s="151">
        <f t="shared" si="19"/>
        <v>0</v>
      </c>
      <c r="M98" s="171">
        <f>INDEX('用友-费用'!$A$1:$AK$344,MATCH(B98&amp;"调整额",'用友-费用'!$A$2:$A$344,0)+1,MATCH($M$87,'用友-费用'!$B$1:$AK$1,0)+1)</f>
        <v>0</v>
      </c>
      <c r="N98" s="171">
        <f>INDEX('用友-费用'!$A$1:$AK$344,MATCH(B98&amp;"调整额",'用友-费用'!$A$2:$A$344,0)+1,MATCH($N$87,'用友-费用'!$B$1:$AK$1,0)+1)</f>
        <v>0</v>
      </c>
      <c r="O98" s="151">
        <f t="shared" si="20"/>
        <v>0</v>
      </c>
      <c r="P98" s="171">
        <f>INDEX('用友-费用'!$A$1:$AK$344,MATCH(B98&amp;"调整额",'用友-费用'!$A$2:$A$344,0)+1,MATCH($P$87,'用友-费用'!$B$1:$AK$1,0)+1)</f>
        <v>0</v>
      </c>
      <c r="Q98" s="171">
        <f>INDEX('用友-费用'!$A$1:$AK$344,MATCH(B98&amp;"调整额",'用友-费用'!$A$2:$A$344,0)+1,MATCH($Q$87,'用友-费用'!$B$1:$AK$1,0)+1)</f>
        <v>0</v>
      </c>
      <c r="R98" s="171">
        <f>INDEX('用友-费用'!$A$1:$AK$344,MATCH(B98&amp;"调整额",'用友-费用'!$A$2:$A$344,0)+1,MATCH($R$87,'用友-费用'!$B$1:$AK$1,0)+1)</f>
        <v>0</v>
      </c>
      <c r="S98" s="151">
        <f t="shared" si="21"/>
        <v>0</v>
      </c>
      <c r="T98" s="171">
        <f>INDEX('用友-费用'!$A$1:$AK$344,MATCH(B98&amp;"调整额",'用友-费用'!$A$2:$A$344,0)+1,MATCH($T$87,'用友-费用'!$B$1:$AK$1,0)+1)</f>
        <v>0</v>
      </c>
      <c r="U98" s="171">
        <f>INDEX('用友-费用'!$A$1:$AK$344,MATCH(B98&amp;"调整额",'用友-费用'!$A$2:$A$344,0)+1,MATCH($U$87,'用友-费用'!$B$1:$AK$1,0)+1)</f>
        <v>0</v>
      </c>
      <c r="V98" s="171">
        <f>INDEX('用友-费用'!$A$1:$AK$344,MATCH(B98&amp;"调整额",'用友-费用'!$A$2:$A$344,0)+1,MATCH($V$87,'用友-费用'!$B$1:$AK$1,0)+1)</f>
        <v>0</v>
      </c>
      <c r="W98" s="171">
        <f>INDEX('用友-费用'!$A$1:$AK$344,MATCH(B98&amp;"调整额",'用友-费用'!$A$2:$A$344,0)+1,MATCH($W$87,'用友-费用'!$B$1:$AK$1,0)+1)</f>
        <v>0</v>
      </c>
      <c r="X98" s="171">
        <f>INDEX('用友-费用'!$A$1:$AK$344,MATCH(A98&amp;"调整额",'用友-费用'!$A$2:$A$344,0)+1,MATCH($X$87,'用友-费用'!$B$1:$AK$1,0)+1)</f>
        <v>0</v>
      </c>
      <c r="Y98" s="171">
        <f>INDEX('用友-费用'!$A$1:$AK$344,MATCH(B98&amp;"调整额",'用友-费用'!$A$2:$A$344,0)+1,MATCH($Y$87,'用友-费用'!$B$1:$AK$1,0)+1)</f>
        <v>0</v>
      </c>
    </row>
    <row r="99" spans="1:25">
      <c r="A99" s="149"/>
      <c r="B99" s="155" t="s">
        <v>113</v>
      </c>
      <c r="C99" s="151">
        <f t="shared" si="17"/>
        <v>0</v>
      </c>
      <c r="D99" s="171"/>
      <c r="E99" s="171">
        <f>INDEX('用友-费用'!$A$1:$AK$344,MATCH(B99&amp;"调整额",'用友-费用'!$A$2:$A$344,0)+1,MATCH($E$87,'用友-费用'!$B$1:$AK$1,0)+1)</f>
        <v>0</v>
      </c>
      <c r="F99" s="171">
        <f>INDEX('用友-费用'!$A$1:$AK$344,MATCH(B99&amp;"调整额",'用友-费用'!$A$2:$A$344,0)+1,MATCH($F$87,'用友-费用'!$B$1:$AK$1,0)+1)</f>
        <v>0</v>
      </c>
      <c r="G99" s="172">
        <f>INDEX('用友-费用'!$A$1:$AK$344,MATCH(B99&amp;"调整额",'用友-费用'!$A$2:$A$344,0)+1,MATCH($G$87,'用友-费用'!$B$1:$AK$1,0)+1)</f>
        <v>0</v>
      </c>
      <c r="H99" s="151">
        <f t="shared" si="18"/>
        <v>0</v>
      </c>
      <c r="I99" s="171">
        <f>INDEX('用友-费用'!$A$1:$AK$344,MATCH(B99&amp;"调整额",'用友-费用'!$A$2:$A$344,0)+1,MATCH($I$87,'用友-费用'!$B$1:$AK$1,0)+1)</f>
        <v>0</v>
      </c>
      <c r="J99" s="171">
        <f>INDEX('用友-费用'!$A$1:$AK$344,MATCH(B99&amp;"调整额",'用友-费用'!$A$2:$A$344,0)+1,MATCH($J$87,'用友-费用'!$B$1:$AK$1,0)+1)</f>
        <v>0</v>
      </c>
      <c r="K99" s="171">
        <f>INDEX('用友-费用'!$A$1:$AK$344,MATCH(B99&amp;"调整额",'用友-费用'!$A$2:$A$344,0)+1,MATCH($K$87,'用友-费用'!$B$1:$AK$1,0)+1)</f>
        <v>0</v>
      </c>
      <c r="L99" s="151">
        <f t="shared" si="19"/>
        <v>0</v>
      </c>
      <c r="M99" s="171">
        <f>INDEX('用友-费用'!$A$1:$AK$344,MATCH(B99&amp;"调整额",'用友-费用'!$A$2:$A$344,0)+1,MATCH($M$87,'用友-费用'!$B$1:$AK$1,0)+1)</f>
        <v>0</v>
      </c>
      <c r="N99" s="171">
        <f>INDEX('用友-费用'!$A$1:$AK$344,MATCH(B99&amp;"调整额",'用友-费用'!$A$2:$A$344,0)+1,MATCH($N$87,'用友-费用'!$B$1:$AK$1,0)+1)</f>
        <v>0</v>
      </c>
      <c r="O99" s="151">
        <f t="shared" si="20"/>
        <v>0</v>
      </c>
      <c r="P99" s="171">
        <f>INDEX('用友-费用'!$A$1:$AK$344,MATCH(B99&amp;"调整额",'用友-费用'!$A$2:$A$344,0)+1,MATCH($P$87,'用友-费用'!$B$1:$AK$1,0)+1)</f>
        <v>0</v>
      </c>
      <c r="Q99" s="171">
        <f>INDEX('用友-费用'!$A$1:$AK$344,MATCH(B99&amp;"调整额",'用友-费用'!$A$2:$A$344,0)+1,MATCH($Q$87,'用友-费用'!$B$1:$AK$1,0)+1)</f>
        <v>0</v>
      </c>
      <c r="R99" s="171">
        <f>INDEX('用友-费用'!$A$1:$AK$344,MATCH(B99&amp;"调整额",'用友-费用'!$A$2:$A$344,0)+1,MATCH($R$87,'用友-费用'!$B$1:$AK$1,0)+1)</f>
        <v>0</v>
      </c>
      <c r="S99" s="151">
        <f t="shared" si="21"/>
        <v>0</v>
      </c>
      <c r="T99" s="171">
        <f>INDEX('用友-费用'!$A$1:$AK$344,MATCH(B99&amp;"调整额",'用友-费用'!$A$2:$A$344,0)+1,MATCH($T$87,'用友-费用'!$B$1:$AK$1,0)+1)</f>
        <v>0</v>
      </c>
      <c r="U99" s="171">
        <f>INDEX('用友-费用'!$A$1:$AK$344,MATCH(B99&amp;"调整额",'用友-费用'!$A$2:$A$344,0)+1,MATCH($U$87,'用友-费用'!$B$1:$AK$1,0)+1)</f>
        <v>0</v>
      </c>
      <c r="V99" s="171">
        <f>INDEX('用友-费用'!$A$1:$AK$344,MATCH(B99&amp;"调整额",'用友-费用'!$A$2:$A$344,0)+1,MATCH($V$87,'用友-费用'!$B$1:$AK$1,0)+1)</f>
        <v>0</v>
      </c>
      <c r="W99" s="171">
        <f>INDEX('用友-费用'!$A$1:$AK$344,MATCH(B99&amp;"调整额",'用友-费用'!$A$2:$A$344,0)+1,MATCH($W$87,'用友-费用'!$B$1:$AK$1,0)+1)</f>
        <v>0</v>
      </c>
      <c r="X99" s="171">
        <f>INDEX('用友-费用'!$A$1:$AK$344,MATCH(A99&amp;"调整额",'用友-费用'!$A$2:$A$344,0)+1,MATCH($X$87,'用友-费用'!$B$1:$AK$1,0)+1)</f>
        <v>0</v>
      </c>
      <c r="Y99" s="171">
        <f>INDEX('用友-费用'!$A$1:$AK$344,MATCH(B99&amp;"调整额",'用友-费用'!$A$2:$A$344,0)+1,MATCH($Y$87,'用友-费用'!$B$1:$AK$1,0)+1)</f>
        <v>0</v>
      </c>
    </row>
    <row r="100" spans="1:25">
      <c r="A100" s="149"/>
      <c r="B100" s="155" t="s">
        <v>114</v>
      </c>
      <c r="C100" s="151">
        <f t="shared" si="17"/>
        <v>0</v>
      </c>
      <c r="D100" s="171"/>
      <c r="E100" s="171">
        <f>INDEX('用友-费用'!$A$1:$AK$344,MATCH(B100&amp;"调整额",'用友-费用'!$A$2:$A$344,0)+1,MATCH($E$87,'用友-费用'!$B$1:$AK$1,0)+1)</f>
        <v>0</v>
      </c>
      <c r="F100" s="171">
        <f>INDEX('用友-费用'!$A$1:$AK$344,MATCH(B100&amp;"调整额",'用友-费用'!$A$2:$A$344,0)+1,MATCH($F$87,'用友-费用'!$B$1:$AK$1,0)+1)</f>
        <v>0</v>
      </c>
      <c r="G100" s="172">
        <f>INDEX('用友-费用'!$A$1:$AK$344,MATCH(B100&amp;"调整额",'用友-费用'!$A$2:$A$344,0)+1,MATCH($G$87,'用友-费用'!$B$1:$AK$1,0)+1)</f>
        <v>0</v>
      </c>
      <c r="H100" s="151">
        <f t="shared" si="18"/>
        <v>0</v>
      </c>
      <c r="I100" s="171">
        <f>INDEX('用友-费用'!$A$1:$AK$344,MATCH(B100&amp;"调整额",'用友-费用'!$A$2:$A$344,0)+1,MATCH($I$87,'用友-费用'!$B$1:$AK$1,0)+1)</f>
        <v>0</v>
      </c>
      <c r="J100" s="171">
        <f>INDEX('用友-费用'!$A$1:$AK$344,MATCH(B100&amp;"调整额",'用友-费用'!$A$2:$A$344,0)+1,MATCH($J$87,'用友-费用'!$B$1:$AK$1,0)+1)</f>
        <v>0</v>
      </c>
      <c r="K100" s="171">
        <f>INDEX('用友-费用'!$A$1:$AK$344,MATCH(B100&amp;"调整额",'用友-费用'!$A$2:$A$344,0)+1,MATCH($K$87,'用友-费用'!$B$1:$AK$1,0)+1)</f>
        <v>0</v>
      </c>
      <c r="L100" s="151">
        <f t="shared" si="19"/>
        <v>0</v>
      </c>
      <c r="M100" s="171">
        <f>INDEX('用友-费用'!$A$1:$AK$344,MATCH(B100&amp;"调整额",'用友-费用'!$A$2:$A$344,0)+1,MATCH($M$87,'用友-费用'!$B$1:$AK$1,0)+1)</f>
        <v>0</v>
      </c>
      <c r="N100" s="171">
        <f>INDEX('用友-费用'!$A$1:$AK$344,MATCH(B100&amp;"调整额",'用友-费用'!$A$2:$A$344,0)+1,MATCH($N$87,'用友-费用'!$B$1:$AK$1,0)+1)</f>
        <v>0</v>
      </c>
      <c r="O100" s="151">
        <f t="shared" si="20"/>
        <v>0</v>
      </c>
      <c r="P100" s="171">
        <f>INDEX('用友-费用'!$A$1:$AK$344,MATCH(B100&amp;"调整额",'用友-费用'!$A$2:$A$344,0)+1,MATCH($P$87,'用友-费用'!$B$1:$AK$1,0)+1)</f>
        <v>0</v>
      </c>
      <c r="Q100" s="171">
        <f>INDEX('用友-费用'!$A$1:$AK$344,MATCH(B100&amp;"调整额",'用友-费用'!$A$2:$A$344,0)+1,MATCH($Q$87,'用友-费用'!$B$1:$AK$1,0)+1)</f>
        <v>0</v>
      </c>
      <c r="R100" s="171">
        <f>INDEX('用友-费用'!$A$1:$AK$344,MATCH(B100&amp;"调整额",'用友-费用'!$A$2:$A$344,0)+1,MATCH($R$87,'用友-费用'!$B$1:$AK$1,0)+1)</f>
        <v>0</v>
      </c>
      <c r="S100" s="151">
        <f t="shared" si="21"/>
        <v>0</v>
      </c>
      <c r="T100" s="171">
        <f>INDEX('用友-费用'!$A$1:$AK$344,MATCH(B100&amp;"调整额",'用友-费用'!$A$2:$A$344,0)+1,MATCH($T$87,'用友-费用'!$B$1:$AK$1,0)+1)</f>
        <v>0</v>
      </c>
      <c r="U100" s="171">
        <f>INDEX('用友-费用'!$A$1:$AK$344,MATCH(B100&amp;"调整额",'用友-费用'!$A$2:$A$344,0)+1,MATCH($U$87,'用友-费用'!$B$1:$AK$1,0)+1)</f>
        <v>0</v>
      </c>
      <c r="V100" s="171">
        <f>INDEX('用友-费用'!$A$1:$AK$344,MATCH(B100&amp;"调整额",'用友-费用'!$A$2:$A$344,0)+1,MATCH($V$87,'用友-费用'!$B$1:$AK$1,0)+1)</f>
        <v>0</v>
      </c>
      <c r="W100" s="171">
        <f>INDEX('用友-费用'!$A$1:$AK$344,MATCH(B100&amp;"调整额",'用友-费用'!$A$2:$A$344,0)+1,MATCH($W$87,'用友-费用'!$B$1:$AK$1,0)+1)</f>
        <v>0</v>
      </c>
      <c r="X100" s="171">
        <f>INDEX('用友-费用'!$A$1:$AK$344,MATCH(A100&amp;"调整额",'用友-费用'!$A$2:$A$344,0)+1,MATCH($X$87,'用友-费用'!$B$1:$AK$1,0)+1)</f>
        <v>0</v>
      </c>
      <c r="Y100" s="171">
        <f>INDEX('用友-费用'!$A$1:$AK$344,MATCH(B100&amp;"调整额",'用友-费用'!$A$2:$A$344,0)+1,MATCH($Y$87,'用友-费用'!$B$1:$AK$1,0)+1)</f>
        <v>0</v>
      </c>
    </row>
    <row r="101" spans="1:25">
      <c r="A101" s="149"/>
      <c r="B101" s="155" t="s">
        <v>115</v>
      </c>
      <c r="C101" s="151">
        <f t="shared" si="17"/>
        <v>0</v>
      </c>
      <c r="D101" s="171"/>
      <c r="E101" s="171">
        <f>INDEX('用友-费用'!$A$1:$AK$344,MATCH(B101&amp;"调整额",'用友-费用'!$A$2:$A$344,0)+1,MATCH($E$87,'用友-费用'!$B$1:$AK$1,0)+1)</f>
        <v>0</v>
      </c>
      <c r="F101" s="171">
        <f>INDEX('用友-费用'!$A$1:$AK$344,MATCH(B101&amp;"调整额",'用友-费用'!$A$2:$A$344,0)+1,MATCH($F$87,'用友-费用'!$B$1:$AK$1,0)+1)</f>
        <v>0</v>
      </c>
      <c r="G101" s="172">
        <f>INDEX('用友-费用'!$A$1:$AK$344,MATCH(B101&amp;"调整额",'用友-费用'!$A$2:$A$344,0)+1,MATCH($G$87,'用友-费用'!$B$1:$AK$1,0)+1)</f>
        <v>0</v>
      </c>
      <c r="H101" s="151">
        <f t="shared" si="18"/>
        <v>0</v>
      </c>
      <c r="I101" s="171">
        <f>INDEX('用友-费用'!$A$1:$AK$344,MATCH(B101&amp;"调整额",'用友-费用'!$A$2:$A$344,0)+1,MATCH($I$87,'用友-费用'!$B$1:$AK$1,0)+1)</f>
        <v>0</v>
      </c>
      <c r="J101" s="171">
        <f>INDEX('用友-费用'!$A$1:$AK$344,MATCH(B101&amp;"调整额",'用友-费用'!$A$2:$A$344,0)+1,MATCH($J$87,'用友-费用'!$B$1:$AK$1,0)+1)</f>
        <v>0</v>
      </c>
      <c r="K101" s="171">
        <f>INDEX('用友-费用'!$A$1:$AK$344,MATCH(B101&amp;"调整额",'用友-费用'!$A$2:$A$344,0)+1,MATCH($K$87,'用友-费用'!$B$1:$AK$1,0)+1)</f>
        <v>0</v>
      </c>
      <c r="L101" s="151">
        <f t="shared" si="19"/>
        <v>0</v>
      </c>
      <c r="M101" s="171">
        <f>INDEX('用友-费用'!$A$1:$AK$344,MATCH(B101&amp;"调整额",'用友-费用'!$A$2:$A$344,0)+1,MATCH($M$87,'用友-费用'!$B$1:$AK$1,0)+1)</f>
        <v>0</v>
      </c>
      <c r="N101" s="171">
        <f>INDEX('用友-费用'!$A$1:$AK$344,MATCH(B101&amp;"调整额",'用友-费用'!$A$2:$A$344,0)+1,MATCH($N$87,'用友-费用'!$B$1:$AK$1,0)+1)</f>
        <v>0</v>
      </c>
      <c r="O101" s="151">
        <f t="shared" si="20"/>
        <v>0</v>
      </c>
      <c r="P101" s="171">
        <f>INDEX('用友-费用'!$A$1:$AK$344,MATCH(B101&amp;"调整额",'用友-费用'!$A$2:$A$344,0)+1,MATCH($P$87,'用友-费用'!$B$1:$AK$1,0)+1)</f>
        <v>0</v>
      </c>
      <c r="Q101" s="171">
        <f>INDEX('用友-费用'!$A$1:$AK$344,MATCH(B101&amp;"调整额",'用友-费用'!$A$2:$A$344,0)+1,MATCH($Q$87,'用友-费用'!$B$1:$AK$1,0)+1)</f>
        <v>0</v>
      </c>
      <c r="R101" s="171">
        <f>INDEX('用友-费用'!$A$1:$AK$344,MATCH(B101&amp;"调整额",'用友-费用'!$A$2:$A$344,0)+1,MATCH($R$87,'用友-费用'!$B$1:$AK$1,0)+1)</f>
        <v>0</v>
      </c>
      <c r="S101" s="151">
        <f t="shared" si="21"/>
        <v>0</v>
      </c>
      <c r="T101" s="171">
        <f>INDEX('用友-费用'!$A$1:$AK$344,MATCH(B101&amp;"调整额",'用友-费用'!$A$2:$A$344,0)+1,MATCH($T$87,'用友-费用'!$B$1:$AK$1,0)+1)</f>
        <v>0</v>
      </c>
      <c r="U101" s="171">
        <f>INDEX('用友-费用'!$A$1:$AK$344,MATCH(B101&amp;"调整额",'用友-费用'!$A$2:$A$344,0)+1,MATCH($U$87,'用友-费用'!$B$1:$AK$1,0)+1)</f>
        <v>0</v>
      </c>
      <c r="V101" s="171">
        <f>INDEX('用友-费用'!$A$1:$AK$344,MATCH(B101&amp;"调整额",'用友-费用'!$A$2:$A$344,0)+1,MATCH($V$87,'用友-费用'!$B$1:$AK$1,0)+1)</f>
        <v>0</v>
      </c>
      <c r="W101" s="171">
        <f>INDEX('用友-费用'!$A$1:$AK$344,MATCH(B101&amp;"调整额",'用友-费用'!$A$2:$A$344,0)+1,MATCH($W$87,'用友-费用'!$B$1:$AK$1,0)+1)</f>
        <v>0</v>
      </c>
      <c r="X101" s="171">
        <f>INDEX('用友-费用'!$A$1:$AK$344,MATCH(A101&amp;"调整额",'用友-费用'!$A$2:$A$344,0)+1,MATCH($X$87,'用友-费用'!$B$1:$AK$1,0)+1)</f>
        <v>0</v>
      </c>
      <c r="Y101" s="171">
        <f>INDEX('用友-费用'!$A$1:$AK$344,MATCH(B101&amp;"调整额",'用友-费用'!$A$2:$A$344,0)+1,MATCH($Y$87,'用友-费用'!$B$1:$AK$1,0)+1)</f>
        <v>0</v>
      </c>
    </row>
    <row r="102" spans="1:25">
      <c r="A102" s="149"/>
      <c r="B102" s="155" t="s">
        <v>116</v>
      </c>
      <c r="C102" s="151">
        <f t="shared" si="17"/>
        <v>0</v>
      </c>
      <c r="D102" s="171"/>
      <c r="E102" s="171">
        <f>INDEX('用友-费用'!$A$1:$AK$344,MATCH(B102&amp;"调整额",'用友-费用'!$A$2:$A$344,0)+1,MATCH($E$87,'用友-费用'!$B$1:$AK$1,0)+1)</f>
        <v>0</v>
      </c>
      <c r="F102" s="171">
        <f>INDEX('用友-费用'!$A$1:$AK$344,MATCH(B102&amp;"调整额",'用友-费用'!$A$2:$A$344,0)+1,MATCH($F$87,'用友-费用'!$B$1:$AK$1,0)+1)</f>
        <v>0</v>
      </c>
      <c r="G102" s="172">
        <f>INDEX('用友-费用'!$A$1:$AK$344,MATCH(B102&amp;"调整额",'用友-费用'!$A$2:$A$344,0)+1,MATCH($G$87,'用友-费用'!$B$1:$AK$1,0)+1)</f>
        <v>0</v>
      </c>
      <c r="H102" s="151">
        <f t="shared" si="18"/>
        <v>0</v>
      </c>
      <c r="I102" s="171">
        <f>INDEX('用友-费用'!$A$1:$AK$344,MATCH(B102&amp;"调整额",'用友-费用'!$A$2:$A$344,0)+1,MATCH($I$87,'用友-费用'!$B$1:$AK$1,0)+1)</f>
        <v>0</v>
      </c>
      <c r="J102" s="171">
        <f>INDEX('用友-费用'!$A$1:$AK$344,MATCH(B102&amp;"调整额",'用友-费用'!$A$2:$A$344,0)+1,MATCH($J$87,'用友-费用'!$B$1:$AK$1,0)+1)</f>
        <v>0</v>
      </c>
      <c r="K102" s="171">
        <f>INDEX('用友-费用'!$A$1:$AK$344,MATCH(B102&amp;"调整额",'用友-费用'!$A$2:$A$344,0)+1,MATCH($K$87,'用友-费用'!$B$1:$AK$1,0)+1)</f>
        <v>0</v>
      </c>
      <c r="L102" s="151">
        <f t="shared" si="19"/>
        <v>0</v>
      </c>
      <c r="M102" s="171">
        <f>INDEX('用友-费用'!$A$1:$AK$344,MATCH(B102&amp;"调整额",'用友-费用'!$A$2:$A$344,0)+1,MATCH($M$87,'用友-费用'!$B$1:$AK$1,0)+1)</f>
        <v>0</v>
      </c>
      <c r="N102" s="171">
        <f>INDEX('用友-费用'!$A$1:$AK$344,MATCH(B102&amp;"调整额",'用友-费用'!$A$2:$A$344,0)+1,MATCH($N$87,'用友-费用'!$B$1:$AK$1,0)+1)</f>
        <v>0</v>
      </c>
      <c r="O102" s="151">
        <f t="shared" si="20"/>
        <v>0</v>
      </c>
      <c r="P102" s="171">
        <f>INDEX('用友-费用'!$A$1:$AK$344,MATCH(B102&amp;"调整额",'用友-费用'!$A$2:$A$344,0)+1,MATCH($P$87,'用友-费用'!$B$1:$AK$1,0)+1)</f>
        <v>0</v>
      </c>
      <c r="Q102" s="171">
        <f>INDEX('用友-费用'!$A$1:$AK$344,MATCH(B102&amp;"调整额",'用友-费用'!$A$2:$A$344,0)+1,MATCH($Q$87,'用友-费用'!$B$1:$AK$1,0)+1)</f>
        <v>0</v>
      </c>
      <c r="R102" s="171">
        <f>INDEX('用友-费用'!$A$1:$AK$344,MATCH(B102&amp;"调整额",'用友-费用'!$A$2:$A$344,0)+1,MATCH($R$87,'用友-费用'!$B$1:$AK$1,0)+1)</f>
        <v>0</v>
      </c>
      <c r="S102" s="151">
        <f t="shared" si="21"/>
        <v>0</v>
      </c>
      <c r="T102" s="171">
        <f>INDEX('用友-费用'!$A$1:$AK$344,MATCH(B102&amp;"调整额",'用友-费用'!$A$2:$A$344,0)+1,MATCH($T$87,'用友-费用'!$B$1:$AK$1,0)+1)</f>
        <v>0</v>
      </c>
      <c r="U102" s="171">
        <f>INDEX('用友-费用'!$A$1:$AK$344,MATCH(B102&amp;"调整额",'用友-费用'!$A$2:$A$344,0)+1,MATCH($U$87,'用友-费用'!$B$1:$AK$1,0)+1)</f>
        <v>0</v>
      </c>
      <c r="V102" s="171">
        <f>INDEX('用友-费用'!$A$1:$AK$344,MATCH(B102&amp;"调整额",'用友-费用'!$A$2:$A$344,0)+1,MATCH($V$87,'用友-费用'!$B$1:$AK$1,0)+1)</f>
        <v>0</v>
      </c>
      <c r="W102" s="171">
        <f>INDEX('用友-费用'!$A$1:$AK$344,MATCH(B102&amp;"调整额",'用友-费用'!$A$2:$A$344,0)+1,MATCH($W$87,'用友-费用'!$B$1:$AK$1,0)+1)</f>
        <v>0</v>
      </c>
      <c r="X102" s="171">
        <f>INDEX('用友-费用'!$A$1:$AK$344,MATCH(A102&amp;"调整额",'用友-费用'!$A$2:$A$344,0)+1,MATCH($X$87,'用友-费用'!$B$1:$AK$1,0)+1)</f>
        <v>0</v>
      </c>
      <c r="Y102" s="171">
        <f>INDEX('用友-费用'!$A$1:$AK$344,MATCH(B102&amp;"调整额",'用友-费用'!$A$2:$A$344,0)+1,MATCH($Y$87,'用友-费用'!$B$1:$AK$1,0)+1)</f>
        <v>0</v>
      </c>
    </row>
    <row r="103" spans="1:25">
      <c r="A103" s="149"/>
      <c r="B103" s="155" t="s">
        <v>117</v>
      </c>
      <c r="C103" s="151">
        <f t="shared" si="17"/>
        <v>0</v>
      </c>
      <c r="D103" s="171"/>
      <c r="E103" s="171">
        <f>INDEX('用友-费用'!$A$1:$AK$344,MATCH(B103&amp;"调整额",'用友-费用'!$A$2:$A$344,0)+1,MATCH($E$87,'用友-费用'!$B$1:$AK$1,0)+1)</f>
        <v>0</v>
      </c>
      <c r="F103" s="171">
        <f>INDEX('用友-费用'!$A$1:$AK$344,MATCH(B103&amp;"调整额",'用友-费用'!$A$2:$A$344,0)+1,MATCH($F$87,'用友-费用'!$B$1:$AK$1,0)+1)</f>
        <v>0</v>
      </c>
      <c r="G103" s="172">
        <f>INDEX('用友-费用'!$A$1:$AK$344,MATCH(B103&amp;"调整额",'用友-费用'!$A$2:$A$344,0)+1,MATCH($G$87,'用友-费用'!$B$1:$AK$1,0)+1)</f>
        <v>0</v>
      </c>
      <c r="H103" s="151">
        <f t="shared" si="18"/>
        <v>0</v>
      </c>
      <c r="I103" s="171">
        <f>INDEX('用友-费用'!$A$1:$AK$344,MATCH(B103&amp;"调整额",'用友-费用'!$A$2:$A$344,0)+1,MATCH($I$87,'用友-费用'!$B$1:$AK$1,0)+1)</f>
        <v>0</v>
      </c>
      <c r="J103" s="171">
        <f>INDEX('用友-费用'!$A$1:$AK$344,MATCH(B103&amp;"调整额",'用友-费用'!$A$2:$A$344,0)+1,MATCH($J$87,'用友-费用'!$B$1:$AK$1,0)+1)</f>
        <v>0</v>
      </c>
      <c r="K103" s="171">
        <f>INDEX('用友-费用'!$A$1:$AK$344,MATCH(B103&amp;"调整额",'用友-费用'!$A$2:$A$344,0)+1,MATCH($K$87,'用友-费用'!$B$1:$AK$1,0)+1)</f>
        <v>0</v>
      </c>
      <c r="L103" s="151">
        <f t="shared" si="19"/>
        <v>0</v>
      </c>
      <c r="M103" s="171">
        <f>INDEX('用友-费用'!$A$1:$AK$344,MATCH(B103&amp;"调整额",'用友-费用'!$A$2:$A$344,0)+1,MATCH($M$87,'用友-费用'!$B$1:$AK$1,0)+1)</f>
        <v>0</v>
      </c>
      <c r="N103" s="171">
        <f>INDEX('用友-费用'!$A$1:$AK$344,MATCH(B103&amp;"调整额",'用友-费用'!$A$2:$A$344,0)+1,MATCH($N$87,'用友-费用'!$B$1:$AK$1,0)+1)</f>
        <v>0</v>
      </c>
      <c r="O103" s="151">
        <f t="shared" si="20"/>
        <v>0</v>
      </c>
      <c r="P103" s="171">
        <f>INDEX('用友-费用'!$A$1:$AK$344,MATCH(B103&amp;"调整额",'用友-费用'!$A$2:$A$344,0)+1,MATCH($P$87,'用友-费用'!$B$1:$AK$1,0)+1)</f>
        <v>0</v>
      </c>
      <c r="Q103" s="171">
        <f>INDEX('用友-费用'!$A$1:$AK$344,MATCH(B103&amp;"调整额",'用友-费用'!$A$2:$A$344,0)+1,MATCH($Q$87,'用友-费用'!$B$1:$AK$1,0)+1)</f>
        <v>0</v>
      </c>
      <c r="R103" s="171">
        <f>INDEX('用友-费用'!$A$1:$AK$344,MATCH(B103&amp;"调整额",'用友-费用'!$A$2:$A$344,0)+1,MATCH($R$87,'用友-费用'!$B$1:$AK$1,0)+1)</f>
        <v>0</v>
      </c>
      <c r="S103" s="151">
        <f t="shared" si="21"/>
        <v>0</v>
      </c>
      <c r="T103" s="171">
        <f>INDEX('用友-费用'!$A$1:$AK$344,MATCH(B103&amp;"调整额",'用友-费用'!$A$2:$A$344,0)+1,MATCH($T$87,'用友-费用'!$B$1:$AK$1,0)+1)</f>
        <v>0</v>
      </c>
      <c r="U103" s="171">
        <f>INDEX('用友-费用'!$A$1:$AK$344,MATCH(B103&amp;"调整额",'用友-费用'!$A$2:$A$344,0)+1,MATCH($U$87,'用友-费用'!$B$1:$AK$1,0)+1)</f>
        <v>0</v>
      </c>
      <c r="V103" s="171">
        <f>INDEX('用友-费用'!$A$1:$AK$344,MATCH(B103&amp;"调整额",'用友-费用'!$A$2:$A$344,0)+1,MATCH($V$87,'用友-费用'!$B$1:$AK$1,0)+1)</f>
        <v>0</v>
      </c>
      <c r="W103" s="171">
        <f>INDEX('用友-费用'!$A$1:$AK$344,MATCH(B103&amp;"调整额",'用友-费用'!$A$2:$A$344,0)+1,MATCH($W$87,'用友-费用'!$B$1:$AK$1,0)+1)</f>
        <v>0</v>
      </c>
      <c r="X103" s="171">
        <f>INDEX('用友-费用'!$A$1:$AK$344,MATCH(A103&amp;"调整额",'用友-费用'!$A$2:$A$344,0)+1,MATCH($X$87,'用友-费用'!$B$1:$AK$1,0)+1)</f>
        <v>0</v>
      </c>
      <c r="Y103" s="171">
        <f>INDEX('用友-费用'!$A$1:$AK$344,MATCH(B103&amp;"调整额",'用友-费用'!$A$2:$A$344,0)+1,MATCH($Y$87,'用友-费用'!$B$1:$AK$1,0)+1)</f>
        <v>0</v>
      </c>
    </row>
    <row r="104" spans="1:25">
      <c r="A104" s="149"/>
      <c r="B104" s="155" t="s">
        <v>118</v>
      </c>
      <c r="C104" s="151">
        <f t="shared" si="17"/>
        <v>0</v>
      </c>
      <c r="D104" s="171"/>
      <c r="E104" s="171">
        <f>INDEX('用友-费用'!$A$1:$AK$344,MATCH(B104&amp;"调整额",'用友-费用'!$A$2:$A$344,0)+1,MATCH($E$87,'用友-费用'!$B$1:$AK$1,0)+1)</f>
        <v>0</v>
      </c>
      <c r="F104" s="171">
        <f>INDEX('用友-费用'!$A$1:$AK$344,MATCH(B104&amp;"调整额",'用友-费用'!$A$2:$A$344,0)+1,MATCH($F$87,'用友-费用'!$B$1:$AK$1,0)+1)</f>
        <v>0</v>
      </c>
      <c r="G104" s="172">
        <f>INDEX('用友-费用'!$A$1:$AK$344,MATCH(B104&amp;"调整额",'用友-费用'!$A$2:$A$344,0)+1,MATCH($G$87,'用友-费用'!$B$1:$AK$1,0)+1)</f>
        <v>0</v>
      </c>
      <c r="H104" s="151">
        <f t="shared" si="18"/>
        <v>0</v>
      </c>
      <c r="I104" s="171">
        <f>INDEX('用友-费用'!$A$1:$AK$344,MATCH(B104&amp;"调整额",'用友-费用'!$A$2:$A$344,0)+1,MATCH($I$87,'用友-费用'!$B$1:$AK$1,0)+1)</f>
        <v>0</v>
      </c>
      <c r="J104" s="171">
        <f>INDEX('用友-费用'!$A$1:$AK$344,MATCH(B104&amp;"调整额",'用友-费用'!$A$2:$A$344,0)+1,MATCH($J$87,'用友-费用'!$B$1:$AK$1,0)+1)</f>
        <v>0</v>
      </c>
      <c r="K104" s="171">
        <f>INDEX('用友-费用'!$A$1:$AK$344,MATCH(B104&amp;"调整额",'用友-费用'!$A$2:$A$344,0)+1,MATCH($K$87,'用友-费用'!$B$1:$AK$1,0)+1)</f>
        <v>0</v>
      </c>
      <c r="L104" s="151">
        <f t="shared" si="19"/>
        <v>0</v>
      </c>
      <c r="M104" s="171">
        <f>INDEX('用友-费用'!$A$1:$AK$344,MATCH(B104&amp;"调整额",'用友-费用'!$A$2:$A$344,0)+1,MATCH($M$87,'用友-费用'!$B$1:$AK$1,0)+1)</f>
        <v>0</v>
      </c>
      <c r="N104" s="171">
        <f>INDEX('用友-费用'!$A$1:$AK$344,MATCH(B104&amp;"调整额",'用友-费用'!$A$2:$A$344,0)+1,MATCH($N$87,'用友-费用'!$B$1:$AK$1,0)+1)</f>
        <v>0</v>
      </c>
      <c r="O104" s="151">
        <f t="shared" si="20"/>
        <v>0</v>
      </c>
      <c r="P104" s="171">
        <f>INDEX('用友-费用'!$A$1:$AK$344,MATCH(B104&amp;"调整额",'用友-费用'!$A$2:$A$344,0)+1,MATCH($P$87,'用友-费用'!$B$1:$AK$1,0)+1)</f>
        <v>0</v>
      </c>
      <c r="Q104" s="171">
        <f>INDEX('用友-费用'!$A$1:$AK$344,MATCH(B104&amp;"调整额",'用友-费用'!$A$2:$A$344,0)+1,MATCH($Q$87,'用友-费用'!$B$1:$AK$1,0)+1)</f>
        <v>0</v>
      </c>
      <c r="R104" s="171">
        <f>INDEX('用友-费用'!$A$1:$AK$344,MATCH(B104&amp;"调整额",'用友-费用'!$A$2:$A$344,0)+1,MATCH($R$87,'用友-费用'!$B$1:$AK$1,0)+1)</f>
        <v>0</v>
      </c>
      <c r="S104" s="151">
        <f t="shared" si="21"/>
        <v>0</v>
      </c>
      <c r="T104" s="171">
        <f>INDEX('用友-费用'!$A$1:$AK$344,MATCH(B104&amp;"调整额",'用友-费用'!$A$2:$A$344,0)+1,MATCH($T$87,'用友-费用'!$B$1:$AK$1,0)+1)</f>
        <v>0</v>
      </c>
      <c r="U104" s="171">
        <f>INDEX('用友-费用'!$A$1:$AK$344,MATCH(B104&amp;"调整额",'用友-费用'!$A$2:$A$344,0)+1,MATCH($U$87,'用友-费用'!$B$1:$AK$1,0)+1)</f>
        <v>0</v>
      </c>
      <c r="V104" s="171">
        <f>INDEX('用友-费用'!$A$1:$AK$344,MATCH(B104&amp;"调整额",'用友-费用'!$A$2:$A$344,0)+1,MATCH($V$87,'用友-费用'!$B$1:$AK$1,0)+1)</f>
        <v>0</v>
      </c>
      <c r="W104" s="171">
        <f>INDEX('用友-费用'!$A$1:$AK$344,MATCH(B104&amp;"调整额",'用友-费用'!$A$2:$A$344,0)+1,MATCH($W$87,'用友-费用'!$B$1:$AK$1,0)+1)</f>
        <v>0</v>
      </c>
      <c r="X104" s="171">
        <f>INDEX('用友-费用'!$A$1:$AK$344,MATCH(A104&amp;"调整额",'用友-费用'!$A$2:$A$344,0)+1,MATCH($X$87,'用友-费用'!$B$1:$AK$1,0)+1)</f>
        <v>0</v>
      </c>
      <c r="Y104" s="171">
        <f>INDEX('用友-费用'!$A$1:$AK$344,MATCH(B104&amp;"调整额",'用友-费用'!$A$2:$A$344,0)+1,MATCH($Y$87,'用友-费用'!$B$1:$AK$1,0)+1)</f>
        <v>0</v>
      </c>
    </row>
    <row r="105" spans="1:25">
      <c r="A105" s="149"/>
      <c r="B105" s="156" t="s">
        <v>119</v>
      </c>
      <c r="C105" s="151">
        <f t="shared" si="17"/>
        <v>0</v>
      </c>
      <c r="D105" s="171"/>
      <c r="E105" s="171">
        <f>INDEX('用友-费用'!$A$1:$AK$344,MATCH(B105&amp;"调整额",'用友-费用'!$A$2:$A$344,0)+1,MATCH($E$87,'用友-费用'!$B$1:$AK$1,0)+1)</f>
        <v>0</v>
      </c>
      <c r="F105" s="171">
        <f>INDEX('用友-费用'!$A$1:$AK$344,MATCH(B105&amp;"调整额",'用友-费用'!$A$2:$A$344,0)+1,MATCH($F$87,'用友-费用'!$B$1:$AK$1,0)+1)</f>
        <v>0</v>
      </c>
      <c r="G105" s="172">
        <f>INDEX('用友-费用'!$A$1:$AK$344,MATCH(B105&amp;"调整额",'用友-费用'!$A$2:$A$344,0)+1,MATCH($G$87,'用友-费用'!$B$1:$AK$1,0)+1)</f>
        <v>0</v>
      </c>
      <c r="H105" s="151">
        <f t="shared" si="18"/>
        <v>0</v>
      </c>
      <c r="I105" s="171">
        <f>INDEX('用友-费用'!$A$1:$AK$344,MATCH(B105&amp;"调整额",'用友-费用'!$A$2:$A$344,0)+1,MATCH($I$87,'用友-费用'!$B$1:$AK$1,0)+1)</f>
        <v>0</v>
      </c>
      <c r="J105" s="171">
        <f>INDEX('用友-费用'!$A$1:$AK$344,MATCH(B105&amp;"调整额",'用友-费用'!$A$2:$A$344,0)+1,MATCH($J$87,'用友-费用'!$B$1:$AK$1,0)+1)</f>
        <v>0</v>
      </c>
      <c r="K105" s="171">
        <f>INDEX('用友-费用'!$A$1:$AK$344,MATCH(B105&amp;"调整额",'用友-费用'!$A$2:$A$344,0)+1,MATCH($K$87,'用友-费用'!$B$1:$AK$1,0)+1)</f>
        <v>0</v>
      </c>
      <c r="L105" s="151">
        <f t="shared" si="19"/>
        <v>0</v>
      </c>
      <c r="M105" s="171">
        <f>INDEX('用友-费用'!$A$1:$AK$344,MATCH(B105&amp;"调整额",'用友-费用'!$A$2:$A$344,0)+1,MATCH($M$87,'用友-费用'!$B$1:$AK$1,0)+1)</f>
        <v>0</v>
      </c>
      <c r="N105" s="171">
        <f>INDEX('用友-费用'!$A$1:$AK$344,MATCH(B105&amp;"调整额",'用友-费用'!$A$2:$A$344,0)+1,MATCH($N$87,'用友-费用'!$B$1:$AK$1,0)+1)</f>
        <v>0</v>
      </c>
      <c r="O105" s="151">
        <f t="shared" si="20"/>
        <v>0</v>
      </c>
      <c r="P105" s="171">
        <f>INDEX('用友-费用'!$A$1:$AK$344,MATCH(B105&amp;"调整额",'用友-费用'!$A$2:$A$344,0)+1,MATCH($P$87,'用友-费用'!$B$1:$AK$1,0)+1)</f>
        <v>0</v>
      </c>
      <c r="Q105" s="171">
        <f>INDEX('用友-费用'!$A$1:$AK$344,MATCH(B105&amp;"调整额",'用友-费用'!$A$2:$A$344,0)+1,MATCH($Q$87,'用友-费用'!$B$1:$AK$1,0)+1)</f>
        <v>0</v>
      </c>
      <c r="R105" s="171">
        <f>INDEX('用友-费用'!$A$1:$AK$344,MATCH(B105&amp;"调整额",'用友-费用'!$A$2:$A$344,0)+1,MATCH($R$87,'用友-费用'!$B$1:$AK$1,0)+1)</f>
        <v>0</v>
      </c>
      <c r="S105" s="151">
        <f t="shared" si="21"/>
        <v>0</v>
      </c>
      <c r="T105" s="171">
        <f>INDEX('用友-费用'!$A$1:$AK$344,MATCH(B105&amp;"调整额",'用友-费用'!$A$2:$A$344,0)+1,MATCH($T$87,'用友-费用'!$B$1:$AK$1,0)+1)</f>
        <v>0</v>
      </c>
      <c r="U105" s="171">
        <f>INDEX('用友-费用'!$A$1:$AK$344,MATCH(B105&amp;"调整额",'用友-费用'!$A$2:$A$344,0)+1,MATCH($U$87,'用友-费用'!$B$1:$AK$1,0)+1)</f>
        <v>0</v>
      </c>
      <c r="V105" s="171">
        <f>INDEX('用友-费用'!$A$1:$AK$344,MATCH(B105&amp;"调整额",'用友-费用'!$A$2:$A$344,0)+1,MATCH($V$87,'用友-费用'!$B$1:$AK$1,0)+1)</f>
        <v>0</v>
      </c>
      <c r="W105" s="171">
        <f>INDEX('用友-费用'!$A$1:$AK$344,MATCH(B105&amp;"调整额",'用友-费用'!$A$2:$A$344,0)+1,MATCH($W$87,'用友-费用'!$B$1:$AK$1,0)+1)</f>
        <v>0</v>
      </c>
      <c r="X105" s="171">
        <f>INDEX('用友-费用'!$A$1:$AK$344,MATCH(A105&amp;"调整额",'用友-费用'!$A$2:$A$344,0)+1,MATCH($X$87,'用友-费用'!$B$1:$AK$1,0)+1)</f>
        <v>0</v>
      </c>
      <c r="Y105" s="171">
        <f>INDEX('用友-费用'!$A$1:$AK$344,MATCH(B105&amp;"调整额",'用友-费用'!$A$2:$A$344,0)+1,MATCH($Y$87,'用友-费用'!$B$1:$AK$1,0)+1)</f>
        <v>0</v>
      </c>
    </row>
    <row r="106" spans="1:25">
      <c r="A106" s="149"/>
      <c r="B106" s="156" t="s">
        <v>120</v>
      </c>
      <c r="C106" s="151">
        <f t="shared" si="17"/>
        <v>0</v>
      </c>
      <c r="D106" s="171"/>
      <c r="E106" s="171">
        <f>INDEX('用友-费用'!$A$1:$AK$344,MATCH(B106&amp;"调整额",'用友-费用'!$A$2:$A$344,0)+1,MATCH($E$87,'用友-费用'!$B$1:$AK$1,0)+1)</f>
        <v>0</v>
      </c>
      <c r="F106" s="171">
        <f>INDEX('用友-费用'!$A$1:$AK$344,MATCH(B106&amp;"调整额",'用友-费用'!$A$2:$A$344,0)+1,MATCH($F$87,'用友-费用'!$B$1:$AK$1,0)+1)</f>
        <v>0</v>
      </c>
      <c r="G106" s="172">
        <f>INDEX('用友-费用'!$A$1:$AK$344,MATCH(B106&amp;"调整额",'用友-费用'!$A$2:$A$344,0)+1,MATCH($G$87,'用友-费用'!$B$1:$AK$1,0)+1)</f>
        <v>0</v>
      </c>
      <c r="H106" s="151">
        <f t="shared" si="18"/>
        <v>0</v>
      </c>
      <c r="I106" s="171">
        <f>INDEX('用友-费用'!$A$1:$AK$344,MATCH(B106&amp;"调整额",'用友-费用'!$A$2:$A$344,0)+1,MATCH($I$87,'用友-费用'!$B$1:$AK$1,0)+1)</f>
        <v>0</v>
      </c>
      <c r="J106" s="171">
        <f>INDEX('用友-费用'!$A$1:$AK$344,MATCH(B106&amp;"调整额",'用友-费用'!$A$2:$A$344,0)+1,MATCH($J$87,'用友-费用'!$B$1:$AK$1,0)+1)</f>
        <v>0</v>
      </c>
      <c r="K106" s="171">
        <f>INDEX('用友-费用'!$A$1:$AK$344,MATCH(B106&amp;"调整额",'用友-费用'!$A$2:$A$344,0)+1,MATCH($K$87,'用友-费用'!$B$1:$AK$1,0)+1)</f>
        <v>0</v>
      </c>
      <c r="L106" s="151">
        <f t="shared" si="19"/>
        <v>0</v>
      </c>
      <c r="M106" s="171">
        <f>INDEX('用友-费用'!$A$1:$AK$344,MATCH(B106&amp;"调整额",'用友-费用'!$A$2:$A$344,0)+1,MATCH($M$87,'用友-费用'!$B$1:$AK$1,0)+1)</f>
        <v>0</v>
      </c>
      <c r="N106" s="171">
        <f>INDEX('用友-费用'!$A$1:$AK$344,MATCH(B106&amp;"调整额",'用友-费用'!$A$2:$A$344,0)+1,MATCH($N$87,'用友-费用'!$B$1:$AK$1,0)+1)</f>
        <v>0</v>
      </c>
      <c r="O106" s="151">
        <f t="shared" si="20"/>
        <v>0</v>
      </c>
      <c r="P106" s="171">
        <f>INDEX('用友-费用'!$A$1:$AK$344,MATCH(B106&amp;"调整额",'用友-费用'!$A$2:$A$344,0)+1,MATCH($P$87,'用友-费用'!$B$1:$AK$1,0)+1)</f>
        <v>0</v>
      </c>
      <c r="Q106" s="171">
        <f>INDEX('用友-费用'!$A$1:$AK$344,MATCH(B106&amp;"调整额",'用友-费用'!$A$2:$A$344,0)+1,MATCH($Q$87,'用友-费用'!$B$1:$AK$1,0)+1)</f>
        <v>0</v>
      </c>
      <c r="R106" s="171">
        <f>INDEX('用友-费用'!$A$1:$AK$344,MATCH(B106&amp;"调整额",'用友-费用'!$A$2:$A$344,0)+1,MATCH($R$87,'用友-费用'!$B$1:$AK$1,0)+1)</f>
        <v>0</v>
      </c>
      <c r="S106" s="151">
        <f t="shared" si="21"/>
        <v>0</v>
      </c>
      <c r="T106" s="171">
        <f>INDEX('用友-费用'!$A$1:$AK$344,MATCH(B106&amp;"调整额",'用友-费用'!$A$2:$A$344,0)+1,MATCH($T$87,'用友-费用'!$B$1:$AK$1,0)+1)</f>
        <v>0</v>
      </c>
      <c r="U106" s="171">
        <f>INDEX('用友-费用'!$A$1:$AK$344,MATCH(B106&amp;"调整额",'用友-费用'!$A$2:$A$344,0)+1,MATCH($U$87,'用友-费用'!$B$1:$AK$1,0)+1)</f>
        <v>0</v>
      </c>
      <c r="V106" s="171">
        <f>INDEX('用友-费用'!$A$1:$AK$344,MATCH(B106&amp;"调整额",'用友-费用'!$A$2:$A$344,0)+1,MATCH($V$87,'用友-费用'!$B$1:$AK$1,0)+1)</f>
        <v>0</v>
      </c>
      <c r="W106" s="171">
        <f>INDEX('用友-费用'!$A$1:$AK$344,MATCH(B106&amp;"调整额",'用友-费用'!$A$2:$A$344,0)+1,MATCH($W$87,'用友-费用'!$B$1:$AK$1,0)+1)</f>
        <v>0</v>
      </c>
      <c r="X106" s="171">
        <f>INDEX('用友-费用'!$A$1:$AK$344,MATCH(A106&amp;"调整额",'用友-费用'!$A$2:$A$344,0)+1,MATCH($X$87,'用友-费用'!$B$1:$AK$1,0)+1)</f>
        <v>0</v>
      </c>
      <c r="Y106" s="171">
        <f>INDEX('用友-费用'!$A$1:$AK$344,MATCH(B106&amp;"调整额",'用友-费用'!$A$2:$A$344,0)+1,MATCH($Y$87,'用友-费用'!$B$1:$AK$1,0)+1)</f>
        <v>0</v>
      </c>
    </row>
    <row r="107" spans="1:25">
      <c r="A107" s="149"/>
      <c r="B107" s="156" t="s">
        <v>121</v>
      </c>
      <c r="C107" s="151">
        <f t="shared" si="17"/>
        <v>0</v>
      </c>
      <c r="D107" s="171"/>
      <c r="E107" s="171">
        <f>INDEX('用友-费用'!$A$1:$AK$344,MATCH(B107&amp;"调整额",'用友-费用'!$A$2:$A$344,0)+1,MATCH($E$87,'用友-费用'!$B$1:$AK$1,0)+1)</f>
        <v>0</v>
      </c>
      <c r="F107" s="171">
        <f>INDEX('用友-费用'!$A$1:$AK$344,MATCH(B107&amp;"调整额",'用友-费用'!$A$2:$A$344,0)+1,MATCH($F$87,'用友-费用'!$B$1:$AK$1,0)+1)</f>
        <v>0</v>
      </c>
      <c r="G107" s="172">
        <f>INDEX('用友-费用'!$A$1:$AK$344,MATCH(B107&amp;"调整额",'用友-费用'!$A$2:$A$344,0)+1,MATCH($G$87,'用友-费用'!$B$1:$AK$1,0)+1)</f>
        <v>0</v>
      </c>
      <c r="H107" s="151">
        <f t="shared" si="18"/>
        <v>0</v>
      </c>
      <c r="I107" s="171">
        <f>INDEX('用友-费用'!$A$1:$AK$344,MATCH(B107&amp;"调整额",'用友-费用'!$A$2:$A$344,0)+1,MATCH($I$87,'用友-费用'!$B$1:$AK$1,0)+1)</f>
        <v>0</v>
      </c>
      <c r="J107" s="171">
        <f>INDEX('用友-费用'!$A$1:$AK$344,MATCH(B107&amp;"调整额",'用友-费用'!$A$2:$A$344,0)+1,MATCH($J$87,'用友-费用'!$B$1:$AK$1,0)+1)</f>
        <v>0</v>
      </c>
      <c r="K107" s="171">
        <f>INDEX('用友-费用'!$A$1:$AK$344,MATCH(B107&amp;"调整额",'用友-费用'!$A$2:$A$344,0)+1,MATCH($K$87,'用友-费用'!$B$1:$AK$1,0)+1)</f>
        <v>0</v>
      </c>
      <c r="L107" s="151">
        <f t="shared" si="19"/>
        <v>0</v>
      </c>
      <c r="M107" s="171">
        <f>INDEX('用友-费用'!$A$1:$AK$344,MATCH(B107&amp;"调整额",'用友-费用'!$A$2:$A$344,0)+1,MATCH($M$87,'用友-费用'!$B$1:$AK$1,0)+1)</f>
        <v>0</v>
      </c>
      <c r="N107" s="171">
        <f>INDEX('用友-费用'!$A$1:$AK$344,MATCH(B107&amp;"调整额",'用友-费用'!$A$2:$A$344,0)+1,MATCH($N$87,'用友-费用'!$B$1:$AK$1,0)+1)</f>
        <v>0</v>
      </c>
      <c r="O107" s="151">
        <f t="shared" si="20"/>
        <v>0</v>
      </c>
      <c r="P107" s="171">
        <f>INDEX('用友-费用'!$A$1:$AK$344,MATCH(B107&amp;"调整额",'用友-费用'!$A$2:$A$344,0)+1,MATCH($P$87,'用友-费用'!$B$1:$AK$1,0)+1)</f>
        <v>0</v>
      </c>
      <c r="Q107" s="171">
        <f>INDEX('用友-费用'!$A$1:$AK$344,MATCH(B107&amp;"调整额",'用友-费用'!$A$2:$A$344,0)+1,MATCH($Q$87,'用友-费用'!$B$1:$AK$1,0)+1)</f>
        <v>0</v>
      </c>
      <c r="R107" s="171">
        <f>INDEX('用友-费用'!$A$1:$AK$344,MATCH(B107&amp;"调整额",'用友-费用'!$A$2:$A$344,0)+1,MATCH($R$87,'用友-费用'!$B$1:$AK$1,0)+1)</f>
        <v>0</v>
      </c>
      <c r="S107" s="151">
        <f t="shared" si="21"/>
        <v>0</v>
      </c>
      <c r="T107" s="171">
        <f>INDEX('用友-费用'!$A$1:$AK$344,MATCH(B107&amp;"调整额",'用友-费用'!$A$2:$A$344,0)+1,MATCH($T$87,'用友-费用'!$B$1:$AK$1,0)+1)</f>
        <v>0</v>
      </c>
      <c r="U107" s="171">
        <f>INDEX('用友-费用'!$A$1:$AK$344,MATCH(B107&amp;"调整额",'用友-费用'!$A$2:$A$344,0)+1,MATCH($U$87,'用友-费用'!$B$1:$AK$1,0)+1)</f>
        <v>0</v>
      </c>
      <c r="V107" s="171">
        <f>INDEX('用友-费用'!$A$1:$AK$344,MATCH(B107&amp;"调整额",'用友-费用'!$A$2:$A$344,0)+1,MATCH($V$87,'用友-费用'!$B$1:$AK$1,0)+1)</f>
        <v>0</v>
      </c>
      <c r="W107" s="171">
        <f>INDEX('用友-费用'!$A$1:$AK$344,MATCH(B107&amp;"调整额",'用友-费用'!$A$2:$A$344,0)+1,MATCH($W$87,'用友-费用'!$B$1:$AK$1,0)+1)</f>
        <v>0</v>
      </c>
      <c r="X107" s="171">
        <f>INDEX('用友-费用'!$A$1:$AK$344,MATCH(A107&amp;"调整额",'用友-费用'!$A$2:$A$344,0)+1,MATCH($X$87,'用友-费用'!$B$1:$AK$1,0)+1)</f>
        <v>0</v>
      </c>
      <c r="Y107" s="171">
        <f>INDEX('用友-费用'!$A$1:$AK$344,MATCH(B107&amp;"调整额",'用友-费用'!$A$2:$A$344,0)+1,MATCH($Y$87,'用友-费用'!$B$1:$AK$1,0)+1)</f>
        <v>0</v>
      </c>
    </row>
    <row r="108" spans="1:25">
      <c r="A108" s="149"/>
      <c r="B108" s="157" t="s">
        <v>122</v>
      </c>
      <c r="C108" s="151">
        <f t="shared" si="17"/>
        <v>0</v>
      </c>
      <c r="D108" s="171">
        <f>SUM(D88:D107)</f>
        <v>-82185.58425</v>
      </c>
      <c r="E108" s="151">
        <f t="shared" ref="E108:R108" si="22">SUM(E88:E107)</f>
        <v>132521.11065</v>
      </c>
      <c r="F108" s="151">
        <f t="shared" si="22"/>
        <v>0</v>
      </c>
      <c r="G108" s="173">
        <f t="shared" si="22"/>
        <v>104124.9474</v>
      </c>
      <c r="H108" s="151">
        <f t="shared" si="22"/>
        <v>-48552.0861</v>
      </c>
      <c r="I108" s="151">
        <f t="shared" si="22"/>
        <v>-11038.1925</v>
      </c>
      <c r="J108" s="151">
        <f t="shared" si="22"/>
        <v>-21271.32585</v>
      </c>
      <c r="K108" s="151">
        <f t="shared" si="22"/>
        <v>-16242.56775</v>
      </c>
      <c r="L108" s="151">
        <f t="shared" si="22"/>
        <v>-89222.90265</v>
      </c>
      <c r="M108" s="151">
        <f t="shared" si="22"/>
        <v>-136071.46635</v>
      </c>
      <c r="N108" s="151">
        <f t="shared" si="22"/>
        <v>46848.5637</v>
      </c>
      <c r="O108" s="151">
        <f t="shared" si="22"/>
        <v>-52033.56405</v>
      </c>
      <c r="P108" s="151">
        <f t="shared" si="22"/>
        <v>-290300.08335</v>
      </c>
      <c r="Q108" s="151">
        <f t="shared" si="22"/>
        <v>238266.5193</v>
      </c>
      <c r="R108" s="151">
        <f t="shared" si="22"/>
        <v>0</v>
      </c>
      <c r="S108" s="151">
        <f t="shared" si="21"/>
        <v>35348.079</v>
      </c>
      <c r="T108" s="151">
        <f t="shared" ref="T108:Y108" si="23">SUM(T88:T107)</f>
        <v>37318.5057</v>
      </c>
      <c r="U108" s="151">
        <f t="shared" si="23"/>
        <v>647.4978</v>
      </c>
      <c r="V108" s="151">
        <f t="shared" si="23"/>
        <v>-2617.9245</v>
      </c>
      <c r="W108" s="151">
        <f t="shared" si="23"/>
        <v>0</v>
      </c>
      <c r="X108" s="151">
        <f t="shared" si="23"/>
        <v>0</v>
      </c>
      <c r="Y108" s="151">
        <f t="shared" si="23"/>
        <v>0</v>
      </c>
    </row>
    <row r="109" spans="1:25">
      <c r="A109" s="149" t="s">
        <v>123</v>
      </c>
      <c r="B109" s="158" t="s">
        <v>124</v>
      </c>
      <c r="C109" s="151">
        <f t="shared" si="17"/>
        <v>0</v>
      </c>
      <c r="D109" s="171"/>
      <c r="E109" s="171">
        <f>INDEX('用友-费用'!$A$1:$AK$344,MATCH(B109&amp;"调整额",'用友-费用'!$A$2:$A$344,0)+1,MATCH($E$87,'用友-费用'!$B$1:$AK$1,0)+1)</f>
        <v>0</v>
      </c>
      <c r="F109" s="171">
        <f>INDEX('用友-费用'!$A$1:$AK$344,MATCH(B109&amp;"调整额",'用友-费用'!$A$2:$A$344,0)+1,MATCH($F$87,'用友-费用'!$B$1:$AK$1,0)+1)</f>
        <v>0</v>
      </c>
      <c r="G109" s="172">
        <f>INDEX('用友-费用'!$A$1:$AK$344,MATCH(B109&amp;"调整额",'用友-费用'!$A$2:$A$344,0)+1,MATCH($G$87,'用友-费用'!$B$1:$AK$1,0)+1)</f>
        <v>0</v>
      </c>
      <c r="H109" s="151">
        <f t="shared" si="18"/>
        <v>0</v>
      </c>
      <c r="I109" s="171">
        <f>INDEX('用友-费用'!$A$1:$AK$344,MATCH(B109&amp;"调整额",'用友-费用'!$A$2:$A$344,0)+1,MATCH($I$87,'用友-费用'!$B$1:$AK$1,0)+1)</f>
        <v>0</v>
      </c>
      <c r="J109" s="171">
        <f>INDEX('用友-费用'!$A$1:$AK$344,MATCH(B109&amp;"调整额",'用友-费用'!$A$2:$A$344,0)+1,MATCH($J$87,'用友-费用'!$B$1:$AK$1,0)+1)</f>
        <v>0</v>
      </c>
      <c r="K109" s="171">
        <f>INDEX('用友-费用'!$A$1:$AK$344,MATCH(B109&amp;"调整额",'用友-费用'!$A$2:$A$344,0)+1,MATCH($K$87,'用友-费用'!$B$1:$AK$1,0)+1)</f>
        <v>0</v>
      </c>
      <c r="L109" s="151">
        <f t="shared" si="19"/>
        <v>0</v>
      </c>
      <c r="M109" s="171">
        <f>INDEX('用友-费用'!$A$1:$AK$344,MATCH(B109&amp;"调整额",'用友-费用'!$A$2:$A$344,0)+1,MATCH($M$87,'用友-费用'!$B$1:$AK$1,0)+1)</f>
        <v>0</v>
      </c>
      <c r="N109" s="171">
        <f>INDEX('用友-费用'!$A$1:$AK$344,MATCH(B109&amp;"调整额",'用友-费用'!$A$2:$A$344,0)+1,MATCH($N$87,'用友-费用'!$B$1:$AK$1,0)+1)</f>
        <v>0</v>
      </c>
      <c r="O109" s="151">
        <f t="shared" si="20"/>
        <v>0</v>
      </c>
      <c r="P109" s="171">
        <f>INDEX('用友-费用'!$A$1:$AK$344,MATCH(B109&amp;"调整额",'用友-费用'!$A$2:$A$344,0)+1,MATCH($P$87,'用友-费用'!$B$1:$AK$1,0)+1)</f>
        <v>0</v>
      </c>
      <c r="Q109" s="171">
        <f>INDEX('用友-费用'!$A$1:$AK$344,MATCH(B109&amp;"调整额",'用友-费用'!$A$2:$A$344,0)+1,MATCH($Q$87,'用友-费用'!$B$1:$AK$1,0)+1)</f>
        <v>0</v>
      </c>
      <c r="R109" s="171">
        <f>INDEX('用友-费用'!$A$1:$AK$344,MATCH(B109&amp;"调整额",'用友-费用'!$A$2:$A$344,0)+1,MATCH($R$87,'用友-费用'!$B$1:$AK$1,0)+1)</f>
        <v>0</v>
      </c>
      <c r="S109" s="151">
        <f t="shared" si="21"/>
        <v>0</v>
      </c>
      <c r="T109" s="171">
        <f>INDEX('用友-费用'!$A$1:$AK$344,MATCH(B109&amp;"调整额",'用友-费用'!$A$2:$A$344,0)+1,MATCH($T$87,'用友-费用'!$B$1:$AK$1,0)+1)</f>
        <v>0</v>
      </c>
      <c r="U109" s="171">
        <f>INDEX('用友-费用'!$A$1:$AK$344,MATCH(B109&amp;"调整额",'用友-费用'!$A$2:$A$344,0)+1,MATCH($U$87,'用友-费用'!$B$1:$AK$1,0)+1)</f>
        <v>0</v>
      </c>
      <c r="V109" s="171">
        <f>INDEX('用友-费用'!$A$1:$AK$344,MATCH(B109&amp;"调整额",'用友-费用'!$A$2:$A$344,0)+1,MATCH($V$87,'用友-费用'!$B$1:$AK$1,0)+1)</f>
        <v>0</v>
      </c>
      <c r="W109" s="171">
        <f>INDEX('用友-费用'!$A$1:$AK$344,MATCH(B109&amp;"调整额",'用友-费用'!$A$2:$A$344,0)+1,MATCH($W$87,'用友-费用'!$B$1:$AK$1,0)+1)</f>
        <v>0</v>
      </c>
      <c r="X109" s="171">
        <f>INDEX('用友-费用'!$A$1:$AK$344,MATCH(B109&amp;"调整额",'用友-费用'!$A$2:$A$344,0)+1,MATCH($X$87,'用友-费用'!$B$1:$AK$1,0)+1)</f>
        <v>0</v>
      </c>
      <c r="Y109" s="171">
        <f>INDEX('用友-费用'!$A$1:$AK$344,MATCH(B109&amp;"调整额",'用友-费用'!$A$2:$A$344,0)+1,MATCH($Y$87,'用友-费用'!$B$1:$AK$1,0)+1)</f>
        <v>0</v>
      </c>
    </row>
    <row r="110" spans="1:25">
      <c r="A110" s="149"/>
      <c r="B110" s="156" t="s">
        <v>125</v>
      </c>
      <c r="C110" s="151">
        <f t="shared" si="17"/>
        <v>0</v>
      </c>
      <c r="D110" s="171"/>
      <c r="E110" s="171">
        <f>INDEX('用友-费用'!$A$1:$AK$344,MATCH(B110&amp;"调整额",'用友-费用'!$A$2:$A$344,0)+1,MATCH($E$87,'用友-费用'!$B$1:$AK$1,0)+1)</f>
        <v>0</v>
      </c>
      <c r="F110" s="171">
        <f>INDEX('用友-费用'!$A$1:$AK$344,MATCH(B110&amp;"调整额",'用友-费用'!$A$2:$A$344,0)+1,MATCH($F$87,'用友-费用'!$B$1:$AK$1,0)+1)</f>
        <v>0</v>
      </c>
      <c r="G110" s="172">
        <f>INDEX('用友-费用'!$A$1:$AK$344,MATCH(B110&amp;"调整额",'用友-费用'!$A$2:$A$344,0)+1,MATCH($G$87,'用友-费用'!$B$1:$AK$1,0)+1)</f>
        <v>0</v>
      </c>
      <c r="H110" s="151">
        <f t="shared" si="18"/>
        <v>0</v>
      </c>
      <c r="I110" s="171">
        <f>INDEX('用友-费用'!$A$1:$AK$344,MATCH(B110&amp;"调整额",'用友-费用'!$A$2:$A$344,0)+1,MATCH($I$87,'用友-费用'!$B$1:$AK$1,0)+1)</f>
        <v>0</v>
      </c>
      <c r="J110" s="171">
        <f>INDEX('用友-费用'!$A$1:$AK$344,MATCH(B110&amp;"调整额",'用友-费用'!$A$2:$A$344,0)+1,MATCH($J$87,'用友-费用'!$B$1:$AK$1,0)+1)</f>
        <v>0</v>
      </c>
      <c r="K110" s="171">
        <f>INDEX('用友-费用'!$A$1:$AK$344,MATCH(B110&amp;"调整额",'用友-费用'!$A$2:$A$344,0)+1,MATCH($K$87,'用友-费用'!$B$1:$AK$1,0)+1)</f>
        <v>0</v>
      </c>
      <c r="L110" s="151">
        <f t="shared" si="19"/>
        <v>0</v>
      </c>
      <c r="M110" s="171">
        <f>INDEX('用友-费用'!$A$1:$AK$344,MATCH(B110&amp;"调整额",'用友-费用'!$A$2:$A$344,0)+1,MATCH($M$87,'用友-费用'!$B$1:$AK$1,0)+1)</f>
        <v>0</v>
      </c>
      <c r="N110" s="171">
        <f>INDEX('用友-费用'!$A$1:$AK$344,MATCH(B110&amp;"调整额",'用友-费用'!$A$2:$A$344,0)+1,MATCH($N$87,'用友-费用'!$B$1:$AK$1,0)+1)</f>
        <v>0</v>
      </c>
      <c r="O110" s="151">
        <f t="shared" si="20"/>
        <v>0</v>
      </c>
      <c r="P110" s="171">
        <f>INDEX('用友-费用'!$A$1:$AK$344,MATCH(B110&amp;"调整额",'用友-费用'!$A$2:$A$344,0)+1,MATCH($P$87,'用友-费用'!$B$1:$AK$1,0)+1)</f>
        <v>0</v>
      </c>
      <c r="Q110" s="171">
        <f>INDEX('用友-费用'!$A$1:$AK$344,MATCH(B110&amp;"调整额",'用友-费用'!$A$2:$A$344,0)+1,MATCH($Q$87,'用友-费用'!$B$1:$AK$1,0)+1)</f>
        <v>0</v>
      </c>
      <c r="R110" s="171">
        <f>INDEX('用友-费用'!$A$1:$AK$344,MATCH(B110&amp;"调整额",'用友-费用'!$A$2:$A$344,0)+1,MATCH($R$87,'用友-费用'!$B$1:$AK$1,0)+1)</f>
        <v>0</v>
      </c>
      <c r="S110" s="151">
        <f t="shared" si="21"/>
        <v>0</v>
      </c>
      <c r="T110" s="171">
        <f>INDEX('用友-费用'!$A$1:$AK$344,MATCH(B110&amp;"调整额",'用友-费用'!$A$2:$A$344,0)+1,MATCH($T$87,'用友-费用'!$B$1:$AK$1,0)+1)</f>
        <v>0</v>
      </c>
      <c r="U110" s="171">
        <f>INDEX('用友-费用'!$A$1:$AK$344,MATCH(B110&amp;"调整额",'用友-费用'!$A$2:$A$344,0)+1,MATCH($U$87,'用友-费用'!$B$1:$AK$1,0)+1)</f>
        <v>0</v>
      </c>
      <c r="V110" s="171">
        <f>INDEX('用友-费用'!$A$1:$AK$344,MATCH(B110&amp;"调整额",'用友-费用'!$A$2:$A$344,0)+1,MATCH($V$87,'用友-费用'!$B$1:$AK$1,0)+1)</f>
        <v>0</v>
      </c>
      <c r="W110" s="171">
        <f>INDEX('用友-费用'!$A$1:$AK$344,MATCH(B110&amp;"调整额",'用友-费用'!$A$2:$A$344,0)+1,MATCH($W$87,'用友-费用'!$B$1:$AK$1,0)+1)</f>
        <v>0</v>
      </c>
      <c r="X110" s="171">
        <f>INDEX('用友-费用'!$A$1:$AK$344,MATCH(A110&amp;"调整额",'用友-费用'!$A$2:$A$344,0)+1,MATCH($X$87,'用友-费用'!$B$1:$AK$1,0)+1)</f>
        <v>0</v>
      </c>
      <c r="Y110" s="171">
        <f>INDEX('用友-费用'!$A$1:$AK$344,MATCH(B110&amp;"调整额",'用友-费用'!$A$2:$A$344,0)+1,MATCH($Y$87,'用友-费用'!$B$1:$AK$1,0)+1)</f>
        <v>0</v>
      </c>
    </row>
    <row r="111" spans="1:25">
      <c r="A111" s="149"/>
      <c r="B111" s="156" t="s">
        <v>126</v>
      </c>
      <c r="C111" s="151">
        <f t="shared" si="17"/>
        <v>0</v>
      </c>
      <c r="D111" s="171"/>
      <c r="E111" s="171">
        <f>INDEX('用友-费用'!$A$1:$AK$344,MATCH(B111&amp;"调整额",'用友-费用'!$A$2:$A$344,0)+1,MATCH($E$87,'用友-费用'!$B$1:$AK$1,0)+1)</f>
        <v>0</v>
      </c>
      <c r="F111" s="171">
        <f>INDEX('用友-费用'!$A$1:$AK$344,MATCH(B111&amp;"调整额",'用友-费用'!$A$2:$A$344,0)+1,MATCH($F$87,'用友-费用'!$B$1:$AK$1,0)+1)</f>
        <v>0</v>
      </c>
      <c r="G111" s="172">
        <f>INDEX('用友-费用'!$A$1:$AK$344,MATCH(B111&amp;"调整额",'用友-费用'!$A$2:$A$344,0)+1,MATCH($G$87,'用友-费用'!$B$1:$AK$1,0)+1)</f>
        <v>0</v>
      </c>
      <c r="H111" s="151">
        <f t="shared" si="18"/>
        <v>0</v>
      </c>
      <c r="I111" s="171">
        <f>INDEX('用友-费用'!$A$1:$AK$344,MATCH(B111&amp;"调整额",'用友-费用'!$A$2:$A$344,0)+1,MATCH($I$87,'用友-费用'!$B$1:$AK$1,0)+1)</f>
        <v>0</v>
      </c>
      <c r="J111" s="171">
        <f>INDEX('用友-费用'!$A$1:$AK$344,MATCH(B111&amp;"调整额",'用友-费用'!$A$2:$A$344,0)+1,MATCH($J$87,'用友-费用'!$B$1:$AK$1,0)+1)</f>
        <v>0</v>
      </c>
      <c r="K111" s="171">
        <f>INDEX('用友-费用'!$A$1:$AK$344,MATCH(B111&amp;"调整额",'用友-费用'!$A$2:$A$344,0)+1,MATCH($K$87,'用友-费用'!$B$1:$AK$1,0)+1)</f>
        <v>0</v>
      </c>
      <c r="L111" s="151">
        <f t="shared" si="19"/>
        <v>0</v>
      </c>
      <c r="M111" s="171">
        <f>INDEX('用友-费用'!$A$1:$AK$344,MATCH(B111&amp;"调整额",'用友-费用'!$A$2:$A$344,0)+1,MATCH($M$87,'用友-费用'!$B$1:$AK$1,0)+1)</f>
        <v>0</v>
      </c>
      <c r="N111" s="171">
        <f>INDEX('用友-费用'!$A$1:$AK$344,MATCH(B111&amp;"调整额",'用友-费用'!$A$2:$A$344,0)+1,MATCH($N$87,'用友-费用'!$B$1:$AK$1,0)+1)</f>
        <v>0</v>
      </c>
      <c r="O111" s="151">
        <f t="shared" si="20"/>
        <v>0</v>
      </c>
      <c r="P111" s="171">
        <f>INDEX('用友-费用'!$A$1:$AK$344,MATCH(B111&amp;"调整额",'用友-费用'!$A$2:$A$344,0)+1,MATCH($P$87,'用友-费用'!$B$1:$AK$1,0)+1)</f>
        <v>0</v>
      </c>
      <c r="Q111" s="171">
        <f>INDEX('用友-费用'!$A$1:$AK$344,MATCH(B111&amp;"调整额",'用友-费用'!$A$2:$A$344,0)+1,MATCH($Q$87,'用友-费用'!$B$1:$AK$1,0)+1)</f>
        <v>0</v>
      </c>
      <c r="R111" s="171">
        <f>INDEX('用友-费用'!$A$1:$AK$344,MATCH(B111&amp;"调整额",'用友-费用'!$A$2:$A$344,0)+1,MATCH($R$87,'用友-费用'!$B$1:$AK$1,0)+1)</f>
        <v>0</v>
      </c>
      <c r="S111" s="151">
        <f t="shared" si="21"/>
        <v>0</v>
      </c>
      <c r="T111" s="171">
        <f>INDEX('用友-费用'!$A$1:$AK$344,MATCH(B111&amp;"调整额",'用友-费用'!$A$2:$A$344,0)+1,MATCH($T$87,'用友-费用'!$B$1:$AK$1,0)+1)</f>
        <v>0</v>
      </c>
      <c r="U111" s="171">
        <f>INDEX('用友-费用'!$A$1:$AK$344,MATCH(B111&amp;"调整额",'用友-费用'!$A$2:$A$344,0)+1,MATCH($U$87,'用友-费用'!$B$1:$AK$1,0)+1)</f>
        <v>0</v>
      </c>
      <c r="V111" s="171">
        <f>INDEX('用友-费用'!$A$1:$AK$344,MATCH(B111&amp;"调整额",'用友-费用'!$A$2:$A$344,0)+1,MATCH($V$87,'用友-费用'!$B$1:$AK$1,0)+1)</f>
        <v>0</v>
      </c>
      <c r="W111" s="171">
        <f>INDEX('用友-费用'!$A$1:$AK$344,MATCH(B111&amp;"调整额",'用友-费用'!$A$2:$A$344,0)+1,MATCH($W$87,'用友-费用'!$B$1:$AK$1,0)+1)</f>
        <v>0</v>
      </c>
      <c r="X111" s="171">
        <f>INDEX('用友-费用'!$A$1:$AK$344,MATCH(A111&amp;"调整额",'用友-费用'!$A$2:$A$344,0)+1,MATCH($X$87,'用友-费用'!$B$1:$AK$1,0)+1)</f>
        <v>0</v>
      </c>
      <c r="Y111" s="171">
        <f>INDEX('用友-费用'!$A$1:$AK$344,MATCH(B111&amp;"调整额",'用友-费用'!$A$2:$A$344,0)+1,MATCH($Y$87,'用友-费用'!$B$1:$AK$1,0)+1)</f>
        <v>0</v>
      </c>
    </row>
    <row r="112" spans="1:25">
      <c r="A112" s="149"/>
      <c r="B112" s="156" t="s">
        <v>127</v>
      </c>
      <c r="C112" s="151">
        <f t="shared" si="17"/>
        <v>0</v>
      </c>
      <c r="D112" s="171"/>
      <c r="E112" s="171">
        <f>INDEX('用友-费用'!$A$1:$AK$344,MATCH(B112&amp;"调整额",'用友-费用'!$A$2:$A$344,0)+1,MATCH($E$87,'用友-费用'!$B$1:$AK$1,0)+1)</f>
        <v>0</v>
      </c>
      <c r="F112" s="171">
        <f>INDEX('用友-费用'!$A$1:$AK$344,MATCH(B112&amp;"调整额",'用友-费用'!$A$2:$A$344,0)+1,MATCH($F$87,'用友-费用'!$B$1:$AK$1,0)+1)</f>
        <v>0</v>
      </c>
      <c r="G112" s="172">
        <f>INDEX('用友-费用'!$A$1:$AK$344,MATCH(B112&amp;"调整额",'用友-费用'!$A$2:$A$344,0)+1,MATCH($G$87,'用友-费用'!$B$1:$AK$1,0)+1)</f>
        <v>0</v>
      </c>
      <c r="H112" s="151">
        <f t="shared" si="18"/>
        <v>0</v>
      </c>
      <c r="I112" s="171">
        <f>INDEX('用友-费用'!$A$1:$AK$344,MATCH(B112&amp;"调整额",'用友-费用'!$A$2:$A$344,0)+1,MATCH($I$87,'用友-费用'!$B$1:$AK$1,0)+1)</f>
        <v>0</v>
      </c>
      <c r="J112" s="171">
        <f>INDEX('用友-费用'!$A$1:$AK$344,MATCH(B112&amp;"调整额",'用友-费用'!$A$2:$A$344,0)+1,MATCH($J$87,'用友-费用'!$B$1:$AK$1,0)+1)</f>
        <v>0</v>
      </c>
      <c r="K112" s="171">
        <f>INDEX('用友-费用'!$A$1:$AK$344,MATCH(B112&amp;"调整额",'用友-费用'!$A$2:$A$344,0)+1,MATCH($K$87,'用友-费用'!$B$1:$AK$1,0)+1)</f>
        <v>0</v>
      </c>
      <c r="L112" s="151">
        <f t="shared" si="19"/>
        <v>0</v>
      </c>
      <c r="M112" s="171">
        <f>INDEX('用友-费用'!$A$1:$AK$344,MATCH(B112&amp;"调整额",'用友-费用'!$A$2:$A$344,0)+1,MATCH($M$87,'用友-费用'!$B$1:$AK$1,0)+1)</f>
        <v>0</v>
      </c>
      <c r="N112" s="171">
        <f>INDEX('用友-费用'!$A$1:$AK$344,MATCH(B112&amp;"调整额",'用友-费用'!$A$2:$A$344,0)+1,MATCH($N$87,'用友-费用'!$B$1:$AK$1,0)+1)</f>
        <v>0</v>
      </c>
      <c r="O112" s="151">
        <f t="shared" si="20"/>
        <v>0</v>
      </c>
      <c r="P112" s="171">
        <f>INDEX('用友-费用'!$A$1:$AK$344,MATCH(B112&amp;"调整额",'用友-费用'!$A$2:$A$344,0)+1,MATCH($P$87,'用友-费用'!$B$1:$AK$1,0)+1)</f>
        <v>0</v>
      </c>
      <c r="Q112" s="171">
        <f>INDEX('用友-费用'!$A$1:$AK$344,MATCH(B112&amp;"调整额",'用友-费用'!$A$2:$A$344,0)+1,MATCH($Q$87,'用友-费用'!$B$1:$AK$1,0)+1)</f>
        <v>0</v>
      </c>
      <c r="R112" s="171">
        <f>INDEX('用友-费用'!$A$1:$AK$344,MATCH(B112&amp;"调整额",'用友-费用'!$A$2:$A$344,0)+1,MATCH($R$87,'用友-费用'!$B$1:$AK$1,0)+1)</f>
        <v>0</v>
      </c>
      <c r="S112" s="151">
        <f t="shared" si="21"/>
        <v>0</v>
      </c>
      <c r="T112" s="171">
        <f>INDEX('用友-费用'!$A$1:$AK$344,MATCH(B112&amp;"调整额",'用友-费用'!$A$2:$A$344,0)+1,MATCH($T$87,'用友-费用'!$B$1:$AK$1,0)+1)</f>
        <v>0</v>
      </c>
      <c r="U112" s="171">
        <f>INDEX('用友-费用'!$A$1:$AK$344,MATCH(B112&amp;"调整额",'用友-费用'!$A$2:$A$344,0)+1,MATCH($U$87,'用友-费用'!$B$1:$AK$1,0)+1)</f>
        <v>0</v>
      </c>
      <c r="V112" s="171">
        <f>INDEX('用友-费用'!$A$1:$AK$344,MATCH(B112&amp;"调整额",'用友-费用'!$A$2:$A$344,0)+1,MATCH($V$87,'用友-费用'!$B$1:$AK$1,0)+1)</f>
        <v>0</v>
      </c>
      <c r="W112" s="171">
        <f>INDEX('用友-费用'!$A$1:$AK$344,MATCH(B112&amp;"调整额",'用友-费用'!$A$2:$A$344,0)+1,MATCH($W$87,'用友-费用'!$B$1:$AK$1,0)+1)</f>
        <v>0</v>
      </c>
      <c r="X112" s="171">
        <f>INDEX('用友-费用'!$A$1:$AK$344,MATCH(A112&amp;"调整额",'用友-费用'!$A$2:$A$344,0)+1,MATCH($X$87,'用友-费用'!$B$1:$AK$1,0)+1)</f>
        <v>0</v>
      </c>
      <c r="Y112" s="171">
        <f>INDEX('用友-费用'!$A$1:$AK$344,MATCH(B112&amp;"调整额",'用友-费用'!$A$2:$A$344,0)+1,MATCH($Y$87,'用友-费用'!$B$1:$AK$1,0)+1)</f>
        <v>0</v>
      </c>
    </row>
    <row r="113" spans="1:25">
      <c r="A113" s="149"/>
      <c r="B113" s="156" t="s">
        <v>128</v>
      </c>
      <c r="C113" s="151">
        <f t="shared" si="17"/>
        <v>0</v>
      </c>
      <c r="D113" s="171"/>
      <c r="E113" s="171">
        <f>INDEX('用友-费用'!$A$1:$AK$344,MATCH(B113&amp;"调整额",'用友-费用'!$A$2:$A$344,0)+1,MATCH($E$87,'用友-费用'!$B$1:$AK$1,0)+1)</f>
        <v>0</v>
      </c>
      <c r="F113" s="171">
        <f>INDEX('用友-费用'!$A$1:$AK$344,MATCH(B113&amp;"调整额",'用友-费用'!$A$2:$A$344,0)+1,MATCH($F$87,'用友-费用'!$B$1:$AK$1,0)+1)</f>
        <v>0</v>
      </c>
      <c r="G113" s="172">
        <f>INDEX('用友-费用'!$A$1:$AK$344,MATCH(B113&amp;"调整额",'用友-费用'!$A$2:$A$344,0)+1,MATCH($G$87,'用友-费用'!$B$1:$AK$1,0)+1)</f>
        <v>0</v>
      </c>
      <c r="H113" s="151">
        <f t="shared" si="18"/>
        <v>0</v>
      </c>
      <c r="I113" s="171">
        <f>INDEX('用友-费用'!$A$1:$AK$344,MATCH(B113&amp;"调整额",'用友-费用'!$A$2:$A$344,0)+1,MATCH($I$87,'用友-费用'!$B$1:$AK$1,0)+1)</f>
        <v>0</v>
      </c>
      <c r="J113" s="171">
        <f>INDEX('用友-费用'!$A$1:$AK$344,MATCH(B113&amp;"调整额",'用友-费用'!$A$2:$A$344,0)+1,MATCH($J$87,'用友-费用'!$B$1:$AK$1,0)+1)</f>
        <v>0</v>
      </c>
      <c r="K113" s="171">
        <f>INDEX('用友-费用'!$A$1:$AK$344,MATCH(B113&amp;"调整额",'用友-费用'!$A$2:$A$344,0)+1,MATCH($K$87,'用友-费用'!$B$1:$AK$1,0)+1)</f>
        <v>0</v>
      </c>
      <c r="L113" s="151">
        <f t="shared" si="19"/>
        <v>0</v>
      </c>
      <c r="M113" s="171">
        <f>INDEX('用友-费用'!$A$1:$AK$344,MATCH(B113&amp;"调整额",'用友-费用'!$A$2:$A$344,0)+1,MATCH($M$87,'用友-费用'!$B$1:$AK$1,0)+1)</f>
        <v>0</v>
      </c>
      <c r="N113" s="171">
        <f>INDEX('用友-费用'!$A$1:$AK$344,MATCH(B113&amp;"调整额",'用友-费用'!$A$2:$A$344,0)+1,MATCH($N$87,'用友-费用'!$B$1:$AK$1,0)+1)</f>
        <v>0</v>
      </c>
      <c r="O113" s="151">
        <f t="shared" si="20"/>
        <v>0</v>
      </c>
      <c r="P113" s="171">
        <f>INDEX('用友-费用'!$A$1:$AK$344,MATCH(B113&amp;"调整额",'用友-费用'!$A$2:$A$344,0)+1,MATCH($P$87,'用友-费用'!$B$1:$AK$1,0)+1)</f>
        <v>0</v>
      </c>
      <c r="Q113" s="171">
        <f>INDEX('用友-费用'!$A$1:$AK$344,MATCH(B113&amp;"调整额",'用友-费用'!$A$2:$A$344,0)+1,MATCH($Q$87,'用友-费用'!$B$1:$AK$1,0)+1)</f>
        <v>0</v>
      </c>
      <c r="R113" s="171">
        <f>INDEX('用友-费用'!$A$1:$AK$344,MATCH(B113&amp;"调整额",'用友-费用'!$A$2:$A$344,0)+1,MATCH($R$87,'用友-费用'!$B$1:$AK$1,0)+1)</f>
        <v>0</v>
      </c>
      <c r="S113" s="151">
        <f t="shared" si="21"/>
        <v>0</v>
      </c>
      <c r="T113" s="171">
        <f>INDEX('用友-费用'!$A$1:$AK$344,MATCH(B113&amp;"调整额",'用友-费用'!$A$2:$A$344,0)+1,MATCH($T$87,'用友-费用'!$B$1:$AK$1,0)+1)</f>
        <v>0</v>
      </c>
      <c r="U113" s="171">
        <f>INDEX('用友-费用'!$A$1:$AK$344,MATCH(B113&amp;"调整额",'用友-费用'!$A$2:$A$344,0)+1,MATCH($U$87,'用友-费用'!$B$1:$AK$1,0)+1)</f>
        <v>0</v>
      </c>
      <c r="V113" s="171">
        <f>INDEX('用友-费用'!$A$1:$AK$344,MATCH(B113&amp;"调整额",'用友-费用'!$A$2:$A$344,0)+1,MATCH($V$87,'用友-费用'!$B$1:$AK$1,0)+1)</f>
        <v>0</v>
      </c>
      <c r="W113" s="171">
        <f>INDEX('用友-费用'!$A$1:$AK$344,MATCH(B113&amp;"调整额",'用友-费用'!$A$2:$A$344,0)+1,MATCH($W$87,'用友-费用'!$B$1:$AK$1,0)+1)</f>
        <v>0</v>
      </c>
      <c r="X113" s="171">
        <f>INDEX('用友-费用'!$A$1:$AK$344,MATCH(A113&amp;"调整额",'用友-费用'!$A$2:$A$344,0)+1,MATCH($X$87,'用友-费用'!$B$1:$AK$1,0)+1)</f>
        <v>0</v>
      </c>
      <c r="Y113" s="171">
        <f>INDEX('用友-费用'!$A$1:$AK$344,MATCH(B113&amp;"调整额",'用友-费用'!$A$2:$A$344,0)+1,MATCH($Y$87,'用友-费用'!$B$1:$AK$1,0)+1)</f>
        <v>0</v>
      </c>
    </row>
    <row r="114" spans="1:25">
      <c r="A114" s="149"/>
      <c r="B114" s="156" t="s">
        <v>129</v>
      </c>
      <c r="C114" s="151">
        <f t="shared" si="17"/>
        <v>0</v>
      </c>
      <c r="D114" s="171"/>
      <c r="E114" s="171">
        <f>INDEX('用友-费用'!$A$1:$AK$344,MATCH(B114&amp;"调整额",'用友-费用'!$A$2:$A$344,0)+1,MATCH($E$87,'用友-费用'!$B$1:$AK$1,0)+1)</f>
        <v>0</v>
      </c>
      <c r="F114" s="171">
        <f>INDEX('用友-费用'!$A$1:$AK$344,MATCH(B114&amp;"调整额",'用友-费用'!$A$2:$A$344,0)+1,MATCH($F$87,'用友-费用'!$B$1:$AK$1,0)+1)</f>
        <v>0</v>
      </c>
      <c r="G114" s="172">
        <f>INDEX('用友-费用'!$A$1:$AK$344,MATCH(B114&amp;"调整额",'用友-费用'!$A$2:$A$344,0)+1,MATCH($G$87,'用友-费用'!$B$1:$AK$1,0)+1)</f>
        <v>0</v>
      </c>
      <c r="H114" s="151">
        <f t="shared" si="18"/>
        <v>0</v>
      </c>
      <c r="I114" s="171">
        <f>INDEX('用友-费用'!$A$1:$AK$344,MATCH(B114&amp;"调整额",'用友-费用'!$A$2:$A$344,0)+1,MATCH($I$87,'用友-费用'!$B$1:$AK$1,0)+1)</f>
        <v>0</v>
      </c>
      <c r="J114" s="171">
        <f>INDEX('用友-费用'!$A$1:$AK$344,MATCH(B114&amp;"调整额",'用友-费用'!$A$2:$A$344,0)+1,MATCH($J$87,'用友-费用'!$B$1:$AK$1,0)+1)</f>
        <v>0</v>
      </c>
      <c r="K114" s="171">
        <f>INDEX('用友-费用'!$A$1:$AK$344,MATCH(B114&amp;"调整额",'用友-费用'!$A$2:$A$344,0)+1,MATCH($K$87,'用友-费用'!$B$1:$AK$1,0)+1)</f>
        <v>0</v>
      </c>
      <c r="L114" s="151">
        <f t="shared" si="19"/>
        <v>0</v>
      </c>
      <c r="M114" s="171">
        <f>INDEX('用友-费用'!$A$1:$AK$344,MATCH(B114&amp;"调整额",'用友-费用'!$A$2:$A$344,0)+1,MATCH($M$87,'用友-费用'!$B$1:$AK$1,0)+1)</f>
        <v>0</v>
      </c>
      <c r="N114" s="171">
        <f>INDEX('用友-费用'!$A$1:$AK$344,MATCH(B114&amp;"调整额",'用友-费用'!$A$2:$A$344,0)+1,MATCH($N$87,'用友-费用'!$B$1:$AK$1,0)+1)</f>
        <v>0</v>
      </c>
      <c r="O114" s="151">
        <f t="shared" si="20"/>
        <v>0</v>
      </c>
      <c r="P114" s="171">
        <f>INDEX('用友-费用'!$A$1:$AK$344,MATCH(B114&amp;"调整额",'用友-费用'!$A$2:$A$344,0)+1,MATCH($P$87,'用友-费用'!$B$1:$AK$1,0)+1)</f>
        <v>0</v>
      </c>
      <c r="Q114" s="171">
        <f>INDEX('用友-费用'!$A$1:$AK$344,MATCH(B114&amp;"调整额",'用友-费用'!$A$2:$A$344,0)+1,MATCH($Q$87,'用友-费用'!$B$1:$AK$1,0)+1)</f>
        <v>0</v>
      </c>
      <c r="R114" s="171">
        <f>INDEX('用友-费用'!$A$1:$AK$344,MATCH(B114&amp;"调整额",'用友-费用'!$A$2:$A$344,0)+1,MATCH($R$87,'用友-费用'!$B$1:$AK$1,0)+1)</f>
        <v>0</v>
      </c>
      <c r="S114" s="151">
        <f t="shared" si="21"/>
        <v>0</v>
      </c>
      <c r="T114" s="171">
        <f>INDEX('用友-费用'!$A$1:$AK$344,MATCH(B114&amp;"调整额",'用友-费用'!$A$2:$A$344,0)+1,MATCH($T$87,'用友-费用'!$B$1:$AK$1,0)+1)</f>
        <v>0</v>
      </c>
      <c r="U114" s="171">
        <f>INDEX('用友-费用'!$A$1:$AK$344,MATCH(B114&amp;"调整额",'用友-费用'!$A$2:$A$344,0)+1,MATCH($U$87,'用友-费用'!$B$1:$AK$1,0)+1)</f>
        <v>0</v>
      </c>
      <c r="V114" s="171">
        <f>INDEX('用友-费用'!$A$1:$AK$344,MATCH(B114&amp;"调整额",'用友-费用'!$A$2:$A$344,0)+1,MATCH($V$87,'用友-费用'!$B$1:$AK$1,0)+1)</f>
        <v>0</v>
      </c>
      <c r="W114" s="171">
        <f>INDEX('用友-费用'!$A$1:$AK$344,MATCH(B114&amp;"调整额",'用友-费用'!$A$2:$A$344,0)+1,MATCH($W$87,'用友-费用'!$B$1:$AK$1,0)+1)</f>
        <v>0</v>
      </c>
      <c r="X114" s="171">
        <f>INDEX('用友-费用'!$A$1:$AK$344,MATCH(A114&amp;"调整额",'用友-费用'!$A$2:$A$344,0)+1,MATCH($X$87,'用友-费用'!$B$1:$AK$1,0)+1)</f>
        <v>0</v>
      </c>
      <c r="Y114" s="171">
        <f>INDEX('用友-费用'!$A$1:$AK$344,MATCH(B114&amp;"调整额",'用友-费用'!$A$2:$A$344,0)+1,MATCH($Y$87,'用友-费用'!$B$1:$AK$1,0)+1)</f>
        <v>0</v>
      </c>
    </row>
    <row r="115" spans="1:25">
      <c r="A115" s="149"/>
      <c r="B115" s="156" t="s">
        <v>130</v>
      </c>
      <c r="C115" s="151">
        <f t="shared" si="17"/>
        <v>0</v>
      </c>
      <c r="D115" s="171"/>
      <c r="E115" s="171">
        <f>INDEX('用友-费用'!$A$1:$AK$344,MATCH(B115&amp;"调整额",'用友-费用'!$A$2:$A$344,0)+1,MATCH($E$87,'用友-费用'!$B$1:$AK$1,0)+1)</f>
        <v>0</v>
      </c>
      <c r="F115" s="171">
        <f>INDEX('用友-费用'!$A$1:$AK$344,MATCH(B115&amp;"调整额",'用友-费用'!$A$2:$A$344,0)+1,MATCH($F$87,'用友-费用'!$B$1:$AK$1,0)+1)</f>
        <v>0</v>
      </c>
      <c r="G115" s="172">
        <f>INDEX('用友-费用'!$A$1:$AK$344,MATCH(B115&amp;"调整额",'用友-费用'!$A$2:$A$344,0)+1,MATCH($G$87,'用友-费用'!$B$1:$AK$1,0)+1)</f>
        <v>0</v>
      </c>
      <c r="H115" s="151">
        <f t="shared" si="18"/>
        <v>0</v>
      </c>
      <c r="I115" s="171">
        <f>INDEX('用友-费用'!$A$1:$AK$344,MATCH(B115&amp;"调整额",'用友-费用'!$A$2:$A$344,0)+1,MATCH($I$87,'用友-费用'!$B$1:$AK$1,0)+1)</f>
        <v>0</v>
      </c>
      <c r="J115" s="171">
        <f>INDEX('用友-费用'!$A$1:$AK$344,MATCH(B115&amp;"调整额",'用友-费用'!$A$2:$A$344,0)+1,MATCH($J$87,'用友-费用'!$B$1:$AK$1,0)+1)</f>
        <v>0</v>
      </c>
      <c r="K115" s="171">
        <f>INDEX('用友-费用'!$A$1:$AK$344,MATCH(B115&amp;"调整额",'用友-费用'!$A$2:$A$344,0)+1,MATCH($K$87,'用友-费用'!$B$1:$AK$1,0)+1)</f>
        <v>0</v>
      </c>
      <c r="L115" s="151">
        <f t="shared" si="19"/>
        <v>0</v>
      </c>
      <c r="M115" s="171">
        <f>INDEX('用友-费用'!$A$1:$AK$344,MATCH(B115&amp;"调整额",'用友-费用'!$A$2:$A$344,0)+1,MATCH($M$87,'用友-费用'!$B$1:$AK$1,0)+1)</f>
        <v>0</v>
      </c>
      <c r="N115" s="171">
        <f>INDEX('用友-费用'!$A$1:$AK$344,MATCH(B115&amp;"调整额",'用友-费用'!$A$2:$A$344,0)+1,MATCH($N$87,'用友-费用'!$B$1:$AK$1,0)+1)</f>
        <v>0</v>
      </c>
      <c r="O115" s="151">
        <f t="shared" si="20"/>
        <v>0</v>
      </c>
      <c r="P115" s="171">
        <f>INDEX('用友-费用'!$A$1:$AK$344,MATCH(B115&amp;"调整额",'用友-费用'!$A$2:$A$344,0)+1,MATCH($P$87,'用友-费用'!$B$1:$AK$1,0)+1)</f>
        <v>0</v>
      </c>
      <c r="Q115" s="171">
        <f>INDEX('用友-费用'!$A$1:$AK$344,MATCH(B115&amp;"调整额",'用友-费用'!$A$2:$A$344,0)+1,MATCH($Q$87,'用友-费用'!$B$1:$AK$1,0)+1)</f>
        <v>0</v>
      </c>
      <c r="R115" s="171">
        <f>INDEX('用友-费用'!$A$1:$AK$344,MATCH(B115&amp;"调整额",'用友-费用'!$A$2:$A$344,0)+1,MATCH($R$87,'用友-费用'!$B$1:$AK$1,0)+1)</f>
        <v>0</v>
      </c>
      <c r="S115" s="151">
        <f t="shared" si="21"/>
        <v>0</v>
      </c>
      <c r="T115" s="171">
        <f>INDEX('用友-费用'!$A$1:$AK$344,MATCH(B115&amp;"调整额",'用友-费用'!$A$2:$A$344,0)+1,MATCH($T$87,'用友-费用'!$B$1:$AK$1,0)+1)</f>
        <v>0</v>
      </c>
      <c r="U115" s="171">
        <f>INDEX('用友-费用'!$A$1:$AK$344,MATCH(B115&amp;"调整额",'用友-费用'!$A$2:$A$344,0)+1,MATCH($U$87,'用友-费用'!$B$1:$AK$1,0)+1)</f>
        <v>0</v>
      </c>
      <c r="V115" s="171">
        <f>INDEX('用友-费用'!$A$1:$AK$344,MATCH(B115&amp;"调整额",'用友-费用'!$A$2:$A$344,0)+1,MATCH($V$87,'用友-费用'!$B$1:$AK$1,0)+1)</f>
        <v>0</v>
      </c>
      <c r="W115" s="171">
        <f>INDEX('用友-费用'!$A$1:$AK$344,MATCH(B115&amp;"调整额",'用友-费用'!$A$2:$A$344,0)+1,MATCH($W$87,'用友-费用'!$B$1:$AK$1,0)+1)</f>
        <v>0</v>
      </c>
      <c r="X115" s="171">
        <f>INDEX('用友-费用'!$A$1:$AK$344,MATCH(A115&amp;"调整额",'用友-费用'!$A$2:$A$344,0)+1,MATCH($X$87,'用友-费用'!$B$1:$AK$1,0)+1)</f>
        <v>0</v>
      </c>
      <c r="Y115" s="171">
        <f>INDEX('用友-费用'!$A$1:$AK$344,MATCH(B115&amp;"调整额",'用友-费用'!$A$2:$A$344,0)+1,MATCH($Y$87,'用友-费用'!$B$1:$AK$1,0)+1)</f>
        <v>0</v>
      </c>
    </row>
    <row r="116" spans="1:25">
      <c r="A116" s="149"/>
      <c r="B116" s="156" t="s">
        <v>131</v>
      </c>
      <c r="C116" s="151">
        <f t="shared" si="17"/>
        <v>0</v>
      </c>
      <c r="D116" s="171"/>
      <c r="E116" s="171">
        <f>INDEX('用友-费用'!$A$1:$AK$344,MATCH(B116&amp;"调整额",'用友-费用'!$A$2:$A$344,0)+1,MATCH($E$87,'用友-费用'!$B$1:$AK$1,0)+1)</f>
        <v>0</v>
      </c>
      <c r="F116" s="171">
        <f>INDEX('用友-费用'!$A$1:$AK$344,MATCH(B116&amp;"调整额",'用友-费用'!$A$2:$A$344,0)+1,MATCH($F$87,'用友-费用'!$B$1:$AK$1,0)+1)</f>
        <v>0</v>
      </c>
      <c r="G116" s="172">
        <f>INDEX('用友-费用'!$A$1:$AK$344,MATCH(B116&amp;"调整额",'用友-费用'!$A$2:$A$344,0)+1,MATCH($G$87,'用友-费用'!$B$1:$AK$1,0)+1)</f>
        <v>0</v>
      </c>
      <c r="H116" s="151">
        <f t="shared" si="18"/>
        <v>0</v>
      </c>
      <c r="I116" s="171">
        <f>INDEX('用友-费用'!$A$1:$AK$344,MATCH(B116&amp;"调整额",'用友-费用'!$A$2:$A$344,0)+1,MATCH($I$87,'用友-费用'!$B$1:$AK$1,0)+1)</f>
        <v>0</v>
      </c>
      <c r="J116" s="171">
        <f>INDEX('用友-费用'!$A$1:$AK$344,MATCH(B116&amp;"调整额",'用友-费用'!$A$2:$A$344,0)+1,MATCH($J$87,'用友-费用'!$B$1:$AK$1,0)+1)</f>
        <v>0</v>
      </c>
      <c r="K116" s="171">
        <f>INDEX('用友-费用'!$A$1:$AK$344,MATCH(B116&amp;"调整额",'用友-费用'!$A$2:$A$344,0)+1,MATCH($K$87,'用友-费用'!$B$1:$AK$1,0)+1)</f>
        <v>0</v>
      </c>
      <c r="L116" s="151">
        <f t="shared" si="19"/>
        <v>0</v>
      </c>
      <c r="M116" s="171">
        <f>INDEX('用友-费用'!$A$1:$AK$344,MATCH(B116&amp;"调整额",'用友-费用'!$A$2:$A$344,0)+1,MATCH($M$87,'用友-费用'!$B$1:$AK$1,0)+1)</f>
        <v>0</v>
      </c>
      <c r="N116" s="171">
        <f>INDEX('用友-费用'!$A$1:$AK$344,MATCH(B116&amp;"调整额",'用友-费用'!$A$2:$A$344,0)+1,MATCH($N$87,'用友-费用'!$B$1:$AK$1,0)+1)</f>
        <v>0</v>
      </c>
      <c r="O116" s="151">
        <f t="shared" si="20"/>
        <v>0</v>
      </c>
      <c r="P116" s="171">
        <f>INDEX('用友-费用'!$A$1:$AK$344,MATCH(B116&amp;"调整额",'用友-费用'!$A$2:$A$344,0)+1,MATCH($P$87,'用友-费用'!$B$1:$AK$1,0)+1)</f>
        <v>0</v>
      </c>
      <c r="Q116" s="171">
        <f>INDEX('用友-费用'!$A$1:$AK$344,MATCH(B116&amp;"调整额",'用友-费用'!$A$2:$A$344,0)+1,MATCH($Q$87,'用友-费用'!$B$1:$AK$1,0)+1)</f>
        <v>0</v>
      </c>
      <c r="R116" s="171">
        <f>INDEX('用友-费用'!$A$1:$AK$344,MATCH(B116&amp;"调整额",'用友-费用'!$A$2:$A$344,0)+1,MATCH($R$87,'用友-费用'!$B$1:$AK$1,0)+1)</f>
        <v>0</v>
      </c>
      <c r="S116" s="151">
        <f t="shared" si="21"/>
        <v>0</v>
      </c>
      <c r="T116" s="171">
        <f>INDEX('用友-费用'!$A$1:$AK$344,MATCH(B116&amp;"调整额",'用友-费用'!$A$2:$A$344,0)+1,MATCH($T$87,'用友-费用'!$B$1:$AK$1,0)+1)</f>
        <v>0</v>
      </c>
      <c r="U116" s="171">
        <f>INDEX('用友-费用'!$A$1:$AK$344,MATCH(B116&amp;"调整额",'用友-费用'!$A$2:$A$344,0)+1,MATCH($U$87,'用友-费用'!$B$1:$AK$1,0)+1)</f>
        <v>0</v>
      </c>
      <c r="V116" s="171">
        <f>INDEX('用友-费用'!$A$1:$AK$344,MATCH(B116&amp;"调整额",'用友-费用'!$A$2:$A$344,0)+1,MATCH($V$87,'用友-费用'!$B$1:$AK$1,0)+1)</f>
        <v>0</v>
      </c>
      <c r="W116" s="171">
        <f>INDEX('用友-费用'!$A$1:$AK$344,MATCH(B116&amp;"调整额",'用友-费用'!$A$2:$A$344,0)+1,MATCH($W$87,'用友-费用'!$B$1:$AK$1,0)+1)</f>
        <v>0</v>
      </c>
      <c r="X116" s="171">
        <f>INDEX('用友-费用'!$A$1:$AK$344,MATCH(A116&amp;"调整额",'用友-费用'!$A$2:$A$344,0)+1,MATCH($X$87,'用友-费用'!$B$1:$AK$1,0)+1)</f>
        <v>0</v>
      </c>
      <c r="Y116" s="171">
        <f>INDEX('用友-费用'!$A$1:$AK$344,MATCH(B116&amp;"调整额",'用友-费用'!$A$2:$A$344,0)+1,MATCH($Y$87,'用友-费用'!$B$1:$AK$1,0)+1)</f>
        <v>0</v>
      </c>
    </row>
    <row r="117" spans="1:25">
      <c r="A117" s="149"/>
      <c r="B117" s="156" t="s">
        <v>132</v>
      </c>
      <c r="C117" s="151">
        <f t="shared" si="17"/>
        <v>0</v>
      </c>
      <c r="D117" s="171"/>
      <c r="E117" s="171">
        <f>INDEX('用友-费用'!$A$1:$AK$344,MATCH(B117&amp;"调整额",'用友-费用'!$A$2:$A$344,0)+1,MATCH($E$87,'用友-费用'!$B$1:$AK$1,0)+1)</f>
        <v>0</v>
      </c>
      <c r="F117" s="171">
        <f>INDEX('用友-费用'!$A$1:$AK$344,MATCH(B117&amp;"调整额",'用友-费用'!$A$2:$A$344,0)+1,MATCH($F$87,'用友-费用'!$B$1:$AK$1,0)+1)</f>
        <v>0</v>
      </c>
      <c r="G117" s="172">
        <f>INDEX('用友-费用'!$A$1:$AK$344,MATCH(B117&amp;"调整额",'用友-费用'!$A$2:$A$344,0)+1,MATCH($G$87,'用友-费用'!$B$1:$AK$1,0)+1)</f>
        <v>0</v>
      </c>
      <c r="H117" s="151">
        <f t="shared" si="18"/>
        <v>0</v>
      </c>
      <c r="I117" s="171">
        <f>INDEX('用友-费用'!$A$1:$AK$344,MATCH(B117&amp;"调整额",'用友-费用'!$A$2:$A$344,0)+1,MATCH($I$87,'用友-费用'!$B$1:$AK$1,0)+1)</f>
        <v>0</v>
      </c>
      <c r="J117" s="171">
        <f>INDEX('用友-费用'!$A$1:$AK$344,MATCH(B117&amp;"调整额",'用友-费用'!$A$2:$A$344,0)+1,MATCH($J$87,'用友-费用'!$B$1:$AK$1,0)+1)</f>
        <v>0</v>
      </c>
      <c r="K117" s="171">
        <f>INDEX('用友-费用'!$A$1:$AK$344,MATCH(B117&amp;"调整额",'用友-费用'!$A$2:$A$344,0)+1,MATCH($K$87,'用友-费用'!$B$1:$AK$1,0)+1)</f>
        <v>0</v>
      </c>
      <c r="L117" s="151">
        <f t="shared" si="19"/>
        <v>0</v>
      </c>
      <c r="M117" s="171">
        <f>INDEX('用友-费用'!$A$1:$AK$344,MATCH(B117&amp;"调整额",'用友-费用'!$A$2:$A$344,0)+1,MATCH($M$87,'用友-费用'!$B$1:$AK$1,0)+1)</f>
        <v>0</v>
      </c>
      <c r="N117" s="171">
        <f>INDEX('用友-费用'!$A$1:$AK$344,MATCH(B117&amp;"调整额",'用友-费用'!$A$2:$A$344,0)+1,MATCH($N$87,'用友-费用'!$B$1:$AK$1,0)+1)</f>
        <v>0</v>
      </c>
      <c r="O117" s="151">
        <f t="shared" si="20"/>
        <v>0</v>
      </c>
      <c r="P117" s="171">
        <f>INDEX('用友-费用'!$A$1:$AK$344,MATCH(B117&amp;"调整额",'用友-费用'!$A$2:$A$344,0)+1,MATCH($P$87,'用友-费用'!$B$1:$AK$1,0)+1)</f>
        <v>0</v>
      </c>
      <c r="Q117" s="171">
        <f>INDEX('用友-费用'!$A$1:$AK$344,MATCH(B117&amp;"调整额",'用友-费用'!$A$2:$A$344,0)+1,MATCH($Q$87,'用友-费用'!$B$1:$AK$1,0)+1)</f>
        <v>0</v>
      </c>
      <c r="R117" s="171">
        <f>INDEX('用友-费用'!$A$1:$AK$344,MATCH(B117&amp;"调整额",'用友-费用'!$A$2:$A$344,0)+1,MATCH($R$87,'用友-费用'!$B$1:$AK$1,0)+1)</f>
        <v>0</v>
      </c>
      <c r="S117" s="151">
        <f t="shared" si="21"/>
        <v>0</v>
      </c>
      <c r="T117" s="171">
        <f>INDEX('用友-费用'!$A$1:$AK$344,MATCH(B117&amp;"调整额",'用友-费用'!$A$2:$A$344,0)+1,MATCH($T$87,'用友-费用'!$B$1:$AK$1,0)+1)</f>
        <v>0</v>
      </c>
      <c r="U117" s="171">
        <f>INDEX('用友-费用'!$A$1:$AK$344,MATCH(B117&amp;"调整额",'用友-费用'!$A$2:$A$344,0)+1,MATCH($U$87,'用友-费用'!$B$1:$AK$1,0)+1)</f>
        <v>0</v>
      </c>
      <c r="V117" s="171">
        <f>INDEX('用友-费用'!$A$1:$AK$344,MATCH(B117&amp;"调整额",'用友-费用'!$A$2:$A$344,0)+1,MATCH($V$87,'用友-费用'!$B$1:$AK$1,0)+1)</f>
        <v>0</v>
      </c>
      <c r="W117" s="171">
        <f>INDEX('用友-费用'!$A$1:$AK$344,MATCH(B117&amp;"调整额",'用友-费用'!$A$2:$A$344,0)+1,MATCH($W$87,'用友-费用'!$B$1:$AK$1,0)+1)</f>
        <v>0</v>
      </c>
      <c r="X117" s="171">
        <f>INDEX('用友-费用'!$A$1:$AK$344,MATCH(A117&amp;"调整额",'用友-费用'!$A$2:$A$344,0)+1,MATCH($X$87,'用友-费用'!$B$1:$AK$1,0)+1)</f>
        <v>0</v>
      </c>
      <c r="Y117" s="171">
        <f>INDEX('用友-费用'!$A$1:$AK$344,MATCH(B117&amp;"调整额",'用友-费用'!$A$2:$A$344,0)+1,MATCH($Y$87,'用友-费用'!$B$1:$AK$1,0)+1)</f>
        <v>0</v>
      </c>
    </row>
    <row r="118" spans="1:25">
      <c r="A118" s="149"/>
      <c r="B118" s="156" t="s">
        <v>133</v>
      </c>
      <c r="C118" s="151">
        <f t="shared" si="17"/>
        <v>0</v>
      </c>
      <c r="D118" s="171"/>
      <c r="E118" s="171">
        <f>INDEX('用友-费用'!$A$1:$AK$344,MATCH(B118&amp;"调整额",'用友-费用'!$A$2:$A$344,0)+1,MATCH($E$87,'用友-费用'!$B$1:$AK$1,0)+1)</f>
        <v>0</v>
      </c>
      <c r="F118" s="171">
        <f>INDEX('用友-费用'!$A$1:$AK$344,MATCH(B118&amp;"调整额",'用友-费用'!$A$2:$A$344,0)+1,MATCH($F$87,'用友-费用'!$B$1:$AK$1,0)+1)</f>
        <v>0</v>
      </c>
      <c r="G118" s="172">
        <f>INDEX('用友-费用'!$A$1:$AK$344,MATCH(B118&amp;"调整额",'用友-费用'!$A$2:$A$344,0)+1,MATCH($G$87,'用友-费用'!$B$1:$AK$1,0)+1)</f>
        <v>0</v>
      </c>
      <c r="H118" s="151">
        <f t="shared" si="18"/>
        <v>0</v>
      </c>
      <c r="I118" s="171">
        <f>INDEX('用友-费用'!$A$1:$AK$344,MATCH(B118&amp;"调整额",'用友-费用'!$A$2:$A$344,0)+1,MATCH($I$87,'用友-费用'!$B$1:$AK$1,0)+1)</f>
        <v>0</v>
      </c>
      <c r="J118" s="171">
        <f>INDEX('用友-费用'!$A$1:$AK$344,MATCH(B118&amp;"调整额",'用友-费用'!$A$2:$A$344,0)+1,MATCH($J$87,'用友-费用'!$B$1:$AK$1,0)+1)</f>
        <v>0</v>
      </c>
      <c r="K118" s="171">
        <f>INDEX('用友-费用'!$A$1:$AK$344,MATCH(B118&amp;"调整额",'用友-费用'!$A$2:$A$344,0)+1,MATCH($K$87,'用友-费用'!$B$1:$AK$1,0)+1)</f>
        <v>0</v>
      </c>
      <c r="L118" s="151">
        <f t="shared" si="19"/>
        <v>0</v>
      </c>
      <c r="M118" s="171">
        <f>INDEX('用友-费用'!$A$1:$AK$344,MATCH(B118&amp;"调整额",'用友-费用'!$A$2:$A$344,0)+1,MATCH($M$87,'用友-费用'!$B$1:$AK$1,0)+1)</f>
        <v>0</v>
      </c>
      <c r="N118" s="171">
        <f>INDEX('用友-费用'!$A$1:$AK$344,MATCH(B118&amp;"调整额",'用友-费用'!$A$2:$A$344,0)+1,MATCH($N$87,'用友-费用'!$B$1:$AK$1,0)+1)</f>
        <v>0</v>
      </c>
      <c r="O118" s="151">
        <f t="shared" si="20"/>
        <v>0</v>
      </c>
      <c r="P118" s="171">
        <f>INDEX('用友-费用'!$A$1:$AK$344,MATCH(B118&amp;"调整额",'用友-费用'!$A$2:$A$344,0)+1,MATCH($P$87,'用友-费用'!$B$1:$AK$1,0)+1)</f>
        <v>0</v>
      </c>
      <c r="Q118" s="171">
        <f>INDEX('用友-费用'!$A$1:$AK$344,MATCH(B118&amp;"调整额",'用友-费用'!$A$2:$A$344,0)+1,MATCH($Q$87,'用友-费用'!$B$1:$AK$1,0)+1)</f>
        <v>0</v>
      </c>
      <c r="R118" s="171">
        <f>INDEX('用友-费用'!$A$1:$AK$344,MATCH(B118&amp;"调整额",'用友-费用'!$A$2:$A$344,0)+1,MATCH($R$87,'用友-费用'!$B$1:$AK$1,0)+1)</f>
        <v>0</v>
      </c>
      <c r="S118" s="151">
        <f t="shared" si="21"/>
        <v>0</v>
      </c>
      <c r="T118" s="171">
        <f>INDEX('用友-费用'!$A$1:$AK$344,MATCH(B118&amp;"调整额",'用友-费用'!$A$2:$A$344,0)+1,MATCH($T$87,'用友-费用'!$B$1:$AK$1,0)+1)</f>
        <v>0</v>
      </c>
      <c r="U118" s="171">
        <f>INDEX('用友-费用'!$A$1:$AK$344,MATCH(B118&amp;"调整额",'用友-费用'!$A$2:$A$344,0)+1,MATCH($U$87,'用友-费用'!$B$1:$AK$1,0)+1)</f>
        <v>0</v>
      </c>
      <c r="V118" s="171">
        <f>INDEX('用友-费用'!$A$1:$AK$344,MATCH(B118&amp;"调整额",'用友-费用'!$A$2:$A$344,0)+1,MATCH($V$87,'用友-费用'!$B$1:$AK$1,0)+1)</f>
        <v>0</v>
      </c>
      <c r="W118" s="171">
        <f>INDEX('用友-费用'!$A$1:$AK$344,MATCH(B118&amp;"调整额",'用友-费用'!$A$2:$A$344,0)+1,MATCH($W$87,'用友-费用'!$B$1:$AK$1,0)+1)</f>
        <v>0</v>
      </c>
      <c r="X118" s="171">
        <f>INDEX('用友-费用'!$A$1:$AK$344,MATCH(A118&amp;"调整额",'用友-费用'!$A$2:$A$344,0)+1,MATCH($X$87,'用友-费用'!$B$1:$AK$1,0)+1)</f>
        <v>0</v>
      </c>
      <c r="Y118" s="171">
        <f>INDEX('用友-费用'!$A$1:$AK$344,MATCH(B118&amp;"调整额",'用友-费用'!$A$2:$A$344,0)+1,MATCH($Y$87,'用友-费用'!$B$1:$AK$1,0)+1)</f>
        <v>0</v>
      </c>
    </row>
    <row r="119" spans="1:25">
      <c r="A119" s="149"/>
      <c r="B119" s="156" t="s">
        <v>134</v>
      </c>
      <c r="C119" s="151">
        <f t="shared" si="17"/>
        <v>0</v>
      </c>
      <c r="D119" s="171"/>
      <c r="E119" s="171">
        <f>INDEX('用友-费用'!$A$1:$AK$344,MATCH(B119&amp;"调整额",'用友-费用'!$A$2:$A$344,0)+1,MATCH($E$87,'用友-费用'!$B$1:$AK$1,0)+1)</f>
        <v>0</v>
      </c>
      <c r="F119" s="171">
        <f>INDEX('用友-费用'!$A$1:$AK$344,MATCH(B119&amp;"调整额",'用友-费用'!$A$2:$A$344,0)+1,MATCH($F$87,'用友-费用'!$B$1:$AK$1,0)+1)</f>
        <v>0</v>
      </c>
      <c r="G119" s="172">
        <f>INDEX('用友-费用'!$A$1:$AK$344,MATCH(B119&amp;"调整额",'用友-费用'!$A$2:$A$344,0)+1,MATCH($G$87,'用友-费用'!$B$1:$AK$1,0)+1)</f>
        <v>0</v>
      </c>
      <c r="H119" s="151">
        <f t="shared" si="18"/>
        <v>0</v>
      </c>
      <c r="I119" s="171">
        <f>INDEX('用友-费用'!$A$1:$AK$344,MATCH(B119&amp;"调整额",'用友-费用'!$A$2:$A$344,0)+1,MATCH($I$87,'用友-费用'!$B$1:$AK$1,0)+1)</f>
        <v>0</v>
      </c>
      <c r="J119" s="171">
        <f>INDEX('用友-费用'!$A$1:$AK$344,MATCH(B119&amp;"调整额",'用友-费用'!$A$2:$A$344,0)+1,MATCH($J$87,'用友-费用'!$B$1:$AK$1,0)+1)</f>
        <v>0</v>
      </c>
      <c r="K119" s="171">
        <f>INDEX('用友-费用'!$A$1:$AK$344,MATCH(B119&amp;"调整额",'用友-费用'!$A$2:$A$344,0)+1,MATCH($K$87,'用友-费用'!$B$1:$AK$1,0)+1)</f>
        <v>0</v>
      </c>
      <c r="L119" s="151">
        <f t="shared" si="19"/>
        <v>0</v>
      </c>
      <c r="M119" s="171">
        <f>INDEX('用友-费用'!$A$1:$AK$344,MATCH(B119&amp;"调整额",'用友-费用'!$A$2:$A$344,0)+1,MATCH($M$87,'用友-费用'!$B$1:$AK$1,0)+1)</f>
        <v>0</v>
      </c>
      <c r="N119" s="171">
        <f>INDEX('用友-费用'!$A$1:$AK$344,MATCH(B119&amp;"调整额",'用友-费用'!$A$2:$A$344,0)+1,MATCH($N$87,'用友-费用'!$B$1:$AK$1,0)+1)</f>
        <v>0</v>
      </c>
      <c r="O119" s="151">
        <f t="shared" si="20"/>
        <v>0</v>
      </c>
      <c r="P119" s="171">
        <f>INDEX('用友-费用'!$A$1:$AK$344,MATCH(B119&amp;"调整额",'用友-费用'!$A$2:$A$344,0)+1,MATCH($P$87,'用友-费用'!$B$1:$AK$1,0)+1)</f>
        <v>0</v>
      </c>
      <c r="Q119" s="171">
        <f>INDEX('用友-费用'!$A$1:$AK$344,MATCH(B119&amp;"调整额",'用友-费用'!$A$2:$A$344,0)+1,MATCH($Q$87,'用友-费用'!$B$1:$AK$1,0)+1)</f>
        <v>0</v>
      </c>
      <c r="R119" s="171">
        <f>INDEX('用友-费用'!$A$1:$AK$344,MATCH(B119&amp;"调整额",'用友-费用'!$A$2:$A$344,0)+1,MATCH($R$87,'用友-费用'!$B$1:$AK$1,0)+1)</f>
        <v>0</v>
      </c>
      <c r="S119" s="151">
        <f t="shared" si="21"/>
        <v>0</v>
      </c>
      <c r="T119" s="171">
        <f>INDEX('用友-费用'!$A$1:$AK$344,MATCH(B119&amp;"调整额",'用友-费用'!$A$2:$A$344,0)+1,MATCH($T$87,'用友-费用'!$B$1:$AK$1,0)+1)</f>
        <v>0</v>
      </c>
      <c r="U119" s="171">
        <f>INDEX('用友-费用'!$A$1:$AK$344,MATCH(B119&amp;"调整额",'用友-费用'!$A$2:$A$344,0)+1,MATCH($U$87,'用友-费用'!$B$1:$AK$1,0)+1)</f>
        <v>0</v>
      </c>
      <c r="V119" s="171">
        <f>INDEX('用友-费用'!$A$1:$AK$344,MATCH(B119&amp;"调整额",'用友-费用'!$A$2:$A$344,0)+1,MATCH($V$87,'用友-费用'!$B$1:$AK$1,0)+1)</f>
        <v>0</v>
      </c>
      <c r="W119" s="171">
        <f>INDEX('用友-费用'!$A$1:$AK$344,MATCH(B119&amp;"调整额",'用友-费用'!$A$2:$A$344,0)+1,MATCH($W$87,'用友-费用'!$B$1:$AK$1,0)+1)</f>
        <v>0</v>
      </c>
      <c r="X119" s="171">
        <f>INDEX('用友-费用'!$A$1:$AK$344,MATCH(A119&amp;"调整额",'用友-费用'!$A$2:$A$344,0)+1,MATCH($X$87,'用友-费用'!$B$1:$AK$1,0)+1)</f>
        <v>0</v>
      </c>
      <c r="Y119" s="171">
        <f>INDEX('用友-费用'!$A$1:$AK$344,MATCH(B119&amp;"调整额",'用友-费用'!$A$2:$A$344,0)+1,MATCH($Y$87,'用友-费用'!$B$1:$AK$1,0)+1)</f>
        <v>0</v>
      </c>
    </row>
    <row r="120" spans="1:25">
      <c r="A120" s="149"/>
      <c r="B120" s="156" t="s">
        <v>135</v>
      </c>
      <c r="C120" s="151">
        <f t="shared" si="17"/>
        <v>0</v>
      </c>
      <c r="D120" s="171"/>
      <c r="E120" s="171">
        <f>INDEX('用友-费用'!$A$1:$AK$344,MATCH(B120&amp;"调整额",'用友-费用'!$A$2:$A$344,0)+1,MATCH($E$87,'用友-费用'!$B$1:$AK$1,0)+1)</f>
        <v>0</v>
      </c>
      <c r="F120" s="171">
        <f>INDEX('用友-费用'!$A$1:$AK$344,MATCH(B120&amp;"调整额",'用友-费用'!$A$2:$A$344,0)+1,MATCH($F$87,'用友-费用'!$B$1:$AK$1,0)+1)</f>
        <v>0</v>
      </c>
      <c r="G120" s="172">
        <f>INDEX('用友-费用'!$A$1:$AK$344,MATCH(B120&amp;"调整额",'用友-费用'!$A$2:$A$344,0)+1,MATCH($G$87,'用友-费用'!$B$1:$AK$1,0)+1)</f>
        <v>0</v>
      </c>
      <c r="H120" s="151">
        <f t="shared" si="18"/>
        <v>0</v>
      </c>
      <c r="I120" s="171">
        <f>INDEX('用友-费用'!$A$1:$AK$344,MATCH(B120&amp;"调整额",'用友-费用'!$A$2:$A$344,0)+1,MATCH($I$87,'用友-费用'!$B$1:$AK$1,0)+1)</f>
        <v>0</v>
      </c>
      <c r="J120" s="171">
        <f>INDEX('用友-费用'!$A$1:$AK$344,MATCH(B120&amp;"调整额",'用友-费用'!$A$2:$A$344,0)+1,MATCH($J$87,'用友-费用'!$B$1:$AK$1,0)+1)</f>
        <v>0</v>
      </c>
      <c r="K120" s="171">
        <f>INDEX('用友-费用'!$A$1:$AK$344,MATCH(B120&amp;"调整额",'用友-费用'!$A$2:$A$344,0)+1,MATCH($K$87,'用友-费用'!$B$1:$AK$1,0)+1)</f>
        <v>0</v>
      </c>
      <c r="L120" s="151">
        <f t="shared" si="19"/>
        <v>0</v>
      </c>
      <c r="M120" s="171">
        <f>INDEX('用友-费用'!$A$1:$AK$344,MATCH(B120&amp;"调整额",'用友-费用'!$A$2:$A$344,0)+1,MATCH($M$87,'用友-费用'!$B$1:$AK$1,0)+1)</f>
        <v>0</v>
      </c>
      <c r="N120" s="171">
        <f>INDEX('用友-费用'!$A$1:$AK$344,MATCH(B120&amp;"调整额",'用友-费用'!$A$2:$A$344,0)+1,MATCH($N$87,'用友-费用'!$B$1:$AK$1,0)+1)</f>
        <v>0</v>
      </c>
      <c r="O120" s="151">
        <f t="shared" si="20"/>
        <v>0</v>
      </c>
      <c r="P120" s="171">
        <f>INDEX('用友-费用'!$A$1:$AK$344,MATCH(B120&amp;"调整额",'用友-费用'!$A$2:$A$344,0)+1,MATCH($P$87,'用友-费用'!$B$1:$AK$1,0)+1)</f>
        <v>0</v>
      </c>
      <c r="Q120" s="171">
        <f>INDEX('用友-费用'!$A$1:$AK$344,MATCH(B120&amp;"调整额",'用友-费用'!$A$2:$A$344,0)+1,MATCH($Q$87,'用友-费用'!$B$1:$AK$1,0)+1)</f>
        <v>0</v>
      </c>
      <c r="R120" s="171">
        <f>INDEX('用友-费用'!$A$1:$AK$344,MATCH(B120&amp;"调整额",'用友-费用'!$A$2:$A$344,0)+1,MATCH($R$87,'用友-费用'!$B$1:$AK$1,0)+1)</f>
        <v>0</v>
      </c>
      <c r="S120" s="151">
        <f t="shared" si="21"/>
        <v>0</v>
      </c>
      <c r="T120" s="171">
        <f>INDEX('用友-费用'!$A$1:$AK$344,MATCH(B120&amp;"调整额",'用友-费用'!$A$2:$A$344,0)+1,MATCH($T$87,'用友-费用'!$B$1:$AK$1,0)+1)</f>
        <v>0</v>
      </c>
      <c r="U120" s="171">
        <f>INDEX('用友-费用'!$A$1:$AK$344,MATCH(B120&amp;"调整额",'用友-费用'!$A$2:$A$344,0)+1,MATCH($U$87,'用友-费用'!$B$1:$AK$1,0)+1)</f>
        <v>0</v>
      </c>
      <c r="V120" s="171">
        <f>INDEX('用友-费用'!$A$1:$AK$344,MATCH(B120&amp;"调整额",'用友-费用'!$A$2:$A$344,0)+1,MATCH($V$87,'用友-费用'!$B$1:$AK$1,0)+1)</f>
        <v>0</v>
      </c>
      <c r="W120" s="171">
        <f>INDEX('用友-费用'!$A$1:$AK$344,MATCH(B120&amp;"调整额",'用友-费用'!$A$2:$A$344,0)+1,MATCH($W$87,'用友-费用'!$B$1:$AK$1,0)+1)</f>
        <v>0</v>
      </c>
      <c r="X120" s="171">
        <f>INDEX('用友-费用'!$A$1:$AK$344,MATCH(A120&amp;"调整额",'用友-费用'!$A$2:$A$344,0)+1,MATCH($X$87,'用友-费用'!$B$1:$AK$1,0)+1)</f>
        <v>0</v>
      </c>
      <c r="Y120" s="171">
        <f>INDEX('用友-费用'!$A$1:$AK$344,MATCH(B120&amp;"调整额",'用友-费用'!$A$2:$A$344,0)+1,MATCH($Y$87,'用友-费用'!$B$1:$AK$1,0)+1)</f>
        <v>0</v>
      </c>
    </row>
    <row r="121" spans="1:25">
      <c r="A121" s="149"/>
      <c r="B121" s="156" t="s">
        <v>136</v>
      </c>
      <c r="C121" s="151">
        <f t="shared" si="17"/>
        <v>0</v>
      </c>
      <c r="D121" s="171"/>
      <c r="E121" s="171">
        <f>INDEX('用友-费用'!$A$1:$AK$344,MATCH(B121&amp;"调整额",'用友-费用'!$A$2:$A$344,0)+1,MATCH($E$87,'用友-费用'!$B$1:$AK$1,0)+1)</f>
        <v>0</v>
      </c>
      <c r="F121" s="171">
        <f>INDEX('用友-费用'!$A$1:$AK$344,MATCH(B121&amp;"调整额",'用友-费用'!$A$2:$A$344,0)+1,MATCH($F$87,'用友-费用'!$B$1:$AK$1,0)+1)</f>
        <v>0</v>
      </c>
      <c r="G121" s="172">
        <f>INDEX('用友-费用'!$A$1:$AK$344,MATCH(B121&amp;"调整额",'用友-费用'!$A$2:$A$344,0)+1,MATCH($G$87,'用友-费用'!$B$1:$AK$1,0)+1)</f>
        <v>0</v>
      </c>
      <c r="H121" s="151">
        <f t="shared" si="18"/>
        <v>0</v>
      </c>
      <c r="I121" s="171">
        <f>INDEX('用友-费用'!$A$1:$AK$344,MATCH(B121&amp;"调整额",'用友-费用'!$A$2:$A$344,0)+1,MATCH($I$87,'用友-费用'!$B$1:$AK$1,0)+1)</f>
        <v>0</v>
      </c>
      <c r="J121" s="171">
        <f>INDEX('用友-费用'!$A$1:$AK$344,MATCH(B121&amp;"调整额",'用友-费用'!$A$2:$A$344,0)+1,MATCH($J$87,'用友-费用'!$B$1:$AK$1,0)+1)</f>
        <v>0</v>
      </c>
      <c r="K121" s="171">
        <f>INDEX('用友-费用'!$A$1:$AK$344,MATCH(B121&amp;"调整额",'用友-费用'!$A$2:$A$344,0)+1,MATCH($K$87,'用友-费用'!$B$1:$AK$1,0)+1)</f>
        <v>0</v>
      </c>
      <c r="L121" s="151">
        <f t="shared" si="19"/>
        <v>0</v>
      </c>
      <c r="M121" s="171">
        <f>INDEX('用友-费用'!$A$1:$AK$344,MATCH(B121&amp;"调整额",'用友-费用'!$A$2:$A$344,0)+1,MATCH($M$87,'用友-费用'!$B$1:$AK$1,0)+1)</f>
        <v>0</v>
      </c>
      <c r="N121" s="171">
        <f>INDEX('用友-费用'!$A$1:$AK$344,MATCH(B121&amp;"调整额",'用友-费用'!$A$2:$A$344,0)+1,MATCH($N$87,'用友-费用'!$B$1:$AK$1,0)+1)</f>
        <v>0</v>
      </c>
      <c r="O121" s="151">
        <f t="shared" si="20"/>
        <v>0</v>
      </c>
      <c r="P121" s="171">
        <f>INDEX('用友-费用'!$A$1:$AK$344,MATCH(B121&amp;"调整额",'用友-费用'!$A$2:$A$344,0)+1,MATCH($P$87,'用友-费用'!$B$1:$AK$1,0)+1)</f>
        <v>0</v>
      </c>
      <c r="Q121" s="171">
        <f>INDEX('用友-费用'!$A$1:$AK$344,MATCH(B121&amp;"调整额",'用友-费用'!$A$2:$A$344,0)+1,MATCH($Q$87,'用友-费用'!$B$1:$AK$1,0)+1)</f>
        <v>0</v>
      </c>
      <c r="R121" s="171">
        <f>INDEX('用友-费用'!$A$1:$AK$344,MATCH(B121&amp;"调整额",'用友-费用'!$A$2:$A$344,0)+1,MATCH($R$87,'用友-费用'!$B$1:$AK$1,0)+1)</f>
        <v>0</v>
      </c>
      <c r="S121" s="151">
        <f t="shared" si="21"/>
        <v>0</v>
      </c>
      <c r="T121" s="171">
        <f>INDEX('用友-费用'!$A$1:$AK$344,MATCH(B121&amp;"调整额",'用友-费用'!$A$2:$A$344,0)+1,MATCH($T$87,'用友-费用'!$B$1:$AK$1,0)+1)</f>
        <v>0</v>
      </c>
      <c r="U121" s="171">
        <f>INDEX('用友-费用'!$A$1:$AK$344,MATCH(B121&amp;"调整额",'用友-费用'!$A$2:$A$344,0)+1,MATCH($U$87,'用友-费用'!$B$1:$AK$1,0)+1)</f>
        <v>0</v>
      </c>
      <c r="V121" s="171">
        <f>INDEX('用友-费用'!$A$1:$AK$344,MATCH(B121&amp;"调整额",'用友-费用'!$A$2:$A$344,0)+1,MATCH($V$87,'用友-费用'!$B$1:$AK$1,0)+1)</f>
        <v>0</v>
      </c>
      <c r="W121" s="171">
        <f>INDEX('用友-费用'!$A$1:$AK$344,MATCH(B121&amp;"调整额",'用友-费用'!$A$2:$A$344,0)+1,MATCH($W$87,'用友-费用'!$B$1:$AK$1,0)+1)</f>
        <v>0</v>
      </c>
      <c r="X121" s="171">
        <f>INDEX('用友-费用'!$A$1:$AK$344,MATCH(A121&amp;"调整额",'用友-费用'!$A$2:$A$344,0)+1,MATCH($X$87,'用友-费用'!$B$1:$AK$1,0)+1)</f>
        <v>0</v>
      </c>
      <c r="Y121" s="171">
        <f>INDEX('用友-费用'!$A$1:$AK$344,MATCH(B121&amp;"调整额",'用友-费用'!$A$2:$A$344,0)+1,MATCH($Y$87,'用友-费用'!$B$1:$AK$1,0)+1)</f>
        <v>0</v>
      </c>
    </row>
    <row r="122" spans="1:25">
      <c r="A122" s="149"/>
      <c r="B122" s="159" t="s">
        <v>122</v>
      </c>
      <c r="C122" s="151">
        <f t="shared" si="17"/>
        <v>0</v>
      </c>
      <c r="D122" s="171"/>
      <c r="E122" s="151">
        <f t="shared" ref="E122:Y122" si="24">SUM(E109:E121)</f>
        <v>0</v>
      </c>
      <c r="F122" s="151">
        <f t="shared" si="24"/>
        <v>0</v>
      </c>
      <c r="G122" s="173">
        <f t="shared" si="24"/>
        <v>0</v>
      </c>
      <c r="H122" s="151">
        <f t="shared" si="24"/>
        <v>0</v>
      </c>
      <c r="I122" s="151">
        <f t="shared" si="24"/>
        <v>0</v>
      </c>
      <c r="J122" s="151">
        <f t="shared" si="24"/>
        <v>0</v>
      </c>
      <c r="K122" s="151">
        <f t="shared" si="24"/>
        <v>0</v>
      </c>
      <c r="L122" s="151">
        <f t="shared" si="24"/>
        <v>0</v>
      </c>
      <c r="M122" s="151">
        <f t="shared" si="24"/>
        <v>0</v>
      </c>
      <c r="N122" s="151">
        <f t="shared" si="24"/>
        <v>0</v>
      </c>
      <c r="O122" s="151">
        <f t="shared" si="24"/>
        <v>0</v>
      </c>
      <c r="P122" s="151">
        <f t="shared" si="24"/>
        <v>0</v>
      </c>
      <c r="Q122" s="151">
        <f t="shared" si="24"/>
        <v>0</v>
      </c>
      <c r="R122" s="151">
        <f t="shared" si="24"/>
        <v>0</v>
      </c>
      <c r="S122" s="151">
        <f t="shared" si="21"/>
        <v>0</v>
      </c>
      <c r="T122" s="151">
        <f t="shared" si="24"/>
        <v>0</v>
      </c>
      <c r="U122" s="151">
        <f t="shared" si="24"/>
        <v>0</v>
      </c>
      <c r="V122" s="151">
        <f t="shared" si="24"/>
        <v>0</v>
      </c>
      <c r="W122" s="151">
        <f t="shared" si="24"/>
        <v>0</v>
      </c>
      <c r="X122" s="151">
        <f t="shared" si="24"/>
        <v>0</v>
      </c>
      <c r="Y122" s="151">
        <f t="shared" si="24"/>
        <v>0</v>
      </c>
    </row>
    <row r="123" spans="1:25">
      <c r="A123" s="149" t="s">
        <v>137</v>
      </c>
      <c r="B123" s="156" t="s">
        <v>138</v>
      </c>
      <c r="C123" s="151">
        <f t="shared" si="17"/>
        <v>0</v>
      </c>
      <c r="D123" s="171"/>
      <c r="E123" s="171">
        <f>INDEX('用友-费用'!$A$1:$AK$344,MATCH(B123&amp;"调整额",'用友-费用'!$A$2:$A$344,0)+1,MATCH($E$87,'用友-费用'!$B$1:$AK$1,0)+1)</f>
        <v>0</v>
      </c>
      <c r="F123" s="171">
        <f>INDEX('用友-费用'!$A$1:$AK$344,MATCH(B123&amp;"调整额",'用友-费用'!$A$2:$A$344,0)+1,MATCH($F$87,'用友-费用'!$B$1:$AK$1,0)+1)</f>
        <v>0</v>
      </c>
      <c r="G123" s="172">
        <f>INDEX('用友-费用'!$A$1:$AK$344,MATCH(B123&amp;"调整额",'用友-费用'!$A$2:$A$344,0)+1,MATCH($G$87,'用友-费用'!$B$1:$AK$1,0)+1)</f>
        <v>0</v>
      </c>
      <c r="H123" s="151">
        <f t="shared" si="18"/>
        <v>0</v>
      </c>
      <c r="I123" s="171">
        <f>INDEX('用友-费用'!$A$1:$AK$344,MATCH(B123&amp;"调整额",'用友-费用'!$A$2:$A$344,0)+1,MATCH($I$87,'用友-费用'!$B$1:$AK$1,0)+1)</f>
        <v>0</v>
      </c>
      <c r="J123" s="171">
        <f>INDEX('用友-费用'!$A$1:$AK$344,MATCH(B123&amp;"调整额",'用友-费用'!$A$2:$A$344,0)+1,MATCH($J$87,'用友-费用'!$B$1:$AK$1,0)+1)</f>
        <v>0</v>
      </c>
      <c r="K123" s="171">
        <f>INDEX('用友-费用'!$A$1:$AK$344,MATCH(B123&amp;"调整额",'用友-费用'!$A$2:$A$344,0)+1,MATCH($K$87,'用友-费用'!$B$1:$AK$1,0)+1)</f>
        <v>0</v>
      </c>
      <c r="L123" s="151">
        <f t="shared" si="19"/>
        <v>0</v>
      </c>
      <c r="M123" s="171">
        <f>INDEX('用友-费用'!$A$1:$AK$344,MATCH(B123&amp;"调整额",'用友-费用'!$A$2:$A$344,0)+1,MATCH($M$87,'用友-费用'!$B$1:$AK$1,0)+1)</f>
        <v>0</v>
      </c>
      <c r="N123" s="171">
        <f>INDEX('用友-费用'!$A$1:$AK$344,MATCH(B123&amp;"调整额",'用友-费用'!$A$2:$A$344,0)+1,MATCH($N$87,'用友-费用'!$B$1:$AK$1,0)+1)</f>
        <v>0</v>
      </c>
      <c r="O123" s="151">
        <f t="shared" si="20"/>
        <v>0</v>
      </c>
      <c r="P123" s="171">
        <f>INDEX('用友-费用'!$A$1:$AK$344,MATCH(B123&amp;"调整额",'用友-费用'!$A$2:$A$344,0)+1,MATCH($P$87,'用友-费用'!$B$1:$AK$1,0)+1)</f>
        <v>0</v>
      </c>
      <c r="Q123" s="171">
        <f>INDEX('用友-费用'!$A$1:$AK$344,MATCH(B123&amp;"调整额",'用友-费用'!$A$2:$A$344,0)+1,MATCH($Q$87,'用友-费用'!$B$1:$AK$1,0)+1)</f>
        <v>0</v>
      </c>
      <c r="R123" s="171">
        <f>INDEX('用友-费用'!$A$1:$AK$344,MATCH(B123&amp;"调整额",'用友-费用'!$A$2:$A$344,0)+1,MATCH($R$87,'用友-费用'!$B$1:$AK$1,0)+1)</f>
        <v>0</v>
      </c>
      <c r="S123" s="151">
        <f t="shared" si="21"/>
        <v>0</v>
      </c>
      <c r="T123" s="171">
        <f>INDEX('用友-费用'!$A$1:$AK$344,MATCH(B123&amp;"调整额",'用友-费用'!$A$2:$A$344,0)+1,MATCH($T$87,'用友-费用'!$B$1:$AK$1,0)+1)</f>
        <v>0</v>
      </c>
      <c r="U123" s="171">
        <f>INDEX('用友-费用'!$A$1:$AK$344,MATCH(B123&amp;"调整额",'用友-费用'!$A$2:$A$344,0)+1,MATCH($U$87,'用友-费用'!$B$1:$AK$1,0)+1)</f>
        <v>0</v>
      </c>
      <c r="V123" s="171">
        <f>INDEX('用友-费用'!$A$1:$AK$344,MATCH(B123&amp;"调整额",'用友-费用'!$A$2:$A$344,0)+1,MATCH($V$87,'用友-费用'!$B$1:$AK$1,0)+1)</f>
        <v>0</v>
      </c>
      <c r="W123" s="171">
        <f>INDEX('用友-费用'!$A$1:$AK$344,MATCH(B123&amp;"调整额",'用友-费用'!$A$2:$A$344,0)+1,MATCH($W$87,'用友-费用'!$B$1:$AK$1,0)+1)</f>
        <v>0</v>
      </c>
      <c r="X123" s="171">
        <f>INDEX('用友-费用'!$A$1:$AK$344,MATCH(B123&amp;"调整额",'用友-费用'!$A$2:$A$344,0)+1,MATCH($X$87,'用友-费用'!$B$1:$AK$1,0)+1)</f>
        <v>0</v>
      </c>
      <c r="Y123" s="171">
        <f>INDEX('用友-费用'!$A$1:$AK$344,MATCH(B123&amp;"调整额",'用友-费用'!$A$2:$A$344,0)+1,MATCH($Y$87,'用友-费用'!$B$1:$AK$1,0)+1)</f>
        <v>0</v>
      </c>
    </row>
    <row r="124" spans="1:25">
      <c r="A124" s="149"/>
      <c r="B124" s="156" t="s">
        <v>139</v>
      </c>
      <c r="C124" s="151">
        <f t="shared" si="17"/>
        <v>0</v>
      </c>
      <c r="D124" s="171"/>
      <c r="E124" s="171">
        <f>INDEX('用友-费用'!$A$1:$AK$344,MATCH(B124&amp;"调整额",'用友-费用'!$A$2:$A$344,0)+1,MATCH($E$87,'用友-费用'!$B$1:$AK$1,0)+1)</f>
        <v>0</v>
      </c>
      <c r="F124" s="171">
        <f>INDEX('用友-费用'!$A$1:$AK$344,MATCH(B124&amp;"调整额",'用友-费用'!$A$2:$A$344,0)+1,MATCH($F$87,'用友-费用'!$B$1:$AK$1,0)+1)</f>
        <v>0</v>
      </c>
      <c r="G124" s="172">
        <f>INDEX('用友-费用'!$A$1:$AK$344,MATCH(B124&amp;"调整额",'用友-费用'!$A$2:$A$344,0)+1,MATCH($G$87,'用友-费用'!$B$1:$AK$1,0)+1)</f>
        <v>0</v>
      </c>
      <c r="H124" s="151">
        <f t="shared" si="18"/>
        <v>0</v>
      </c>
      <c r="I124" s="171">
        <f>INDEX('用友-费用'!$A$1:$AK$344,MATCH(B124&amp;"调整额",'用友-费用'!$A$2:$A$344,0)+1,MATCH($I$87,'用友-费用'!$B$1:$AK$1,0)+1)</f>
        <v>0</v>
      </c>
      <c r="J124" s="171">
        <f>INDEX('用友-费用'!$A$1:$AK$344,MATCH(B124&amp;"调整额",'用友-费用'!$A$2:$A$344,0)+1,MATCH($J$87,'用友-费用'!$B$1:$AK$1,0)+1)</f>
        <v>0</v>
      </c>
      <c r="K124" s="171">
        <f>INDEX('用友-费用'!$A$1:$AK$344,MATCH(B124&amp;"调整额",'用友-费用'!$A$2:$A$344,0)+1,MATCH($K$87,'用友-费用'!$B$1:$AK$1,0)+1)</f>
        <v>0</v>
      </c>
      <c r="L124" s="151">
        <f t="shared" si="19"/>
        <v>0</v>
      </c>
      <c r="M124" s="171">
        <f>INDEX('用友-费用'!$A$1:$AK$344,MATCH(B124&amp;"调整额",'用友-费用'!$A$2:$A$344,0)+1,MATCH($M$87,'用友-费用'!$B$1:$AK$1,0)+1)</f>
        <v>0</v>
      </c>
      <c r="N124" s="171">
        <f>INDEX('用友-费用'!$A$1:$AK$344,MATCH(B124&amp;"调整额",'用友-费用'!$A$2:$A$344,0)+1,MATCH($N$87,'用友-费用'!$B$1:$AK$1,0)+1)</f>
        <v>0</v>
      </c>
      <c r="O124" s="151">
        <f t="shared" si="20"/>
        <v>0</v>
      </c>
      <c r="P124" s="171">
        <f>INDEX('用友-费用'!$A$1:$AK$344,MATCH(B124&amp;"调整额",'用友-费用'!$A$2:$A$344,0)+1,MATCH($P$87,'用友-费用'!$B$1:$AK$1,0)+1)</f>
        <v>0</v>
      </c>
      <c r="Q124" s="171">
        <f>INDEX('用友-费用'!$A$1:$AK$344,MATCH(B124&amp;"调整额",'用友-费用'!$A$2:$A$344,0)+1,MATCH($Q$87,'用友-费用'!$B$1:$AK$1,0)+1)</f>
        <v>0</v>
      </c>
      <c r="R124" s="171">
        <f>INDEX('用友-费用'!$A$1:$AK$344,MATCH(B124&amp;"调整额",'用友-费用'!$A$2:$A$344,0)+1,MATCH($R$87,'用友-费用'!$B$1:$AK$1,0)+1)</f>
        <v>0</v>
      </c>
      <c r="S124" s="151">
        <f t="shared" si="21"/>
        <v>0</v>
      </c>
      <c r="T124" s="171">
        <f>INDEX('用友-费用'!$A$1:$AK$344,MATCH(B124&amp;"调整额",'用友-费用'!$A$2:$A$344,0)+1,MATCH($T$87,'用友-费用'!$B$1:$AK$1,0)+1)</f>
        <v>0</v>
      </c>
      <c r="U124" s="171">
        <f>INDEX('用友-费用'!$A$1:$AK$344,MATCH(B124&amp;"调整额",'用友-费用'!$A$2:$A$344,0)+1,MATCH($U$87,'用友-费用'!$B$1:$AK$1,0)+1)</f>
        <v>0</v>
      </c>
      <c r="V124" s="171">
        <f>INDEX('用友-费用'!$A$1:$AK$344,MATCH(B124&amp;"调整额",'用友-费用'!$A$2:$A$344,0)+1,MATCH($V$87,'用友-费用'!$B$1:$AK$1,0)+1)</f>
        <v>0</v>
      </c>
      <c r="W124" s="171">
        <f>INDEX('用友-费用'!$A$1:$AK$344,MATCH(B124&amp;"调整额",'用友-费用'!$A$2:$A$344,0)+1,MATCH($W$87,'用友-费用'!$B$1:$AK$1,0)+1)</f>
        <v>0</v>
      </c>
      <c r="X124" s="171">
        <f>INDEX('用友-费用'!$A$1:$AK$344,MATCH(A124&amp;"调整额",'用友-费用'!$A$2:$A$344,0)+1,MATCH($X$87,'用友-费用'!$B$1:$AK$1,0)+1)</f>
        <v>0</v>
      </c>
      <c r="Y124" s="171">
        <f>INDEX('用友-费用'!$A$1:$AK$344,MATCH(B124&amp;"调整额",'用友-费用'!$A$2:$A$344,0)+1,MATCH($Y$87,'用友-费用'!$B$1:$AK$1,0)+1)</f>
        <v>0</v>
      </c>
    </row>
    <row r="125" spans="1:25">
      <c r="A125" s="149"/>
      <c r="B125" s="156" t="s">
        <v>140</v>
      </c>
      <c r="C125" s="151">
        <f t="shared" si="17"/>
        <v>0</v>
      </c>
      <c r="D125" s="171"/>
      <c r="E125" s="171">
        <f>INDEX('用友-费用'!$A$1:$AK$344,MATCH(B125&amp;"调整额",'用友-费用'!$A$2:$A$344,0)+1,MATCH($E$87,'用友-费用'!$B$1:$AK$1,0)+1)</f>
        <v>-106454</v>
      </c>
      <c r="F125" s="171">
        <f>INDEX('用友-费用'!$A$1:$AK$344,MATCH(B125&amp;"调整额",'用友-费用'!$A$2:$A$344,0)+1,MATCH($F$87,'用友-费用'!$B$1:$AK$1,0)+1)</f>
        <v>4040</v>
      </c>
      <c r="G125" s="172">
        <f>INDEX('用友-费用'!$A$1:$AK$344,MATCH(B125&amp;"调整额",'用友-费用'!$A$2:$A$344,0)+1,MATCH($G$87,'用友-费用'!$B$1:$AK$1,0)+1)</f>
        <v>51984</v>
      </c>
      <c r="H125" s="151">
        <f t="shared" si="18"/>
        <v>7280</v>
      </c>
      <c r="I125" s="171">
        <f>INDEX('用友-费用'!$A$1:$AK$344,MATCH(B125&amp;"调整额",'用友-费用'!$A$2:$A$344,0)+1,MATCH($I$87,'用友-费用'!$B$1:$AK$1,0)+1)</f>
        <v>7280</v>
      </c>
      <c r="J125" s="171">
        <f>INDEX('用友-费用'!$A$1:$AK$344,MATCH(B125&amp;"调整额",'用友-费用'!$A$2:$A$344,0)+1,MATCH($J$87,'用友-费用'!$B$1:$AK$1,0)+1)</f>
        <v>0</v>
      </c>
      <c r="K125" s="171">
        <f>INDEX('用友-费用'!$A$1:$AK$344,MATCH(B125&amp;"调整额",'用友-费用'!$A$2:$A$344,0)+1,MATCH($K$87,'用友-费用'!$B$1:$AK$1,0)+1)</f>
        <v>0</v>
      </c>
      <c r="L125" s="151">
        <f t="shared" si="19"/>
        <v>0</v>
      </c>
      <c r="M125" s="171">
        <f>INDEX('用友-费用'!$A$1:$AK$344,MATCH(B125&amp;"调整额",'用友-费用'!$A$2:$A$344,0)+1,MATCH($M$87,'用友-费用'!$B$1:$AK$1,0)+1)</f>
        <v>0</v>
      </c>
      <c r="N125" s="171">
        <f>INDEX('用友-费用'!$A$1:$AK$344,MATCH(B125&amp;"调整额",'用友-费用'!$A$2:$A$344,0)+1,MATCH($N$87,'用友-费用'!$B$1:$AK$1,0)+1)</f>
        <v>0</v>
      </c>
      <c r="O125" s="151">
        <f t="shared" si="20"/>
        <v>0</v>
      </c>
      <c r="P125" s="171">
        <f>INDEX('用友-费用'!$A$1:$AK$344,MATCH(B125&amp;"调整额",'用友-费用'!$A$2:$A$344,0)+1,MATCH($P$87,'用友-费用'!$B$1:$AK$1,0)+1)</f>
        <v>0</v>
      </c>
      <c r="Q125" s="171">
        <f>INDEX('用友-费用'!$A$1:$AK$344,MATCH(B125&amp;"调整额",'用友-费用'!$A$2:$A$344,0)+1,MATCH($Q$87,'用友-费用'!$B$1:$AK$1,0)+1)</f>
        <v>0</v>
      </c>
      <c r="R125" s="171">
        <f>INDEX('用友-费用'!$A$1:$AK$344,MATCH(B125&amp;"调整额",'用友-费用'!$A$2:$A$344,0)+1,MATCH($R$87,'用友-费用'!$B$1:$AK$1,0)+1)</f>
        <v>0</v>
      </c>
      <c r="S125" s="151">
        <f t="shared" si="21"/>
        <v>43150</v>
      </c>
      <c r="T125" s="171">
        <f>INDEX('用友-费用'!$A$1:$AK$344,MATCH(B125&amp;"调整额",'用友-费用'!$A$2:$A$344,0)+1,MATCH($T$87,'用友-费用'!$B$1:$AK$1,0)+1)</f>
        <v>8075</v>
      </c>
      <c r="U125" s="171">
        <f>INDEX('用友-费用'!$A$1:$AK$344,MATCH(B125&amp;"调整额",'用友-费用'!$A$2:$A$344,0)+1,MATCH($U$87,'用友-费用'!$B$1:$AK$1,0)+1)</f>
        <v>20505</v>
      </c>
      <c r="V125" s="171">
        <f>INDEX('用友-费用'!$A$1:$AK$344,MATCH(B125&amp;"调整额",'用友-费用'!$A$2:$A$344,0)+1,MATCH($V$87,'用友-费用'!$B$1:$AK$1,0)+1)</f>
        <v>12890</v>
      </c>
      <c r="W125" s="171">
        <f>INDEX('用友-费用'!$A$1:$AK$344,MATCH(B125&amp;"调整额",'用友-费用'!$A$2:$A$344,0)+1,MATCH($W$87,'用友-费用'!$B$1:$AK$1,0)+1)</f>
        <v>0</v>
      </c>
      <c r="X125" s="171">
        <f>INDEX('用友-费用'!$A$1:$AK$344,MATCH(A125&amp;"调整额",'用友-费用'!$A$2:$A$344,0)+1,MATCH($X$87,'用友-费用'!$B$1:$AK$1,0)+1)</f>
        <v>0</v>
      </c>
      <c r="Y125" s="171">
        <f>INDEX('用友-费用'!$A$1:$AK$344,MATCH(B125&amp;"调整额",'用友-费用'!$A$2:$A$344,0)+1,MATCH($Y$87,'用友-费用'!$B$1:$AK$1,0)+1)</f>
        <v>1680</v>
      </c>
    </row>
    <row r="126" spans="1:25">
      <c r="A126" s="149"/>
      <c r="B126" s="153" t="s">
        <v>141</v>
      </c>
      <c r="C126" s="151">
        <f t="shared" si="17"/>
        <v>0</v>
      </c>
      <c r="D126" s="171"/>
      <c r="E126" s="171">
        <f>INDEX('用友-费用'!$A$1:$AK$344,MATCH(B126&amp;"调整额",'用友-费用'!$A$2:$A$344,0)+1,MATCH($E$87,'用友-费用'!$B$1:$AK$1,0)+1)</f>
        <v>0</v>
      </c>
      <c r="F126" s="171">
        <f>INDEX('用友-费用'!$A$1:$AK$344,MATCH(B126&amp;"调整额",'用友-费用'!$A$2:$A$344,0)+1,MATCH($F$87,'用友-费用'!$B$1:$AK$1,0)+1)</f>
        <v>0</v>
      </c>
      <c r="G126" s="172">
        <f>INDEX('用友-费用'!$A$1:$AK$344,MATCH(B126&amp;"调整额",'用友-费用'!$A$2:$A$344,0)+1,MATCH($G$87,'用友-费用'!$B$1:$AK$1,0)+1)</f>
        <v>0</v>
      </c>
      <c r="H126" s="151">
        <f t="shared" si="18"/>
        <v>0</v>
      </c>
      <c r="I126" s="171">
        <f>INDEX('用友-费用'!$A$1:$AK$344,MATCH(B126&amp;"调整额",'用友-费用'!$A$2:$A$344,0)+1,MATCH($I$87,'用友-费用'!$B$1:$AK$1,0)+1)</f>
        <v>0</v>
      </c>
      <c r="J126" s="171">
        <f>INDEX('用友-费用'!$A$1:$AK$344,MATCH(B126&amp;"调整额",'用友-费用'!$A$2:$A$344,0)+1,MATCH($J$87,'用友-费用'!$B$1:$AK$1,0)+1)</f>
        <v>0</v>
      </c>
      <c r="K126" s="171">
        <f>INDEX('用友-费用'!$A$1:$AK$344,MATCH(B126&amp;"调整额",'用友-费用'!$A$2:$A$344,0)+1,MATCH($K$87,'用友-费用'!$B$1:$AK$1,0)+1)</f>
        <v>0</v>
      </c>
      <c r="L126" s="151">
        <f t="shared" si="19"/>
        <v>0</v>
      </c>
      <c r="M126" s="171">
        <f>INDEX('用友-费用'!$A$1:$AK$344,MATCH(B126&amp;"调整额",'用友-费用'!$A$2:$A$344,0)+1,MATCH($M$87,'用友-费用'!$B$1:$AK$1,0)+1)</f>
        <v>0</v>
      </c>
      <c r="N126" s="171">
        <f>INDEX('用友-费用'!$A$1:$AK$344,MATCH(B126&amp;"调整额",'用友-费用'!$A$2:$A$344,0)+1,MATCH($N$87,'用友-费用'!$B$1:$AK$1,0)+1)</f>
        <v>0</v>
      </c>
      <c r="O126" s="151">
        <f t="shared" si="20"/>
        <v>0</v>
      </c>
      <c r="P126" s="171">
        <f>INDEX('用友-费用'!$A$1:$AK$344,MATCH(B126&amp;"调整额",'用友-费用'!$A$2:$A$344,0)+1,MATCH($P$87,'用友-费用'!$B$1:$AK$1,0)+1)</f>
        <v>0</v>
      </c>
      <c r="Q126" s="171">
        <f>INDEX('用友-费用'!$A$1:$AK$344,MATCH(B126&amp;"调整额",'用友-费用'!$A$2:$A$344,0)+1,MATCH($Q$87,'用友-费用'!$B$1:$AK$1,0)+1)</f>
        <v>0</v>
      </c>
      <c r="R126" s="171">
        <f>INDEX('用友-费用'!$A$1:$AK$344,MATCH(B126&amp;"调整额",'用友-费用'!$A$2:$A$344,0)+1,MATCH($R$87,'用友-费用'!$B$1:$AK$1,0)+1)</f>
        <v>0</v>
      </c>
      <c r="S126" s="151">
        <f t="shared" si="21"/>
        <v>0</v>
      </c>
      <c r="T126" s="171">
        <f>INDEX('用友-费用'!$A$1:$AK$344,MATCH(B126&amp;"调整额",'用友-费用'!$A$2:$A$344,0)+1,MATCH($T$87,'用友-费用'!$B$1:$AK$1,0)+1)</f>
        <v>0</v>
      </c>
      <c r="U126" s="171">
        <f>INDEX('用友-费用'!$A$1:$AK$344,MATCH(B126&amp;"调整额",'用友-费用'!$A$2:$A$344,0)+1,MATCH($U$87,'用友-费用'!$B$1:$AK$1,0)+1)</f>
        <v>0</v>
      </c>
      <c r="V126" s="171">
        <f>INDEX('用友-费用'!$A$1:$AK$344,MATCH(B126&amp;"调整额",'用友-费用'!$A$2:$A$344,0)+1,MATCH($V$87,'用友-费用'!$B$1:$AK$1,0)+1)</f>
        <v>0</v>
      </c>
      <c r="W126" s="171">
        <f>INDEX('用友-费用'!$A$1:$AK$344,MATCH(B126&amp;"调整额",'用友-费用'!$A$2:$A$344,0)+1,MATCH($W$87,'用友-费用'!$B$1:$AK$1,0)+1)</f>
        <v>0</v>
      </c>
      <c r="X126" s="171">
        <f>INDEX('用友-费用'!$A$1:$AK$344,MATCH(A126&amp;"调整额",'用友-费用'!$A$2:$A$344,0)+1,MATCH($X$87,'用友-费用'!$B$1:$AK$1,0)+1)</f>
        <v>0</v>
      </c>
      <c r="Y126" s="171">
        <f>INDEX('用友-费用'!$A$1:$AK$344,MATCH(B126&amp;"调整额",'用友-费用'!$A$2:$A$344,0)+1,MATCH($Y$87,'用友-费用'!$B$1:$AK$1,0)+1)</f>
        <v>0</v>
      </c>
    </row>
    <row r="127" spans="1:25">
      <c r="A127" s="149"/>
      <c r="B127" s="153" t="s">
        <v>142</v>
      </c>
      <c r="C127" s="151">
        <f t="shared" si="17"/>
        <v>0</v>
      </c>
      <c r="D127" s="171"/>
      <c r="E127" s="171">
        <f>INDEX('用友-费用'!$A$1:$AK$344,MATCH(B127&amp;"调整额",'用友-费用'!$A$2:$A$344,0)+1,MATCH($E$87,'用友-费用'!$B$1:$AK$1,0)+1)</f>
        <v>0</v>
      </c>
      <c r="F127" s="171">
        <f>INDEX('用友-费用'!$A$1:$AK$344,MATCH(B127&amp;"调整额",'用友-费用'!$A$2:$A$344,0)+1,MATCH($F$87,'用友-费用'!$B$1:$AK$1,0)+1)</f>
        <v>0</v>
      </c>
      <c r="G127" s="172">
        <f>INDEX('用友-费用'!$A$1:$AK$344,MATCH(B127&amp;"调整额",'用友-费用'!$A$2:$A$344,0)+1,MATCH($G$87,'用友-费用'!$B$1:$AK$1,0)+1)</f>
        <v>0</v>
      </c>
      <c r="H127" s="151">
        <f t="shared" si="18"/>
        <v>0</v>
      </c>
      <c r="I127" s="171">
        <f>INDEX('用友-费用'!$A$1:$AK$344,MATCH(B127&amp;"调整额",'用友-费用'!$A$2:$A$344,0)+1,MATCH($I$87,'用友-费用'!$B$1:$AK$1,0)+1)</f>
        <v>0</v>
      </c>
      <c r="J127" s="171">
        <f>INDEX('用友-费用'!$A$1:$AK$344,MATCH(B127&amp;"调整额",'用友-费用'!$A$2:$A$344,0)+1,MATCH($J$87,'用友-费用'!$B$1:$AK$1,0)+1)</f>
        <v>0</v>
      </c>
      <c r="K127" s="171">
        <f>INDEX('用友-费用'!$A$1:$AK$344,MATCH(B127&amp;"调整额",'用友-费用'!$A$2:$A$344,0)+1,MATCH($K$87,'用友-费用'!$B$1:$AK$1,0)+1)</f>
        <v>0</v>
      </c>
      <c r="L127" s="151">
        <f t="shared" si="19"/>
        <v>0</v>
      </c>
      <c r="M127" s="171">
        <f>INDEX('用友-费用'!$A$1:$AK$344,MATCH(B127&amp;"调整额",'用友-费用'!$A$2:$A$344,0)+1,MATCH($M$87,'用友-费用'!$B$1:$AK$1,0)+1)</f>
        <v>0</v>
      </c>
      <c r="N127" s="171">
        <f>INDEX('用友-费用'!$A$1:$AK$344,MATCH(B127&amp;"调整额",'用友-费用'!$A$2:$A$344,0)+1,MATCH($N$87,'用友-费用'!$B$1:$AK$1,0)+1)</f>
        <v>0</v>
      </c>
      <c r="O127" s="151">
        <f t="shared" si="20"/>
        <v>0</v>
      </c>
      <c r="P127" s="171">
        <f>INDEX('用友-费用'!$A$1:$AK$344,MATCH(B127&amp;"调整额",'用友-费用'!$A$2:$A$344,0)+1,MATCH($P$87,'用友-费用'!$B$1:$AK$1,0)+1)</f>
        <v>0</v>
      </c>
      <c r="Q127" s="171">
        <f>INDEX('用友-费用'!$A$1:$AK$344,MATCH(B127&amp;"调整额",'用友-费用'!$A$2:$A$344,0)+1,MATCH($Q$87,'用友-费用'!$B$1:$AK$1,0)+1)</f>
        <v>0</v>
      </c>
      <c r="R127" s="171">
        <f>INDEX('用友-费用'!$A$1:$AK$344,MATCH(B127&amp;"调整额",'用友-费用'!$A$2:$A$344,0)+1,MATCH($R$87,'用友-费用'!$B$1:$AK$1,0)+1)</f>
        <v>0</v>
      </c>
      <c r="S127" s="151">
        <f t="shared" si="21"/>
        <v>0</v>
      </c>
      <c r="T127" s="171">
        <f>INDEX('用友-费用'!$A$1:$AK$344,MATCH(B127&amp;"调整额",'用友-费用'!$A$2:$A$344,0)+1,MATCH($T$87,'用友-费用'!$B$1:$AK$1,0)+1)</f>
        <v>0</v>
      </c>
      <c r="U127" s="171">
        <f>INDEX('用友-费用'!$A$1:$AK$344,MATCH(B127&amp;"调整额",'用友-费用'!$A$2:$A$344,0)+1,MATCH($U$87,'用友-费用'!$B$1:$AK$1,0)+1)</f>
        <v>0</v>
      </c>
      <c r="V127" s="171">
        <f>INDEX('用友-费用'!$A$1:$AK$344,MATCH(B127&amp;"调整额",'用友-费用'!$A$2:$A$344,0)+1,MATCH($V$87,'用友-费用'!$B$1:$AK$1,0)+1)</f>
        <v>0</v>
      </c>
      <c r="W127" s="171">
        <f>INDEX('用友-费用'!$A$1:$AK$344,MATCH(B127&amp;"调整额",'用友-费用'!$A$2:$A$344,0)+1,MATCH($W$87,'用友-费用'!$B$1:$AK$1,0)+1)</f>
        <v>0</v>
      </c>
      <c r="X127" s="171">
        <f>INDEX('用友-费用'!$A$1:$AK$344,MATCH(A127&amp;"调整额",'用友-费用'!$A$2:$A$344,0)+1,MATCH($X$87,'用友-费用'!$B$1:$AK$1,0)+1)</f>
        <v>0</v>
      </c>
      <c r="Y127" s="171">
        <f>INDEX('用友-费用'!$A$1:$AK$344,MATCH(B127&amp;"调整额",'用友-费用'!$A$2:$A$344,0)+1,MATCH($Y$87,'用友-费用'!$B$1:$AK$1,0)+1)</f>
        <v>0</v>
      </c>
    </row>
    <row r="128" spans="1:25">
      <c r="A128" s="149"/>
      <c r="B128" s="153" t="s">
        <v>143</v>
      </c>
      <c r="C128" s="151">
        <f t="shared" si="17"/>
        <v>0</v>
      </c>
      <c r="D128" s="171"/>
      <c r="E128" s="171">
        <f>INDEX('用友-费用'!$A$1:$AK$344,MATCH(B128&amp;"调整额",'用友-费用'!$A$2:$A$344,0)+1,MATCH($E$87,'用友-费用'!$B$1:$AK$1,0)+1)</f>
        <v>0</v>
      </c>
      <c r="F128" s="171">
        <f>INDEX('用友-费用'!$A$1:$AK$344,MATCH(B128&amp;"调整额",'用友-费用'!$A$2:$A$344,0)+1,MATCH($F$87,'用友-费用'!$B$1:$AK$1,0)+1)</f>
        <v>0</v>
      </c>
      <c r="G128" s="172">
        <f>INDEX('用友-费用'!$A$1:$AK$344,MATCH(B128&amp;"调整额",'用友-费用'!$A$2:$A$344,0)+1,MATCH($G$87,'用友-费用'!$B$1:$AK$1,0)+1)</f>
        <v>0</v>
      </c>
      <c r="H128" s="151">
        <f t="shared" si="18"/>
        <v>0</v>
      </c>
      <c r="I128" s="171">
        <f>INDEX('用友-费用'!$A$1:$AK$344,MATCH(B128&amp;"调整额",'用友-费用'!$A$2:$A$344,0)+1,MATCH($I$87,'用友-费用'!$B$1:$AK$1,0)+1)</f>
        <v>0</v>
      </c>
      <c r="J128" s="171">
        <f>INDEX('用友-费用'!$A$1:$AK$344,MATCH(B128&amp;"调整额",'用友-费用'!$A$2:$A$344,0)+1,MATCH($J$87,'用友-费用'!$B$1:$AK$1,0)+1)</f>
        <v>0</v>
      </c>
      <c r="K128" s="171">
        <f>INDEX('用友-费用'!$A$1:$AK$344,MATCH(B128&amp;"调整额",'用友-费用'!$A$2:$A$344,0)+1,MATCH($K$87,'用友-费用'!$B$1:$AK$1,0)+1)</f>
        <v>0</v>
      </c>
      <c r="L128" s="151">
        <f t="shared" si="19"/>
        <v>0</v>
      </c>
      <c r="M128" s="171">
        <f>INDEX('用友-费用'!$A$1:$AK$344,MATCH(B128&amp;"调整额",'用友-费用'!$A$2:$A$344,0)+1,MATCH($M$87,'用友-费用'!$B$1:$AK$1,0)+1)</f>
        <v>0</v>
      </c>
      <c r="N128" s="171">
        <f>INDEX('用友-费用'!$A$1:$AK$344,MATCH(B128&amp;"调整额",'用友-费用'!$A$2:$A$344,0)+1,MATCH($N$87,'用友-费用'!$B$1:$AK$1,0)+1)</f>
        <v>0</v>
      </c>
      <c r="O128" s="151">
        <f t="shared" si="20"/>
        <v>0</v>
      </c>
      <c r="P128" s="171">
        <f>INDEX('用友-费用'!$A$1:$AK$344,MATCH(B128&amp;"调整额",'用友-费用'!$A$2:$A$344,0)+1,MATCH($P$87,'用友-费用'!$B$1:$AK$1,0)+1)</f>
        <v>0</v>
      </c>
      <c r="Q128" s="171">
        <f>INDEX('用友-费用'!$A$1:$AK$344,MATCH(B128&amp;"调整额",'用友-费用'!$A$2:$A$344,0)+1,MATCH($Q$87,'用友-费用'!$B$1:$AK$1,0)+1)</f>
        <v>0</v>
      </c>
      <c r="R128" s="171">
        <f>INDEX('用友-费用'!$A$1:$AK$344,MATCH(B128&amp;"调整额",'用友-费用'!$A$2:$A$344,0)+1,MATCH($R$87,'用友-费用'!$B$1:$AK$1,0)+1)</f>
        <v>0</v>
      </c>
      <c r="S128" s="151">
        <f t="shared" si="21"/>
        <v>0</v>
      </c>
      <c r="T128" s="171">
        <f>INDEX('用友-费用'!$A$1:$AK$344,MATCH(B128&amp;"调整额",'用友-费用'!$A$2:$A$344,0)+1,MATCH($T$87,'用友-费用'!$B$1:$AK$1,0)+1)</f>
        <v>0</v>
      </c>
      <c r="U128" s="171">
        <f>INDEX('用友-费用'!$A$1:$AK$344,MATCH(B128&amp;"调整额",'用友-费用'!$A$2:$A$344,0)+1,MATCH($U$87,'用友-费用'!$B$1:$AK$1,0)+1)</f>
        <v>0</v>
      </c>
      <c r="V128" s="171">
        <f>INDEX('用友-费用'!$A$1:$AK$344,MATCH(B128&amp;"调整额",'用友-费用'!$A$2:$A$344,0)+1,MATCH($V$87,'用友-费用'!$B$1:$AK$1,0)+1)</f>
        <v>0</v>
      </c>
      <c r="W128" s="171">
        <f>INDEX('用友-费用'!$A$1:$AK$344,MATCH(B128&amp;"调整额",'用友-费用'!$A$2:$A$344,0)+1,MATCH($W$87,'用友-费用'!$B$1:$AK$1,0)+1)</f>
        <v>0</v>
      </c>
      <c r="X128" s="171">
        <f>INDEX('用友-费用'!$A$1:$AK$344,MATCH(A128&amp;"调整额",'用友-费用'!$A$2:$A$344,0)+1,MATCH($X$87,'用友-费用'!$B$1:$AK$1,0)+1)</f>
        <v>0</v>
      </c>
      <c r="Y128" s="171">
        <f>INDEX('用友-费用'!$A$1:$AK$344,MATCH(B128&amp;"调整额",'用友-费用'!$A$2:$A$344,0)+1,MATCH($Y$87,'用友-费用'!$B$1:$AK$1,0)+1)</f>
        <v>0</v>
      </c>
    </row>
    <row r="129" spans="1:25">
      <c r="A129" s="149"/>
      <c r="B129" s="153" t="s">
        <v>144</v>
      </c>
      <c r="C129" s="151">
        <f t="shared" si="17"/>
        <v>0</v>
      </c>
      <c r="D129" s="171"/>
      <c r="E129" s="171">
        <f>INDEX('用友-费用'!$A$1:$AK$344,MATCH(B129&amp;"调整额",'用友-费用'!$A$2:$A$344,0)+1,MATCH($E$87,'用友-费用'!$B$1:$AK$1,0)+1)</f>
        <v>0</v>
      </c>
      <c r="F129" s="171">
        <f>INDEX('用友-费用'!$A$1:$AK$344,MATCH(B129&amp;"调整额",'用友-费用'!$A$2:$A$344,0)+1,MATCH($F$87,'用友-费用'!$B$1:$AK$1,0)+1)</f>
        <v>0</v>
      </c>
      <c r="G129" s="172">
        <f>INDEX('用友-费用'!$A$1:$AK$344,MATCH(B129&amp;"调整额",'用友-费用'!$A$2:$A$344,0)+1,MATCH($G$87,'用友-费用'!$B$1:$AK$1,0)+1)</f>
        <v>0</v>
      </c>
      <c r="H129" s="151">
        <f t="shared" si="18"/>
        <v>0</v>
      </c>
      <c r="I129" s="171">
        <f>INDEX('用友-费用'!$A$1:$AK$344,MATCH(B129&amp;"调整额",'用友-费用'!$A$2:$A$344,0)+1,MATCH($I$87,'用友-费用'!$B$1:$AK$1,0)+1)</f>
        <v>0</v>
      </c>
      <c r="J129" s="171">
        <f>INDEX('用友-费用'!$A$1:$AK$344,MATCH(B129&amp;"调整额",'用友-费用'!$A$2:$A$344,0)+1,MATCH($J$87,'用友-费用'!$B$1:$AK$1,0)+1)</f>
        <v>0</v>
      </c>
      <c r="K129" s="171">
        <f>INDEX('用友-费用'!$A$1:$AK$344,MATCH(B129&amp;"调整额",'用友-费用'!$A$2:$A$344,0)+1,MATCH($K$87,'用友-费用'!$B$1:$AK$1,0)+1)</f>
        <v>0</v>
      </c>
      <c r="L129" s="151">
        <f t="shared" si="19"/>
        <v>0</v>
      </c>
      <c r="M129" s="171">
        <f>INDEX('用友-费用'!$A$1:$AK$344,MATCH(B129&amp;"调整额",'用友-费用'!$A$2:$A$344,0)+1,MATCH($M$87,'用友-费用'!$B$1:$AK$1,0)+1)</f>
        <v>0</v>
      </c>
      <c r="N129" s="171">
        <f>INDEX('用友-费用'!$A$1:$AK$344,MATCH(B129&amp;"调整额",'用友-费用'!$A$2:$A$344,0)+1,MATCH($N$87,'用友-费用'!$B$1:$AK$1,0)+1)</f>
        <v>0</v>
      </c>
      <c r="O129" s="151">
        <f t="shared" si="20"/>
        <v>0</v>
      </c>
      <c r="P129" s="171">
        <f>INDEX('用友-费用'!$A$1:$AK$344,MATCH(B129&amp;"调整额",'用友-费用'!$A$2:$A$344,0)+1,MATCH($P$87,'用友-费用'!$B$1:$AK$1,0)+1)</f>
        <v>0</v>
      </c>
      <c r="Q129" s="171">
        <f>INDEX('用友-费用'!$A$1:$AK$344,MATCH(B129&amp;"调整额",'用友-费用'!$A$2:$A$344,0)+1,MATCH($Q$87,'用友-费用'!$B$1:$AK$1,0)+1)</f>
        <v>0</v>
      </c>
      <c r="R129" s="171">
        <f>INDEX('用友-费用'!$A$1:$AK$344,MATCH(B129&amp;"调整额",'用友-费用'!$A$2:$A$344,0)+1,MATCH($R$87,'用友-费用'!$B$1:$AK$1,0)+1)</f>
        <v>0</v>
      </c>
      <c r="S129" s="151">
        <f t="shared" si="21"/>
        <v>0</v>
      </c>
      <c r="T129" s="171">
        <f>INDEX('用友-费用'!$A$1:$AK$344,MATCH(B129&amp;"调整额",'用友-费用'!$A$2:$A$344,0)+1,MATCH($T$87,'用友-费用'!$B$1:$AK$1,0)+1)</f>
        <v>0</v>
      </c>
      <c r="U129" s="171">
        <f>INDEX('用友-费用'!$A$1:$AK$344,MATCH(B129&amp;"调整额",'用友-费用'!$A$2:$A$344,0)+1,MATCH($U$87,'用友-费用'!$B$1:$AK$1,0)+1)</f>
        <v>0</v>
      </c>
      <c r="V129" s="171">
        <f>INDEX('用友-费用'!$A$1:$AK$344,MATCH(B129&amp;"调整额",'用友-费用'!$A$2:$A$344,0)+1,MATCH($V$87,'用友-费用'!$B$1:$AK$1,0)+1)</f>
        <v>0</v>
      </c>
      <c r="W129" s="171">
        <f>INDEX('用友-费用'!$A$1:$AK$344,MATCH(B129&amp;"调整额",'用友-费用'!$A$2:$A$344,0)+1,MATCH($W$87,'用友-费用'!$B$1:$AK$1,0)+1)</f>
        <v>0</v>
      </c>
      <c r="X129" s="171">
        <f>INDEX('用友-费用'!$A$1:$AK$344,MATCH(A129&amp;"调整额",'用友-费用'!$A$2:$A$344,0)+1,MATCH($X$87,'用友-费用'!$B$1:$AK$1,0)+1)</f>
        <v>0</v>
      </c>
      <c r="Y129" s="171">
        <f>INDEX('用友-费用'!$A$1:$AK$344,MATCH(B129&amp;"调整额",'用友-费用'!$A$2:$A$344,0)+1,MATCH($Y$87,'用友-费用'!$B$1:$AK$1,0)+1)</f>
        <v>0</v>
      </c>
    </row>
    <row r="130" spans="1:25">
      <c r="A130" s="149"/>
      <c r="B130" s="153" t="s">
        <v>145</v>
      </c>
      <c r="C130" s="151">
        <f t="shared" si="17"/>
        <v>0</v>
      </c>
      <c r="D130" s="171"/>
      <c r="E130" s="171">
        <f>INDEX('用友-费用'!$A$1:$AK$344,MATCH(B130&amp;"调整额",'用友-费用'!$A$2:$A$344,0)+1,MATCH($E$87,'用友-费用'!$B$1:$AK$1,0)+1)</f>
        <v>0</v>
      </c>
      <c r="F130" s="171">
        <f>INDEX('用友-费用'!$A$1:$AK$344,MATCH(B130&amp;"调整额",'用友-费用'!$A$2:$A$344,0)+1,MATCH($F$87,'用友-费用'!$B$1:$AK$1,0)+1)</f>
        <v>0</v>
      </c>
      <c r="G130" s="172">
        <f>INDEX('用友-费用'!$A$1:$AK$344,MATCH(B130&amp;"调整额",'用友-费用'!$A$2:$A$344,0)+1,MATCH($G$87,'用友-费用'!$B$1:$AK$1,0)+1)</f>
        <v>0</v>
      </c>
      <c r="H130" s="151">
        <f t="shared" si="18"/>
        <v>0</v>
      </c>
      <c r="I130" s="171">
        <f>INDEX('用友-费用'!$A$1:$AK$344,MATCH(B130&amp;"调整额",'用友-费用'!$A$2:$A$344,0)+1,MATCH($I$87,'用友-费用'!$B$1:$AK$1,0)+1)</f>
        <v>0</v>
      </c>
      <c r="J130" s="171">
        <f>INDEX('用友-费用'!$A$1:$AK$344,MATCH(B130&amp;"调整额",'用友-费用'!$A$2:$A$344,0)+1,MATCH($J$87,'用友-费用'!$B$1:$AK$1,0)+1)</f>
        <v>0</v>
      </c>
      <c r="K130" s="171">
        <f>INDEX('用友-费用'!$A$1:$AK$344,MATCH(B130&amp;"调整额",'用友-费用'!$A$2:$A$344,0)+1,MATCH($K$87,'用友-费用'!$B$1:$AK$1,0)+1)</f>
        <v>0</v>
      </c>
      <c r="L130" s="151">
        <f t="shared" si="19"/>
        <v>0</v>
      </c>
      <c r="M130" s="171">
        <f>INDEX('用友-费用'!$A$1:$AK$344,MATCH(B130&amp;"调整额",'用友-费用'!$A$2:$A$344,0)+1,MATCH($M$87,'用友-费用'!$B$1:$AK$1,0)+1)</f>
        <v>0</v>
      </c>
      <c r="N130" s="171">
        <f>INDEX('用友-费用'!$A$1:$AK$344,MATCH(B130&amp;"调整额",'用友-费用'!$A$2:$A$344,0)+1,MATCH($N$87,'用友-费用'!$B$1:$AK$1,0)+1)</f>
        <v>0</v>
      </c>
      <c r="O130" s="151">
        <f t="shared" si="20"/>
        <v>0</v>
      </c>
      <c r="P130" s="171">
        <f>INDEX('用友-费用'!$A$1:$AK$344,MATCH(B130&amp;"调整额",'用友-费用'!$A$2:$A$344,0)+1,MATCH($P$87,'用友-费用'!$B$1:$AK$1,0)+1)</f>
        <v>0</v>
      </c>
      <c r="Q130" s="171">
        <f>INDEX('用友-费用'!$A$1:$AK$344,MATCH(B130&amp;"调整额",'用友-费用'!$A$2:$A$344,0)+1,MATCH($Q$87,'用友-费用'!$B$1:$AK$1,0)+1)</f>
        <v>0</v>
      </c>
      <c r="R130" s="171">
        <f>INDEX('用友-费用'!$A$1:$AK$344,MATCH(B130&amp;"调整额",'用友-费用'!$A$2:$A$344,0)+1,MATCH($R$87,'用友-费用'!$B$1:$AK$1,0)+1)</f>
        <v>0</v>
      </c>
      <c r="S130" s="151">
        <f t="shared" si="21"/>
        <v>0</v>
      </c>
      <c r="T130" s="171">
        <f>INDEX('用友-费用'!$A$1:$AK$344,MATCH(B130&amp;"调整额",'用友-费用'!$A$2:$A$344,0)+1,MATCH($T$87,'用友-费用'!$B$1:$AK$1,0)+1)</f>
        <v>0</v>
      </c>
      <c r="U130" s="171">
        <f>INDEX('用友-费用'!$A$1:$AK$344,MATCH(B130&amp;"调整额",'用友-费用'!$A$2:$A$344,0)+1,MATCH($U$87,'用友-费用'!$B$1:$AK$1,0)+1)</f>
        <v>0</v>
      </c>
      <c r="V130" s="171">
        <f>INDEX('用友-费用'!$A$1:$AK$344,MATCH(B130&amp;"调整额",'用友-费用'!$A$2:$A$344,0)+1,MATCH($V$87,'用友-费用'!$B$1:$AK$1,0)+1)</f>
        <v>0</v>
      </c>
      <c r="W130" s="171">
        <f>INDEX('用友-费用'!$A$1:$AK$344,MATCH(B130&amp;"调整额",'用友-费用'!$A$2:$A$344,0)+1,MATCH($W$87,'用友-费用'!$B$1:$AK$1,0)+1)</f>
        <v>0</v>
      </c>
      <c r="X130" s="171">
        <f>INDEX('用友-费用'!$A$1:$AK$344,MATCH(A130&amp;"调整额",'用友-费用'!$A$2:$A$344,0)+1,MATCH($X$87,'用友-费用'!$B$1:$AK$1,0)+1)</f>
        <v>0</v>
      </c>
      <c r="Y130" s="171">
        <f>INDEX('用友-费用'!$A$1:$AK$344,MATCH(B130&amp;"调整额",'用友-费用'!$A$2:$A$344,0)+1,MATCH($Y$87,'用友-费用'!$B$1:$AK$1,0)+1)</f>
        <v>0</v>
      </c>
    </row>
    <row r="131" spans="1:25">
      <c r="A131" s="149"/>
      <c r="B131" s="153" t="s">
        <v>146</v>
      </c>
      <c r="C131" s="151">
        <f t="shared" si="17"/>
        <v>0</v>
      </c>
      <c r="D131" s="171"/>
      <c r="E131" s="171">
        <f>INDEX('用友-费用'!$A$1:$AK$344,MATCH(B131&amp;"调整额",'用友-费用'!$A$2:$A$344,0)+1,MATCH($E$87,'用友-费用'!$B$1:$AK$1,0)+1)</f>
        <v>0</v>
      </c>
      <c r="F131" s="171">
        <f>INDEX('用友-费用'!$A$1:$AK$344,MATCH(B131&amp;"调整额",'用友-费用'!$A$2:$A$344,0)+1,MATCH($F$87,'用友-费用'!$B$1:$AK$1,0)+1)</f>
        <v>0</v>
      </c>
      <c r="G131" s="172">
        <f>INDEX('用友-费用'!$A$1:$AK$344,MATCH(B131&amp;"调整额",'用友-费用'!$A$2:$A$344,0)+1,MATCH($G$87,'用友-费用'!$B$1:$AK$1,0)+1)</f>
        <v>0</v>
      </c>
      <c r="H131" s="151">
        <f t="shared" si="18"/>
        <v>0</v>
      </c>
      <c r="I131" s="171">
        <f>INDEX('用友-费用'!$A$1:$AK$344,MATCH(B131&amp;"调整额",'用友-费用'!$A$2:$A$344,0)+1,MATCH($I$87,'用友-费用'!$B$1:$AK$1,0)+1)</f>
        <v>0</v>
      </c>
      <c r="J131" s="171">
        <f>INDEX('用友-费用'!$A$1:$AK$344,MATCH(B131&amp;"调整额",'用友-费用'!$A$2:$A$344,0)+1,MATCH($J$87,'用友-费用'!$B$1:$AK$1,0)+1)</f>
        <v>0</v>
      </c>
      <c r="K131" s="171">
        <f>INDEX('用友-费用'!$A$1:$AK$344,MATCH(B131&amp;"调整额",'用友-费用'!$A$2:$A$344,0)+1,MATCH($K$87,'用友-费用'!$B$1:$AK$1,0)+1)</f>
        <v>0</v>
      </c>
      <c r="L131" s="151">
        <f t="shared" si="19"/>
        <v>0</v>
      </c>
      <c r="M131" s="171">
        <f>INDEX('用友-费用'!$A$1:$AK$344,MATCH(B131&amp;"调整额",'用友-费用'!$A$2:$A$344,0)+1,MATCH($M$87,'用友-费用'!$B$1:$AK$1,0)+1)</f>
        <v>0</v>
      </c>
      <c r="N131" s="171">
        <f>INDEX('用友-费用'!$A$1:$AK$344,MATCH(B131&amp;"调整额",'用友-费用'!$A$2:$A$344,0)+1,MATCH($N$87,'用友-费用'!$B$1:$AK$1,0)+1)</f>
        <v>0</v>
      </c>
      <c r="O131" s="151">
        <f t="shared" si="20"/>
        <v>0</v>
      </c>
      <c r="P131" s="171">
        <f>INDEX('用友-费用'!$A$1:$AK$344,MATCH(B131&amp;"调整额",'用友-费用'!$A$2:$A$344,0)+1,MATCH($P$87,'用友-费用'!$B$1:$AK$1,0)+1)</f>
        <v>0</v>
      </c>
      <c r="Q131" s="171">
        <f>INDEX('用友-费用'!$A$1:$AK$344,MATCH(B131&amp;"调整额",'用友-费用'!$A$2:$A$344,0)+1,MATCH($Q$87,'用友-费用'!$B$1:$AK$1,0)+1)</f>
        <v>0</v>
      </c>
      <c r="R131" s="171">
        <f>INDEX('用友-费用'!$A$1:$AK$344,MATCH(B131&amp;"调整额",'用友-费用'!$A$2:$A$344,0)+1,MATCH($R$87,'用友-费用'!$B$1:$AK$1,0)+1)</f>
        <v>0</v>
      </c>
      <c r="S131" s="151">
        <f t="shared" si="21"/>
        <v>0</v>
      </c>
      <c r="T131" s="171">
        <f>INDEX('用友-费用'!$A$1:$AK$344,MATCH(B131&amp;"调整额",'用友-费用'!$A$2:$A$344,0)+1,MATCH($T$87,'用友-费用'!$B$1:$AK$1,0)+1)</f>
        <v>0</v>
      </c>
      <c r="U131" s="171">
        <f>INDEX('用友-费用'!$A$1:$AK$344,MATCH(B131&amp;"调整额",'用友-费用'!$A$2:$A$344,0)+1,MATCH($U$87,'用友-费用'!$B$1:$AK$1,0)+1)</f>
        <v>0</v>
      </c>
      <c r="V131" s="171">
        <f>INDEX('用友-费用'!$A$1:$AK$344,MATCH(B131&amp;"调整额",'用友-费用'!$A$2:$A$344,0)+1,MATCH($V$87,'用友-费用'!$B$1:$AK$1,0)+1)</f>
        <v>0</v>
      </c>
      <c r="W131" s="171">
        <f>INDEX('用友-费用'!$A$1:$AK$344,MATCH(B131&amp;"调整额",'用友-费用'!$A$2:$A$344,0)+1,MATCH($W$87,'用友-费用'!$B$1:$AK$1,0)+1)</f>
        <v>0</v>
      </c>
      <c r="X131" s="171">
        <f>INDEX('用友-费用'!$A$1:$AK$344,MATCH(A131&amp;"调整额",'用友-费用'!$A$2:$A$344,0)+1,MATCH($X$87,'用友-费用'!$B$1:$AK$1,0)+1)</f>
        <v>0</v>
      </c>
      <c r="Y131" s="171">
        <f>INDEX('用友-费用'!$A$1:$AK$344,MATCH(B131&amp;"调整额",'用友-费用'!$A$2:$A$344,0)+1,MATCH($Y$87,'用友-费用'!$B$1:$AK$1,0)+1)</f>
        <v>0</v>
      </c>
    </row>
    <row r="132" spans="1:25">
      <c r="A132" s="149"/>
      <c r="B132" s="153" t="s">
        <v>147</v>
      </c>
      <c r="C132" s="151">
        <f t="shared" si="17"/>
        <v>0</v>
      </c>
      <c r="D132" s="171"/>
      <c r="E132" s="171">
        <f>INDEX('用友-费用'!$A$1:$AK$344,MATCH(B132&amp;"调整额",'用友-费用'!$A$2:$A$344,0)+1,MATCH($E$87,'用友-费用'!$B$1:$AK$1,0)+1)</f>
        <v>0</v>
      </c>
      <c r="F132" s="171">
        <f>INDEX('用友-费用'!$A$1:$AK$344,MATCH(B132&amp;"调整额",'用友-费用'!$A$2:$A$344,0)+1,MATCH($F$87,'用友-费用'!$B$1:$AK$1,0)+1)</f>
        <v>0</v>
      </c>
      <c r="G132" s="172">
        <f>INDEX('用友-费用'!$A$1:$AK$344,MATCH(B132&amp;"调整额",'用友-费用'!$A$2:$A$344,0)+1,MATCH($G$87,'用友-费用'!$B$1:$AK$1,0)+1)</f>
        <v>0</v>
      </c>
      <c r="H132" s="151">
        <f t="shared" si="18"/>
        <v>0</v>
      </c>
      <c r="I132" s="171">
        <f>INDEX('用友-费用'!$A$1:$AK$344,MATCH(B132&amp;"调整额",'用友-费用'!$A$2:$A$344,0)+1,MATCH($I$87,'用友-费用'!$B$1:$AK$1,0)+1)</f>
        <v>0</v>
      </c>
      <c r="J132" s="171">
        <f>INDEX('用友-费用'!$A$1:$AK$344,MATCH(B132&amp;"调整额",'用友-费用'!$A$2:$A$344,0)+1,MATCH($J$87,'用友-费用'!$B$1:$AK$1,0)+1)</f>
        <v>0</v>
      </c>
      <c r="K132" s="171">
        <f>INDEX('用友-费用'!$A$1:$AK$344,MATCH(B132&amp;"调整额",'用友-费用'!$A$2:$A$344,0)+1,MATCH($K$87,'用友-费用'!$B$1:$AK$1,0)+1)</f>
        <v>0</v>
      </c>
      <c r="L132" s="151">
        <f t="shared" si="19"/>
        <v>0</v>
      </c>
      <c r="M132" s="171">
        <f>INDEX('用友-费用'!$A$1:$AK$344,MATCH(B132&amp;"调整额",'用友-费用'!$A$2:$A$344,0)+1,MATCH($M$87,'用友-费用'!$B$1:$AK$1,0)+1)</f>
        <v>0</v>
      </c>
      <c r="N132" s="171">
        <f>INDEX('用友-费用'!$A$1:$AK$344,MATCH(B132&amp;"调整额",'用友-费用'!$A$2:$A$344,0)+1,MATCH($N$87,'用友-费用'!$B$1:$AK$1,0)+1)</f>
        <v>0</v>
      </c>
      <c r="O132" s="151">
        <f t="shared" si="20"/>
        <v>0</v>
      </c>
      <c r="P132" s="171">
        <f>INDEX('用友-费用'!$A$1:$AK$344,MATCH(B132&amp;"调整额",'用友-费用'!$A$2:$A$344,0)+1,MATCH($P$87,'用友-费用'!$B$1:$AK$1,0)+1)</f>
        <v>0</v>
      </c>
      <c r="Q132" s="171">
        <f>INDEX('用友-费用'!$A$1:$AK$344,MATCH(B132&amp;"调整额",'用友-费用'!$A$2:$A$344,0)+1,MATCH($Q$87,'用友-费用'!$B$1:$AK$1,0)+1)</f>
        <v>0</v>
      </c>
      <c r="R132" s="171">
        <f>INDEX('用友-费用'!$A$1:$AK$344,MATCH(B132&amp;"调整额",'用友-费用'!$A$2:$A$344,0)+1,MATCH($R$87,'用友-费用'!$B$1:$AK$1,0)+1)</f>
        <v>0</v>
      </c>
      <c r="S132" s="151">
        <f t="shared" si="21"/>
        <v>0</v>
      </c>
      <c r="T132" s="171">
        <f>INDEX('用友-费用'!$A$1:$AK$344,MATCH(B132&amp;"调整额",'用友-费用'!$A$2:$A$344,0)+1,MATCH($T$87,'用友-费用'!$B$1:$AK$1,0)+1)</f>
        <v>0</v>
      </c>
      <c r="U132" s="171">
        <f>INDEX('用友-费用'!$A$1:$AK$344,MATCH(B132&amp;"调整额",'用友-费用'!$A$2:$A$344,0)+1,MATCH($U$87,'用友-费用'!$B$1:$AK$1,0)+1)</f>
        <v>0</v>
      </c>
      <c r="V132" s="171">
        <f>INDEX('用友-费用'!$A$1:$AK$344,MATCH(B132&amp;"调整额",'用友-费用'!$A$2:$A$344,0)+1,MATCH($V$87,'用友-费用'!$B$1:$AK$1,0)+1)</f>
        <v>0</v>
      </c>
      <c r="W132" s="171">
        <f>INDEX('用友-费用'!$A$1:$AK$344,MATCH(B132&amp;"调整额",'用友-费用'!$A$2:$A$344,0)+1,MATCH($W$87,'用友-费用'!$B$1:$AK$1,0)+1)</f>
        <v>0</v>
      </c>
      <c r="X132" s="171">
        <f>INDEX('用友-费用'!$A$1:$AK$344,MATCH(A132&amp;"调整额",'用友-费用'!$A$2:$A$344,0)+1,MATCH($X$87,'用友-费用'!$B$1:$AK$1,0)+1)</f>
        <v>0</v>
      </c>
      <c r="Y132" s="171">
        <f>INDEX('用友-费用'!$A$1:$AK$344,MATCH(B132&amp;"调整额",'用友-费用'!$A$2:$A$344,0)+1,MATCH($Y$87,'用友-费用'!$B$1:$AK$1,0)+1)</f>
        <v>0</v>
      </c>
    </row>
    <row r="133" spans="1:25">
      <c r="A133" s="149"/>
      <c r="B133" s="156" t="s">
        <v>148</v>
      </c>
      <c r="C133" s="151">
        <f t="shared" si="17"/>
        <v>0</v>
      </c>
      <c r="D133" s="171"/>
      <c r="E133" s="171">
        <f>INDEX('用友-费用'!$A$1:$AK$344,MATCH(B133&amp;"调整额",'用友-费用'!$A$2:$A$344,0)+1,MATCH($E$87,'用友-费用'!$B$1:$AK$1,0)+1)</f>
        <v>0</v>
      </c>
      <c r="F133" s="171">
        <f>INDEX('用友-费用'!$A$1:$AK$344,MATCH(B133&amp;"调整额",'用友-费用'!$A$2:$A$344,0)+1,MATCH($F$87,'用友-费用'!$B$1:$AK$1,0)+1)</f>
        <v>0</v>
      </c>
      <c r="G133" s="172">
        <f>INDEX('用友-费用'!$A$1:$AK$344,MATCH(B133&amp;"调整额",'用友-费用'!$A$2:$A$344,0)+1,MATCH($G$87,'用友-费用'!$B$1:$AK$1,0)+1)</f>
        <v>0</v>
      </c>
      <c r="H133" s="151">
        <f t="shared" si="18"/>
        <v>0</v>
      </c>
      <c r="I133" s="171">
        <f>INDEX('用友-费用'!$A$1:$AK$344,MATCH(B133&amp;"调整额",'用友-费用'!$A$2:$A$344,0)+1,MATCH($I$87,'用友-费用'!$B$1:$AK$1,0)+1)</f>
        <v>0</v>
      </c>
      <c r="J133" s="171">
        <f>INDEX('用友-费用'!$A$1:$AK$344,MATCH(B133&amp;"调整额",'用友-费用'!$A$2:$A$344,0)+1,MATCH($J$87,'用友-费用'!$B$1:$AK$1,0)+1)</f>
        <v>0</v>
      </c>
      <c r="K133" s="171">
        <f>INDEX('用友-费用'!$A$1:$AK$344,MATCH(B133&amp;"调整额",'用友-费用'!$A$2:$A$344,0)+1,MATCH($K$87,'用友-费用'!$B$1:$AK$1,0)+1)</f>
        <v>0</v>
      </c>
      <c r="L133" s="151">
        <f t="shared" si="19"/>
        <v>0</v>
      </c>
      <c r="M133" s="171">
        <f>INDEX('用友-费用'!$A$1:$AK$344,MATCH(B133&amp;"调整额",'用友-费用'!$A$2:$A$344,0)+1,MATCH($M$87,'用友-费用'!$B$1:$AK$1,0)+1)</f>
        <v>0</v>
      </c>
      <c r="N133" s="171">
        <f>INDEX('用友-费用'!$A$1:$AK$344,MATCH(B133&amp;"调整额",'用友-费用'!$A$2:$A$344,0)+1,MATCH($N$87,'用友-费用'!$B$1:$AK$1,0)+1)</f>
        <v>0</v>
      </c>
      <c r="O133" s="151">
        <f t="shared" si="20"/>
        <v>0</v>
      </c>
      <c r="P133" s="171">
        <f>INDEX('用友-费用'!$A$1:$AK$344,MATCH(B133&amp;"调整额",'用友-费用'!$A$2:$A$344,0)+1,MATCH($P$87,'用友-费用'!$B$1:$AK$1,0)+1)</f>
        <v>0</v>
      </c>
      <c r="Q133" s="171">
        <f>INDEX('用友-费用'!$A$1:$AK$344,MATCH(B133&amp;"调整额",'用友-费用'!$A$2:$A$344,0)+1,MATCH($Q$87,'用友-费用'!$B$1:$AK$1,0)+1)</f>
        <v>0</v>
      </c>
      <c r="R133" s="171">
        <f>INDEX('用友-费用'!$A$1:$AK$344,MATCH(B133&amp;"调整额",'用友-费用'!$A$2:$A$344,0)+1,MATCH($R$87,'用友-费用'!$B$1:$AK$1,0)+1)</f>
        <v>0</v>
      </c>
      <c r="S133" s="151">
        <f t="shared" si="21"/>
        <v>0</v>
      </c>
      <c r="T133" s="171">
        <f>INDEX('用友-费用'!$A$1:$AK$344,MATCH(B133&amp;"调整额",'用友-费用'!$A$2:$A$344,0)+1,MATCH($T$87,'用友-费用'!$B$1:$AK$1,0)+1)</f>
        <v>0</v>
      </c>
      <c r="U133" s="171">
        <f>INDEX('用友-费用'!$A$1:$AK$344,MATCH(B133&amp;"调整额",'用友-费用'!$A$2:$A$344,0)+1,MATCH($U$87,'用友-费用'!$B$1:$AK$1,0)+1)</f>
        <v>0</v>
      </c>
      <c r="V133" s="171">
        <f>INDEX('用友-费用'!$A$1:$AK$344,MATCH(B133&amp;"调整额",'用友-费用'!$A$2:$A$344,0)+1,MATCH($V$87,'用友-费用'!$B$1:$AK$1,0)+1)</f>
        <v>0</v>
      </c>
      <c r="W133" s="171">
        <f>INDEX('用友-费用'!$A$1:$AK$344,MATCH(B133&amp;"调整额",'用友-费用'!$A$2:$A$344,0)+1,MATCH($W$87,'用友-费用'!$B$1:$AK$1,0)+1)</f>
        <v>0</v>
      </c>
      <c r="X133" s="171">
        <f>INDEX('用友-费用'!$A$1:$AK$344,MATCH(A133&amp;"调整额",'用友-费用'!$A$2:$A$344,0)+1,MATCH($X$87,'用友-费用'!$B$1:$AK$1,0)+1)</f>
        <v>0</v>
      </c>
      <c r="Y133" s="171">
        <f>INDEX('用友-费用'!$A$1:$AK$344,MATCH(B133&amp;"调整额",'用友-费用'!$A$2:$A$344,0)+1,MATCH($Y$87,'用友-费用'!$B$1:$AK$1,0)+1)</f>
        <v>0</v>
      </c>
    </row>
    <row r="134" spans="1:25">
      <c r="A134" s="149"/>
      <c r="B134" s="156" t="s">
        <v>149</v>
      </c>
      <c r="C134" s="151">
        <f t="shared" si="17"/>
        <v>0</v>
      </c>
      <c r="D134" s="171"/>
      <c r="E134" s="171">
        <f>INDEX('用友-费用'!$A$1:$AK$344,MATCH(B134&amp;"调整额",'用友-费用'!$A$2:$A$344,0)+1,MATCH($E$87,'用友-费用'!$B$1:$AK$1,0)+1)</f>
        <v>0</v>
      </c>
      <c r="F134" s="171">
        <f>INDEX('用友-费用'!$A$1:$AK$344,MATCH(B134&amp;"调整额",'用友-费用'!$A$2:$A$344,0)+1,MATCH($F$87,'用友-费用'!$B$1:$AK$1,0)+1)</f>
        <v>0</v>
      </c>
      <c r="G134" s="172">
        <f>INDEX('用友-费用'!$A$1:$AK$344,MATCH(B134&amp;"调整额",'用友-费用'!$A$2:$A$344,0)+1,MATCH($G$87,'用友-费用'!$B$1:$AK$1,0)+1)</f>
        <v>0</v>
      </c>
      <c r="H134" s="151">
        <f t="shared" si="18"/>
        <v>0</v>
      </c>
      <c r="I134" s="171">
        <f>INDEX('用友-费用'!$A$1:$AK$344,MATCH(B134&amp;"调整额",'用友-费用'!$A$2:$A$344,0)+1,MATCH($I$87,'用友-费用'!$B$1:$AK$1,0)+1)</f>
        <v>0</v>
      </c>
      <c r="J134" s="171">
        <f>INDEX('用友-费用'!$A$1:$AK$344,MATCH(B134&amp;"调整额",'用友-费用'!$A$2:$A$344,0)+1,MATCH($J$87,'用友-费用'!$B$1:$AK$1,0)+1)</f>
        <v>0</v>
      </c>
      <c r="K134" s="171">
        <f>INDEX('用友-费用'!$A$1:$AK$344,MATCH(B134&amp;"调整额",'用友-费用'!$A$2:$A$344,0)+1,MATCH($K$87,'用友-费用'!$B$1:$AK$1,0)+1)</f>
        <v>0</v>
      </c>
      <c r="L134" s="151">
        <f t="shared" si="19"/>
        <v>0</v>
      </c>
      <c r="M134" s="171">
        <f>INDEX('用友-费用'!$A$1:$AK$344,MATCH(B134&amp;"调整额",'用友-费用'!$A$2:$A$344,0)+1,MATCH($M$87,'用友-费用'!$B$1:$AK$1,0)+1)</f>
        <v>0</v>
      </c>
      <c r="N134" s="171">
        <f>INDEX('用友-费用'!$A$1:$AK$344,MATCH(B134&amp;"调整额",'用友-费用'!$A$2:$A$344,0)+1,MATCH($N$87,'用友-费用'!$B$1:$AK$1,0)+1)</f>
        <v>0</v>
      </c>
      <c r="O134" s="151">
        <f t="shared" si="20"/>
        <v>0</v>
      </c>
      <c r="P134" s="171">
        <f>INDEX('用友-费用'!$A$1:$AK$344,MATCH(B134&amp;"调整额",'用友-费用'!$A$2:$A$344,0)+1,MATCH($P$87,'用友-费用'!$B$1:$AK$1,0)+1)</f>
        <v>0</v>
      </c>
      <c r="Q134" s="171">
        <f>INDEX('用友-费用'!$A$1:$AK$344,MATCH(B134&amp;"调整额",'用友-费用'!$A$2:$A$344,0)+1,MATCH($Q$87,'用友-费用'!$B$1:$AK$1,0)+1)</f>
        <v>0</v>
      </c>
      <c r="R134" s="171">
        <f>INDEX('用友-费用'!$A$1:$AK$344,MATCH(B134&amp;"调整额",'用友-费用'!$A$2:$A$344,0)+1,MATCH($R$87,'用友-费用'!$B$1:$AK$1,0)+1)</f>
        <v>0</v>
      </c>
      <c r="S134" s="151">
        <f t="shared" si="21"/>
        <v>0</v>
      </c>
      <c r="T134" s="171">
        <f>INDEX('用友-费用'!$A$1:$AK$344,MATCH(B134&amp;"调整额",'用友-费用'!$A$2:$A$344,0)+1,MATCH($T$87,'用友-费用'!$B$1:$AK$1,0)+1)</f>
        <v>0</v>
      </c>
      <c r="U134" s="171">
        <f>INDEX('用友-费用'!$A$1:$AK$344,MATCH(B134&amp;"调整额",'用友-费用'!$A$2:$A$344,0)+1,MATCH($U$87,'用友-费用'!$B$1:$AK$1,0)+1)</f>
        <v>0</v>
      </c>
      <c r="V134" s="171">
        <f>INDEX('用友-费用'!$A$1:$AK$344,MATCH(B134&amp;"调整额",'用友-费用'!$A$2:$A$344,0)+1,MATCH($V$87,'用友-费用'!$B$1:$AK$1,0)+1)</f>
        <v>0</v>
      </c>
      <c r="W134" s="171">
        <f>INDEX('用友-费用'!$A$1:$AK$344,MATCH(B134&amp;"调整额",'用友-费用'!$A$2:$A$344,0)+1,MATCH($W$87,'用友-费用'!$B$1:$AK$1,0)+1)</f>
        <v>0</v>
      </c>
      <c r="X134" s="171">
        <f>INDEX('用友-费用'!$A$1:$AK$344,MATCH(A134&amp;"调整额",'用友-费用'!$A$2:$A$344,0)+1,MATCH($X$87,'用友-费用'!$B$1:$AK$1,0)+1)</f>
        <v>0</v>
      </c>
      <c r="Y134" s="171">
        <f>INDEX('用友-费用'!$A$1:$AK$344,MATCH(B134&amp;"调整额",'用友-费用'!$A$2:$A$344,0)+1,MATCH($Y$87,'用友-费用'!$B$1:$AK$1,0)+1)</f>
        <v>0</v>
      </c>
    </row>
    <row r="135" spans="1:25">
      <c r="A135" s="149"/>
      <c r="B135" s="160" t="s">
        <v>150</v>
      </c>
      <c r="C135" s="151">
        <f t="shared" si="17"/>
        <v>0</v>
      </c>
      <c r="D135" s="171"/>
      <c r="E135" s="171">
        <f>INDEX('用友-费用'!$A$1:$AK$344,MATCH(B135&amp;"调整额",'用友-费用'!$A$2:$A$344,0)+1,MATCH($E$87,'用友-费用'!$B$1:$AK$1,0)+1)</f>
        <v>0</v>
      </c>
      <c r="F135" s="171">
        <f>INDEX('用友-费用'!$A$1:$AK$344,MATCH(B135&amp;"调整额",'用友-费用'!$A$2:$A$344,0)+1,MATCH($F$87,'用友-费用'!$B$1:$AK$1,0)+1)</f>
        <v>0</v>
      </c>
      <c r="G135" s="172">
        <f>INDEX('用友-费用'!$A$1:$AK$344,MATCH(B135&amp;"调整额",'用友-费用'!$A$2:$A$344,0)+1,MATCH($G$87,'用友-费用'!$B$1:$AK$1,0)+1)</f>
        <v>0</v>
      </c>
      <c r="H135" s="151">
        <f t="shared" si="18"/>
        <v>0</v>
      </c>
      <c r="I135" s="171">
        <f>INDEX('用友-费用'!$A$1:$AK$344,MATCH(B135&amp;"调整额",'用友-费用'!$A$2:$A$344,0)+1,MATCH($I$87,'用友-费用'!$B$1:$AK$1,0)+1)</f>
        <v>0</v>
      </c>
      <c r="J135" s="171">
        <f>INDEX('用友-费用'!$A$1:$AK$344,MATCH(B135&amp;"调整额",'用友-费用'!$A$2:$A$344,0)+1,MATCH($J$87,'用友-费用'!$B$1:$AK$1,0)+1)</f>
        <v>0</v>
      </c>
      <c r="K135" s="171">
        <f>INDEX('用友-费用'!$A$1:$AK$344,MATCH(B135&amp;"调整额",'用友-费用'!$A$2:$A$344,0)+1,MATCH($K$87,'用友-费用'!$B$1:$AK$1,0)+1)</f>
        <v>0</v>
      </c>
      <c r="L135" s="151">
        <f t="shared" si="19"/>
        <v>0</v>
      </c>
      <c r="M135" s="171">
        <f>INDEX('用友-费用'!$A$1:$AK$344,MATCH(B135&amp;"调整额",'用友-费用'!$A$2:$A$344,0)+1,MATCH($M$87,'用友-费用'!$B$1:$AK$1,0)+1)</f>
        <v>0</v>
      </c>
      <c r="N135" s="171">
        <f>INDEX('用友-费用'!$A$1:$AK$344,MATCH(B135&amp;"调整额",'用友-费用'!$A$2:$A$344,0)+1,MATCH($N$87,'用友-费用'!$B$1:$AK$1,0)+1)</f>
        <v>0</v>
      </c>
      <c r="O135" s="151">
        <f t="shared" si="20"/>
        <v>0</v>
      </c>
      <c r="P135" s="171">
        <f>INDEX('用友-费用'!$A$1:$AK$344,MATCH(B135&amp;"调整额",'用友-费用'!$A$2:$A$344,0)+1,MATCH($P$87,'用友-费用'!$B$1:$AK$1,0)+1)</f>
        <v>0</v>
      </c>
      <c r="Q135" s="171">
        <f>INDEX('用友-费用'!$A$1:$AK$344,MATCH(B135&amp;"调整额",'用友-费用'!$A$2:$A$344,0)+1,MATCH($Q$87,'用友-费用'!$B$1:$AK$1,0)+1)</f>
        <v>0</v>
      </c>
      <c r="R135" s="171">
        <f>INDEX('用友-费用'!$A$1:$AK$344,MATCH(B135&amp;"调整额",'用友-费用'!$A$2:$A$344,0)+1,MATCH($R$87,'用友-费用'!$B$1:$AK$1,0)+1)</f>
        <v>0</v>
      </c>
      <c r="S135" s="151">
        <f t="shared" si="21"/>
        <v>0</v>
      </c>
      <c r="T135" s="171">
        <f>INDEX('用友-费用'!$A$1:$AK$344,MATCH(B135&amp;"调整额",'用友-费用'!$A$2:$A$344,0)+1,MATCH($T$87,'用友-费用'!$B$1:$AK$1,0)+1)</f>
        <v>0</v>
      </c>
      <c r="U135" s="171">
        <f>INDEX('用友-费用'!$A$1:$AK$344,MATCH(B135&amp;"调整额",'用友-费用'!$A$2:$A$344,0)+1,MATCH($U$87,'用友-费用'!$B$1:$AK$1,0)+1)</f>
        <v>0</v>
      </c>
      <c r="V135" s="171">
        <f>INDEX('用友-费用'!$A$1:$AK$344,MATCH(B135&amp;"调整额",'用友-费用'!$A$2:$A$344,0)+1,MATCH($V$87,'用友-费用'!$B$1:$AK$1,0)+1)</f>
        <v>0</v>
      </c>
      <c r="W135" s="171">
        <f>INDEX('用友-费用'!$A$1:$AK$344,MATCH(B135&amp;"调整额",'用友-费用'!$A$2:$A$344,0)+1,MATCH($W$87,'用友-费用'!$B$1:$AK$1,0)+1)</f>
        <v>0</v>
      </c>
      <c r="X135" s="171">
        <f>INDEX('用友-费用'!$A$1:$AK$344,MATCH(A135&amp;"调整额",'用友-费用'!$A$2:$A$344,0)+1,MATCH($X$87,'用友-费用'!$B$1:$AK$1,0)+1)</f>
        <v>0</v>
      </c>
      <c r="Y135" s="171">
        <f>INDEX('用友-费用'!$A$1:$AK$344,MATCH(B135&amp;"调整额",'用友-费用'!$A$2:$A$344,0)+1,MATCH($Y$87,'用友-费用'!$B$1:$AK$1,0)+1)</f>
        <v>0</v>
      </c>
    </row>
    <row r="136" spans="1:25">
      <c r="A136" s="149"/>
      <c r="B136" s="160" t="s">
        <v>151</v>
      </c>
      <c r="C136" s="151">
        <f t="shared" si="17"/>
        <v>0</v>
      </c>
      <c r="D136" s="171"/>
      <c r="E136" s="171">
        <f>INDEX('用友-费用'!$A$1:$AK$344,MATCH(B136&amp;"调整额",'用友-费用'!$A$2:$A$344,0)+1,MATCH($E$87,'用友-费用'!$B$1:$AK$1,0)+1)</f>
        <v>0</v>
      </c>
      <c r="F136" s="171">
        <f>INDEX('用友-费用'!$A$1:$AK$344,MATCH(B136&amp;"调整额",'用友-费用'!$A$2:$A$344,0)+1,MATCH($F$87,'用友-费用'!$B$1:$AK$1,0)+1)</f>
        <v>0</v>
      </c>
      <c r="G136" s="172">
        <f>INDEX('用友-费用'!$A$1:$AK$344,MATCH(B136&amp;"调整额",'用友-费用'!$A$2:$A$344,0)+1,MATCH($G$87,'用友-费用'!$B$1:$AK$1,0)+1)</f>
        <v>0</v>
      </c>
      <c r="H136" s="151">
        <f t="shared" si="18"/>
        <v>0</v>
      </c>
      <c r="I136" s="171">
        <f>INDEX('用友-费用'!$A$1:$AK$344,MATCH(B136&amp;"调整额",'用友-费用'!$A$2:$A$344,0)+1,MATCH($I$87,'用友-费用'!$B$1:$AK$1,0)+1)</f>
        <v>0</v>
      </c>
      <c r="J136" s="171">
        <f>INDEX('用友-费用'!$A$1:$AK$344,MATCH(B136&amp;"调整额",'用友-费用'!$A$2:$A$344,0)+1,MATCH($J$87,'用友-费用'!$B$1:$AK$1,0)+1)</f>
        <v>0</v>
      </c>
      <c r="K136" s="171">
        <f>INDEX('用友-费用'!$A$1:$AK$344,MATCH(B136&amp;"调整额",'用友-费用'!$A$2:$A$344,0)+1,MATCH($K$87,'用友-费用'!$B$1:$AK$1,0)+1)</f>
        <v>0</v>
      </c>
      <c r="L136" s="151">
        <f t="shared" si="19"/>
        <v>0</v>
      </c>
      <c r="M136" s="171">
        <f>INDEX('用友-费用'!$A$1:$AK$344,MATCH(B136&amp;"调整额",'用友-费用'!$A$2:$A$344,0)+1,MATCH($M$87,'用友-费用'!$B$1:$AK$1,0)+1)</f>
        <v>0</v>
      </c>
      <c r="N136" s="171">
        <f>INDEX('用友-费用'!$A$1:$AK$344,MATCH(B136&amp;"调整额",'用友-费用'!$A$2:$A$344,0)+1,MATCH($N$87,'用友-费用'!$B$1:$AK$1,0)+1)</f>
        <v>0</v>
      </c>
      <c r="O136" s="151">
        <f t="shared" si="20"/>
        <v>0</v>
      </c>
      <c r="P136" s="171">
        <f>INDEX('用友-费用'!$A$1:$AK$344,MATCH(B136&amp;"调整额",'用友-费用'!$A$2:$A$344,0)+1,MATCH($P$87,'用友-费用'!$B$1:$AK$1,0)+1)</f>
        <v>0</v>
      </c>
      <c r="Q136" s="171">
        <f>INDEX('用友-费用'!$A$1:$AK$344,MATCH(B136&amp;"调整额",'用友-费用'!$A$2:$A$344,0)+1,MATCH($Q$87,'用友-费用'!$B$1:$AK$1,0)+1)</f>
        <v>0</v>
      </c>
      <c r="R136" s="171">
        <f>INDEX('用友-费用'!$A$1:$AK$344,MATCH(B136&amp;"调整额",'用友-费用'!$A$2:$A$344,0)+1,MATCH($R$87,'用友-费用'!$B$1:$AK$1,0)+1)</f>
        <v>0</v>
      </c>
      <c r="S136" s="151">
        <f t="shared" si="21"/>
        <v>0</v>
      </c>
      <c r="T136" s="171">
        <f>INDEX('用友-费用'!$A$1:$AK$344,MATCH(B136&amp;"调整额",'用友-费用'!$A$2:$A$344,0)+1,MATCH($T$87,'用友-费用'!$B$1:$AK$1,0)+1)</f>
        <v>0</v>
      </c>
      <c r="U136" s="171">
        <f>INDEX('用友-费用'!$A$1:$AK$344,MATCH(B136&amp;"调整额",'用友-费用'!$A$2:$A$344,0)+1,MATCH($U$87,'用友-费用'!$B$1:$AK$1,0)+1)</f>
        <v>0</v>
      </c>
      <c r="V136" s="171">
        <f>INDEX('用友-费用'!$A$1:$AK$344,MATCH(B136&amp;"调整额",'用友-费用'!$A$2:$A$344,0)+1,MATCH($V$87,'用友-费用'!$B$1:$AK$1,0)+1)</f>
        <v>0</v>
      </c>
      <c r="W136" s="171">
        <f>INDEX('用友-费用'!$A$1:$AK$344,MATCH(B136&amp;"调整额",'用友-费用'!$A$2:$A$344,0)+1,MATCH($W$87,'用友-费用'!$B$1:$AK$1,0)+1)</f>
        <v>0</v>
      </c>
      <c r="X136" s="171">
        <f>INDEX('用友-费用'!$A$1:$AK$344,MATCH(A136&amp;"调整额",'用友-费用'!$A$2:$A$344,0)+1,MATCH($X$87,'用友-费用'!$B$1:$AK$1,0)+1)</f>
        <v>0</v>
      </c>
      <c r="Y136" s="171">
        <f>INDEX('用友-费用'!$A$1:$AK$344,MATCH(B136&amp;"调整额",'用友-费用'!$A$2:$A$344,0)+1,MATCH($Y$87,'用友-费用'!$B$1:$AK$1,0)+1)</f>
        <v>0</v>
      </c>
    </row>
    <row r="137" spans="1:25">
      <c r="A137" s="149"/>
      <c r="B137" s="160" t="s">
        <v>152</v>
      </c>
      <c r="C137" s="151">
        <f t="shared" si="17"/>
        <v>0</v>
      </c>
      <c r="D137" s="171"/>
      <c r="E137" s="171">
        <f>INDEX('用友-费用'!$A$1:$AK$344,MATCH(B137&amp;"调整额",'用友-费用'!$A$2:$A$344,0)+1,MATCH($E$87,'用友-费用'!$B$1:$AK$1,0)+1)</f>
        <v>0</v>
      </c>
      <c r="F137" s="171">
        <f>INDEX('用友-费用'!$A$1:$AK$344,MATCH(B137&amp;"调整额",'用友-费用'!$A$2:$A$344,0)+1,MATCH($F$87,'用友-费用'!$B$1:$AK$1,0)+1)</f>
        <v>0</v>
      </c>
      <c r="G137" s="172">
        <f>INDEX('用友-费用'!$A$1:$AK$344,MATCH(B137&amp;"调整额",'用友-费用'!$A$2:$A$344,0)+1,MATCH($G$87,'用友-费用'!$B$1:$AK$1,0)+1)</f>
        <v>0</v>
      </c>
      <c r="H137" s="151">
        <f t="shared" si="18"/>
        <v>0</v>
      </c>
      <c r="I137" s="171">
        <f>INDEX('用友-费用'!$A$1:$AK$344,MATCH(B137&amp;"调整额",'用友-费用'!$A$2:$A$344,0)+1,MATCH($I$87,'用友-费用'!$B$1:$AK$1,0)+1)</f>
        <v>0</v>
      </c>
      <c r="J137" s="171">
        <f>INDEX('用友-费用'!$A$1:$AK$344,MATCH(B137&amp;"调整额",'用友-费用'!$A$2:$A$344,0)+1,MATCH($J$87,'用友-费用'!$B$1:$AK$1,0)+1)</f>
        <v>0</v>
      </c>
      <c r="K137" s="171">
        <f>INDEX('用友-费用'!$A$1:$AK$344,MATCH(B137&amp;"调整额",'用友-费用'!$A$2:$A$344,0)+1,MATCH($K$87,'用友-费用'!$B$1:$AK$1,0)+1)</f>
        <v>0</v>
      </c>
      <c r="L137" s="151">
        <f t="shared" si="19"/>
        <v>0</v>
      </c>
      <c r="M137" s="171">
        <f>INDEX('用友-费用'!$A$1:$AK$344,MATCH(B137&amp;"调整额",'用友-费用'!$A$2:$A$344,0)+1,MATCH($M$87,'用友-费用'!$B$1:$AK$1,0)+1)</f>
        <v>0</v>
      </c>
      <c r="N137" s="171">
        <f>INDEX('用友-费用'!$A$1:$AK$344,MATCH(B137&amp;"调整额",'用友-费用'!$A$2:$A$344,0)+1,MATCH($N$87,'用友-费用'!$B$1:$AK$1,0)+1)</f>
        <v>0</v>
      </c>
      <c r="O137" s="151">
        <f t="shared" si="20"/>
        <v>0</v>
      </c>
      <c r="P137" s="171">
        <f>INDEX('用友-费用'!$A$1:$AK$344,MATCH(B137&amp;"调整额",'用友-费用'!$A$2:$A$344,0)+1,MATCH($P$87,'用友-费用'!$B$1:$AK$1,0)+1)</f>
        <v>0</v>
      </c>
      <c r="Q137" s="171">
        <f>INDEX('用友-费用'!$A$1:$AK$344,MATCH(B137&amp;"调整额",'用友-费用'!$A$2:$A$344,0)+1,MATCH($Q$87,'用友-费用'!$B$1:$AK$1,0)+1)</f>
        <v>0</v>
      </c>
      <c r="R137" s="171">
        <f>INDEX('用友-费用'!$A$1:$AK$344,MATCH(B137&amp;"调整额",'用友-费用'!$A$2:$A$344,0)+1,MATCH($R$87,'用友-费用'!$B$1:$AK$1,0)+1)</f>
        <v>0</v>
      </c>
      <c r="S137" s="151">
        <f t="shared" si="21"/>
        <v>0</v>
      </c>
      <c r="T137" s="171">
        <f>INDEX('用友-费用'!$A$1:$AK$344,MATCH(B137&amp;"调整额",'用友-费用'!$A$2:$A$344,0)+1,MATCH($T$87,'用友-费用'!$B$1:$AK$1,0)+1)</f>
        <v>0</v>
      </c>
      <c r="U137" s="171">
        <f>INDEX('用友-费用'!$A$1:$AK$344,MATCH(B137&amp;"调整额",'用友-费用'!$A$2:$A$344,0)+1,MATCH($U$87,'用友-费用'!$B$1:$AK$1,0)+1)</f>
        <v>0</v>
      </c>
      <c r="V137" s="171">
        <f>INDEX('用友-费用'!$A$1:$AK$344,MATCH(B137&amp;"调整额",'用友-费用'!$A$2:$A$344,0)+1,MATCH($V$87,'用友-费用'!$B$1:$AK$1,0)+1)</f>
        <v>0</v>
      </c>
      <c r="W137" s="171">
        <f>INDEX('用友-费用'!$A$1:$AK$344,MATCH(B137&amp;"调整额",'用友-费用'!$A$2:$A$344,0)+1,MATCH($W$87,'用友-费用'!$B$1:$AK$1,0)+1)</f>
        <v>0</v>
      </c>
      <c r="X137" s="171">
        <f>INDEX('用友-费用'!$A$1:$AK$344,MATCH(A137&amp;"调整额",'用友-费用'!$A$2:$A$344,0)+1,MATCH($X$87,'用友-费用'!$B$1:$AK$1,0)+1)</f>
        <v>0</v>
      </c>
      <c r="Y137" s="171">
        <f>INDEX('用友-费用'!$A$1:$AK$344,MATCH(B137&amp;"调整额",'用友-费用'!$A$2:$A$344,0)+1,MATCH($Y$87,'用友-费用'!$B$1:$AK$1,0)+1)</f>
        <v>0</v>
      </c>
    </row>
    <row r="138" spans="1:25">
      <c r="A138" s="149"/>
      <c r="B138" s="160" t="s">
        <v>153</v>
      </c>
      <c r="C138" s="151">
        <f t="shared" si="17"/>
        <v>0</v>
      </c>
      <c r="D138" s="171"/>
      <c r="E138" s="171">
        <f>INDEX('用友-费用'!$A$1:$AK$344,MATCH(B138&amp;"调整额",'用友-费用'!$A$2:$A$344,0)+1,MATCH($E$87,'用友-费用'!$B$1:$AK$1,0)+1)</f>
        <v>0</v>
      </c>
      <c r="F138" s="171">
        <f>INDEX('用友-费用'!$A$1:$AK$344,MATCH(B138&amp;"调整额",'用友-费用'!$A$2:$A$344,0)+1,MATCH($F$87,'用友-费用'!$B$1:$AK$1,0)+1)</f>
        <v>0</v>
      </c>
      <c r="G138" s="172">
        <f>INDEX('用友-费用'!$A$1:$AK$344,MATCH(B138&amp;"调整额",'用友-费用'!$A$2:$A$344,0)+1,MATCH($G$87,'用友-费用'!$B$1:$AK$1,0)+1)</f>
        <v>0</v>
      </c>
      <c r="H138" s="151">
        <f t="shared" si="18"/>
        <v>0</v>
      </c>
      <c r="I138" s="171">
        <f>INDEX('用友-费用'!$A$1:$AK$344,MATCH(B138&amp;"调整额",'用友-费用'!$A$2:$A$344,0)+1,MATCH($I$87,'用友-费用'!$B$1:$AK$1,0)+1)</f>
        <v>0</v>
      </c>
      <c r="J138" s="171">
        <f>INDEX('用友-费用'!$A$1:$AK$344,MATCH(B138&amp;"调整额",'用友-费用'!$A$2:$A$344,0)+1,MATCH($J$87,'用友-费用'!$B$1:$AK$1,0)+1)</f>
        <v>0</v>
      </c>
      <c r="K138" s="171">
        <f>INDEX('用友-费用'!$A$1:$AK$344,MATCH(B138&amp;"调整额",'用友-费用'!$A$2:$A$344,0)+1,MATCH($K$87,'用友-费用'!$B$1:$AK$1,0)+1)</f>
        <v>0</v>
      </c>
      <c r="L138" s="151">
        <f t="shared" si="19"/>
        <v>0</v>
      </c>
      <c r="M138" s="171">
        <f>INDEX('用友-费用'!$A$1:$AK$344,MATCH(B138&amp;"调整额",'用友-费用'!$A$2:$A$344,0)+1,MATCH($M$87,'用友-费用'!$B$1:$AK$1,0)+1)</f>
        <v>0</v>
      </c>
      <c r="N138" s="171">
        <f>INDEX('用友-费用'!$A$1:$AK$344,MATCH(B138&amp;"调整额",'用友-费用'!$A$2:$A$344,0)+1,MATCH($N$87,'用友-费用'!$B$1:$AK$1,0)+1)</f>
        <v>0</v>
      </c>
      <c r="O138" s="151">
        <f t="shared" si="20"/>
        <v>0</v>
      </c>
      <c r="P138" s="171">
        <f>INDEX('用友-费用'!$A$1:$AK$344,MATCH(B138&amp;"调整额",'用友-费用'!$A$2:$A$344,0)+1,MATCH($P$87,'用友-费用'!$B$1:$AK$1,0)+1)</f>
        <v>0</v>
      </c>
      <c r="Q138" s="171">
        <f>INDEX('用友-费用'!$A$1:$AK$344,MATCH(B138&amp;"调整额",'用友-费用'!$A$2:$A$344,0)+1,MATCH($Q$87,'用友-费用'!$B$1:$AK$1,0)+1)</f>
        <v>0</v>
      </c>
      <c r="R138" s="171">
        <f>INDEX('用友-费用'!$A$1:$AK$344,MATCH(B138&amp;"调整额",'用友-费用'!$A$2:$A$344,0)+1,MATCH($R$87,'用友-费用'!$B$1:$AK$1,0)+1)</f>
        <v>0</v>
      </c>
      <c r="S138" s="151">
        <f t="shared" si="21"/>
        <v>0</v>
      </c>
      <c r="T138" s="171">
        <f>INDEX('用友-费用'!$A$1:$AK$344,MATCH(B138&amp;"调整额",'用友-费用'!$A$2:$A$344,0)+1,MATCH($T$87,'用友-费用'!$B$1:$AK$1,0)+1)</f>
        <v>0</v>
      </c>
      <c r="U138" s="171">
        <f>INDEX('用友-费用'!$A$1:$AK$344,MATCH(B138&amp;"调整额",'用友-费用'!$A$2:$A$344,0)+1,MATCH($U$87,'用友-费用'!$B$1:$AK$1,0)+1)</f>
        <v>0</v>
      </c>
      <c r="V138" s="171">
        <f>INDEX('用友-费用'!$A$1:$AK$344,MATCH(B138&amp;"调整额",'用友-费用'!$A$2:$A$344,0)+1,MATCH($V$87,'用友-费用'!$B$1:$AK$1,0)+1)</f>
        <v>0</v>
      </c>
      <c r="W138" s="171">
        <f>INDEX('用友-费用'!$A$1:$AK$344,MATCH(B138&amp;"调整额",'用友-费用'!$A$2:$A$344,0)+1,MATCH($W$87,'用友-费用'!$B$1:$AK$1,0)+1)</f>
        <v>0</v>
      </c>
      <c r="X138" s="171">
        <f>INDEX('用友-费用'!$A$1:$AK$344,MATCH(A138&amp;"调整额",'用友-费用'!$A$2:$A$344,0)+1,MATCH($X$87,'用友-费用'!$B$1:$AK$1,0)+1)</f>
        <v>0</v>
      </c>
      <c r="Y138" s="171">
        <f>INDEX('用友-费用'!$A$1:$AK$344,MATCH(B138&amp;"调整额",'用友-费用'!$A$2:$A$344,0)+1,MATCH($Y$87,'用友-费用'!$B$1:$AK$1,0)+1)</f>
        <v>0</v>
      </c>
    </row>
    <row r="139" spans="1:25">
      <c r="A139" s="149"/>
      <c r="B139" s="156" t="s">
        <v>154</v>
      </c>
      <c r="C139" s="151">
        <f t="shared" si="17"/>
        <v>0</v>
      </c>
      <c r="D139" s="171"/>
      <c r="E139" s="171">
        <f>INDEX('用友-费用'!$A$1:$AK$344,MATCH(B139&amp;"调整额",'用友-费用'!$A$2:$A$344,0)+1,MATCH($E$87,'用友-费用'!$B$1:$AK$1,0)+1)</f>
        <v>0</v>
      </c>
      <c r="F139" s="171">
        <f>INDEX('用友-费用'!$A$1:$AK$344,MATCH(B139&amp;"调整额",'用友-费用'!$A$2:$A$344,0)+1,MATCH($F$87,'用友-费用'!$B$1:$AK$1,0)+1)</f>
        <v>0</v>
      </c>
      <c r="G139" s="172">
        <f>INDEX('用友-费用'!$A$1:$AK$344,MATCH(B139&amp;"调整额",'用友-费用'!$A$2:$A$344,0)+1,MATCH($G$87,'用友-费用'!$B$1:$AK$1,0)+1)</f>
        <v>0</v>
      </c>
      <c r="H139" s="151">
        <f t="shared" si="18"/>
        <v>0</v>
      </c>
      <c r="I139" s="171">
        <f>INDEX('用友-费用'!$A$1:$AK$344,MATCH(B139&amp;"调整额",'用友-费用'!$A$2:$A$344,0)+1,MATCH($I$87,'用友-费用'!$B$1:$AK$1,0)+1)</f>
        <v>0</v>
      </c>
      <c r="J139" s="171">
        <f>INDEX('用友-费用'!$A$1:$AK$344,MATCH(B139&amp;"调整额",'用友-费用'!$A$2:$A$344,0)+1,MATCH($J$87,'用友-费用'!$B$1:$AK$1,0)+1)</f>
        <v>0</v>
      </c>
      <c r="K139" s="171">
        <f>INDEX('用友-费用'!$A$1:$AK$344,MATCH(B139&amp;"调整额",'用友-费用'!$A$2:$A$344,0)+1,MATCH($K$87,'用友-费用'!$B$1:$AK$1,0)+1)</f>
        <v>0</v>
      </c>
      <c r="L139" s="151">
        <f t="shared" si="19"/>
        <v>0</v>
      </c>
      <c r="M139" s="171">
        <f>INDEX('用友-费用'!$A$1:$AK$344,MATCH(B139&amp;"调整额",'用友-费用'!$A$2:$A$344,0)+1,MATCH($M$87,'用友-费用'!$B$1:$AK$1,0)+1)</f>
        <v>0</v>
      </c>
      <c r="N139" s="171">
        <f>INDEX('用友-费用'!$A$1:$AK$344,MATCH(B139&amp;"调整额",'用友-费用'!$A$2:$A$344,0)+1,MATCH($N$87,'用友-费用'!$B$1:$AK$1,0)+1)</f>
        <v>0</v>
      </c>
      <c r="O139" s="151">
        <f t="shared" si="20"/>
        <v>0</v>
      </c>
      <c r="P139" s="171">
        <f>INDEX('用友-费用'!$A$1:$AK$344,MATCH(B139&amp;"调整额",'用友-费用'!$A$2:$A$344,0)+1,MATCH($P$87,'用友-费用'!$B$1:$AK$1,0)+1)</f>
        <v>0</v>
      </c>
      <c r="Q139" s="171">
        <f>INDEX('用友-费用'!$A$1:$AK$344,MATCH(B139&amp;"调整额",'用友-费用'!$A$2:$A$344,0)+1,MATCH($Q$87,'用友-费用'!$B$1:$AK$1,0)+1)</f>
        <v>0</v>
      </c>
      <c r="R139" s="171">
        <f>INDEX('用友-费用'!$A$1:$AK$344,MATCH(B139&amp;"调整额",'用友-费用'!$A$2:$A$344,0)+1,MATCH($R$87,'用友-费用'!$B$1:$AK$1,0)+1)</f>
        <v>0</v>
      </c>
      <c r="S139" s="151">
        <f t="shared" si="21"/>
        <v>0</v>
      </c>
      <c r="T139" s="171">
        <f>INDEX('用友-费用'!$A$1:$AK$344,MATCH(B139&amp;"调整额",'用友-费用'!$A$2:$A$344,0)+1,MATCH($T$87,'用友-费用'!$B$1:$AK$1,0)+1)</f>
        <v>0</v>
      </c>
      <c r="U139" s="171">
        <f>INDEX('用友-费用'!$A$1:$AK$344,MATCH(B139&amp;"调整额",'用友-费用'!$A$2:$A$344,0)+1,MATCH($U$87,'用友-费用'!$B$1:$AK$1,0)+1)</f>
        <v>0</v>
      </c>
      <c r="V139" s="171">
        <f>INDEX('用友-费用'!$A$1:$AK$344,MATCH(B139&amp;"调整额",'用友-费用'!$A$2:$A$344,0)+1,MATCH($V$87,'用友-费用'!$B$1:$AK$1,0)+1)</f>
        <v>0</v>
      </c>
      <c r="W139" s="171">
        <f>INDEX('用友-费用'!$A$1:$AK$344,MATCH(B139&amp;"调整额",'用友-费用'!$A$2:$A$344,0)+1,MATCH($W$87,'用友-费用'!$B$1:$AK$1,0)+1)</f>
        <v>0</v>
      </c>
      <c r="X139" s="171">
        <f>INDEX('用友-费用'!$A$1:$AK$344,MATCH(A139&amp;"调整额",'用友-费用'!$A$2:$A$344,0)+1,MATCH($X$87,'用友-费用'!$B$1:$AK$1,0)+1)</f>
        <v>0</v>
      </c>
      <c r="Y139" s="171">
        <f>INDEX('用友-费用'!$A$1:$AK$344,MATCH(B139&amp;"调整额",'用友-费用'!$A$2:$A$344,0)+1,MATCH($Y$87,'用友-费用'!$B$1:$AK$1,0)+1)</f>
        <v>0</v>
      </c>
    </row>
    <row r="140" spans="1:25">
      <c r="A140" s="149"/>
      <c r="B140" s="156" t="s">
        <v>155</v>
      </c>
      <c r="C140" s="151">
        <f t="shared" si="17"/>
        <v>0</v>
      </c>
      <c r="D140" s="171"/>
      <c r="E140" s="171">
        <f>INDEX('用友-费用'!$A$1:$AK$344,MATCH(B140&amp;"调整额",'用友-费用'!$A$2:$A$344,0)+1,MATCH($E$87,'用友-费用'!$B$1:$AK$1,0)+1)</f>
        <v>0</v>
      </c>
      <c r="F140" s="171">
        <f>INDEX('用友-费用'!$A$1:$AK$344,MATCH(B140&amp;"调整额",'用友-费用'!$A$2:$A$344,0)+1,MATCH($F$87,'用友-费用'!$B$1:$AK$1,0)+1)</f>
        <v>0</v>
      </c>
      <c r="G140" s="172">
        <f>INDEX('用友-费用'!$A$1:$AK$344,MATCH(B140&amp;"调整额",'用友-费用'!$A$2:$A$344,0)+1,MATCH($G$87,'用友-费用'!$B$1:$AK$1,0)+1)</f>
        <v>0</v>
      </c>
      <c r="H140" s="151">
        <f t="shared" si="18"/>
        <v>0</v>
      </c>
      <c r="I140" s="171">
        <f>INDEX('用友-费用'!$A$1:$AK$344,MATCH(B140&amp;"调整额",'用友-费用'!$A$2:$A$344,0)+1,MATCH($I$87,'用友-费用'!$B$1:$AK$1,0)+1)</f>
        <v>0</v>
      </c>
      <c r="J140" s="171">
        <f>INDEX('用友-费用'!$A$1:$AK$344,MATCH(B140&amp;"调整额",'用友-费用'!$A$2:$A$344,0)+1,MATCH($J$87,'用友-费用'!$B$1:$AK$1,0)+1)</f>
        <v>0</v>
      </c>
      <c r="K140" s="171">
        <f>INDEX('用友-费用'!$A$1:$AK$344,MATCH(B140&amp;"调整额",'用友-费用'!$A$2:$A$344,0)+1,MATCH($K$87,'用友-费用'!$B$1:$AK$1,0)+1)</f>
        <v>0</v>
      </c>
      <c r="L140" s="151">
        <f t="shared" si="19"/>
        <v>0</v>
      </c>
      <c r="M140" s="171">
        <f>INDEX('用友-费用'!$A$1:$AK$344,MATCH(B140&amp;"调整额",'用友-费用'!$A$2:$A$344,0)+1,MATCH($M$87,'用友-费用'!$B$1:$AK$1,0)+1)</f>
        <v>0</v>
      </c>
      <c r="N140" s="171">
        <f>INDEX('用友-费用'!$A$1:$AK$344,MATCH(B140&amp;"调整额",'用友-费用'!$A$2:$A$344,0)+1,MATCH($N$87,'用友-费用'!$B$1:$AK$1,0)+1)</f>
        <v>0</v>
      </c>
      <c r="O140" s="151">
        <f t="shared" si="20"/>
        <v>0</v>
      </c>
      <c r="P140" s="171">
        <f>INDEX('用友-费用'!$A$1:$AK$344,MATCH(B140&amp;"调整额",'用友-费用'!$A$2:$A$344,0)+1,MATCH($P$87,'用友-费用'!$B$1:$AK$1,0)+1)</f>
        <v>0</v>
      </c>
      <c r="Q140" s="171">
        <f>INDEX('用友-费用'!$A$1:$AK$344,MATCH(B140&amp;"调整额",'用友-费用'!$A$2:$A$344,0)+1,MATCH($Q$87,'用友-费用'!$B$1:$AK$1,0)+1)</f>
        <v>0</v>
      </c>
      <c r="R140" s="171">
        <f>INDEX('用友-费用'!$A$1:$AK$344,MATCH(B140&amp;"调整额",'用友-费用'!$A$2:$A$344,0)+1,MATCH($R$87,'用友-费用'!$B$1:$AK$1,0)+1)</f>
        <v>0</v>
      </c>
      <c r="S140" s="151">
        <f t="shared" si="21"/>
        <v>0</v>
      </c>
      <c r="T140" s="171">
        <f>INDEX('用友-费用'!$A$1:$AK$344,MATCH(B140&amp;"调整额",'用友-费用'!$A$2:$A$344,0)+1,MATCH($T$87,'用友-费用'!$B$1:$AK$1,0)+1)</f>
        <v>0</v>
      </c>
      <c r="U140" s="171">
        <f>INDEX('用友-费用'!$A$1:$AK$344,MATCH(B140&amp;"调整额",'用友-费用'!$A$2:$A$344,0)+1,MATCH($U$87,'用友-费用'!$B$1:$AK$1,0)+1)</f>
        <v>0</v>
      </c>
      <c r="V140" s="171">
        <f>INDEX('用友-费用'!$A$1:$AK$344,MATCH(B140&amp;"调整额",'用友-费用'!$A$2:$A$344,0)+1,MATCH($V$87,'用友-费用'!$B$1:$AK$1,0)+1)</f>
        <v>0</v>
      </c>
      <c r="W140" s="171">
        <f>INDEX('用友-费用'!$A$1:$AK$344,MATCH(B140&amp;"调整额",'用友-费用'!$A$2:$A$344,0)+1,MATCH($W$87,'用友-费用'!$B$1:$AK$1,0)+1)</f>
        <v>0</v>
      </c>
      <c r="X140" s="171">
        <f>INDEX('用友-费用'!$A$1:$AK$344,MATCH(A140&amp;"调整额",'用友-费用'!$A$2:$A$344,0)+1,MATCH($X$87,'用友-费用'!$B$1:$AK$1,0)+1)</f>
        <v>0</v>
      </c>
      <c r="Y140" s="171">
        <f>INDEX('用友-费用'!$A$1:$AK$344,MATCH(B140&amp;"调整额",'用友-费用'!$A$2:$A$344,0)+1,MATCH($Y$87,'用友-费用'!$B$1:$AK$1,0)+1)</f>
        <v>0</v>
      </c>
    </row>
    <row r="141" spans="1:25">
      <c r="A141" s="149"/>
      <c r="B141" s="156" t="s">
        <v>156</v>
      </c>
      <c r="C141" s="151">
        <f t="shared" si="17"/>
        <v>0</v>
      </c>
      <c r="D141" s="171"/>
      <c r="E141" s="171">
        <f>INDEX('用友-费用'!$A$1:$AK$344,MATCH(B141&amp;"调整额",'用友-费用'!$A$2:$A$344,0)+1,MATCH($E$87,'用友-费用'!$B$1:$AK$1,0)+1)</f>
        <v>0</v>
      </c>
      <c r="F141" s="171">
        <f>INDEX('用友-费用'!$A$1:$AK$344,MATCH(B141&amp;"调整额",'用友-费用'!$A$2:$A$344,0)+1,MATCH($F$87,'用友-费用'!$B$1:$AK$1,0)+1)</f>
        <v>0</v>
      </c>
      <c r="G141" s="172">
        <f>INDEX('用友-费用'!$A$1:$AK$344,MATCH(B141&amp;"调整额",'用友-费用'!$A$2:$A$344,0)+1,MATCH($G$87,'用友-费用'!$B$1:$AK$1,0)+1)</f>
        <v>0</v>
      </c>
      <c r="H141" s="151">
        <f t="shared" si="18"/>
        <v>0</v>
      </c>
      <c r="I141" s="171">
        <f>INDEX('用友-费用'!$A$1:$AK$344,MATCH(B141&amp;"调整额",'用友-费用'!$A$2:$A$344,0)+1,MATCH($I$87,'用友-费用'!$B$1:$AK$1,0)+1)</f>
        <v>0</v>
      </c>
      <c r="J141" s="171">
        <f>INDEX('用友-费用'!$A$1:$AK$344,MATCH(B141&amp;"调整额",'用友-费用'!$A$2:$A$344,0)+1,MATCH($J$87,'用友-费用'!$B$1:$AK$1,0)+1)</f>
        <v>0</v>
      </c>
      <c r="K141" s="171">
        <f>INDEX('用友-费用'!$A$1:$AK$344,MATCH(B141&amp;"调整额",'用友-费用'!$A$2:$A$344,0)+1,MATCH($K$87,'用友-费用'!$B$1:$AK$1,0)+1)</f>
        <v>0</v>
      </c>
      <c r="L141" s="151">
        <f t="shared" si="19"/>
        <v>0</v>
      </c>
      <c r="M141" s="171">
        <f>INDEX('用友-费用'!$A$1:$AK$344,MATCH(B141&amp;"调整额",'用友-费用'!$A$2:$A$344,0)+1,MATCH($M$87,'用友-费用'!$B$1:$AK$1,0)+1)</f>
        <v>0</v>
      </c>
      <c r="N141" s="171">
        <f>INDEX('用友-费用'!$A$1:$AK$344,MATCH(B141&amp;"调整额",'用友-费用'!$A$2:$A$344,0)+1,MATCH($N$87,'用友-费用'!$B$1:$AK$1,0)+1)</f>
        <v>0</v>
      </c>
      <c r="O141" s="151">
        <f t="shared" si="20"/>
        <v>0</v>
      </c>
      <c r="P141" s="171">
        <f>INDEX('用友-费用'!$A$1:$AK$344,MATCH(B141&amp;"调整额",'用友-费用'!$A$2:$A$344,0)+1,MATCH($P$87,'用友-费用'!$B$1:$AK$1,0)+1)</f>
        <v>0</v>
      </c>
      <c r="Q141" s="171">
        <f>INDEX('用友-费用'!$A$1:$AK$344,MATCH(B141&amp;"调整额",'用友-费用'!$A$2:$A$344,0)+1,MATCH($Q$87,'用友-费用'!$B$1:$AK$1,0)+1)</f>
        <v>0</v>
      </c>
      <c r="R141" s="171">
        <f>INDEX('用友-费用'!$A$1:$AK$344,MATCH(B141&amp;"调整额",'用友-费用'!$A$2:$A$344,0)+1,MATCH($R$87,'用友-费用'!$B$1:$AK$1,0)+1)</f>
        <v>0</v>
      </c>
      <c r="S141" s="151">
        <f t="shared" si="21"/>
        <v>0</v>
      </c>
      <c r="T141" s="171">
        <f>INDEX('用友-费用'!$A$1:$AK$344,MATCH(B141&amp;"调整额",'用友-费用'!$A$2:$A$344,0)+1,MATCH($T$87,'用友-费用'!$B$1:$AK$1,0)+1)</f>
        <v>0</v>
      </c>
      <c r="U141" s="171">
        <f>INDEX('用友-费用'!$A$1:$AK$344,MATCH(B141&amp;"调整额",'用友-费用'!$A$2:$A$344,0)+1,MATCH($U$87,'用友-费用'!$B$1:$AK$1,0)+1)</f>
        <v>0</v>
      </c>
      <c r="V141" s="171">
        <f>INDEX('用友-费用'!$A$1:$AK$344,MATCH(B141&amp;"调整额",'用友-费用'!$A$2:$A$344,0)+1,MATCH($V$87,'用友-费用'!$B$1:$AK$1,0)+1)</f>
        <v>0</v>
      </c>
      <c r="W141" s="171">
        <f>INDEX('用友-费用'!$A$1:$AK$344,MATCH(B141&amp;"调整额",'用友-费用'!$A$2:$A$344,0)+1,MATCH($W$87,'用友-费用'!$B$1:$AK$1,0)+1)</f>
        <v>0</v>
      </c>
      <c r="X141" s="171">
        <f>INDEX('用友-费用'!$A$1:$AK$344,MATCH(A141&amp;"调整额",'用友-费用'!$A$2:$A$344,0)+1,MATCH($X$87,'用友-费用'!$B$1:$AK$1,0)+1)</f>
        <v>0</v>
      </c>
      <c r="Y141" s="171">
        <f>INDEX('用友-费用'!$A$1:$AK$344,MATCH(B141&amp;"调整额",'用友-费用'!$A$2:$A$344,0)+1,MATCH($Y$87,'用友-费用'!$B$1:$AK$1,0)+1)</f>
        <v>0</v>
      </c>
    </row>
    <row r="142" spans="1:25">
      <c r="A142" s="149"/>
      <c r="B142" s="156" t="s">
        <v>157</v>
      </c>
      <c r="C142" s="151">
        <f t="shared" si="17"/>
        <v>0</v>
      </c>
      <c r="D142" s="171"/>
      <c r="E142" s="171">
        <f>INDEX('用友-费用'!$A$1:$AK$344,MATCH(B142&amp;"调整额",'用友-费用'!$A$2:$A$344,0)+1,MATCH($E$87,'用友-费用'!$B$1:$AK$1,0)+1)</f>
        <v>0</v>
      </c>
      <c r="F142" s="171">
        <f>INDEX('用友-费用'!$A$1:$AK$344,MATCH(B142&amp;"调整额",'用友-费用'!$A$2:$A$344,0)+1,MATCH($F$87,'用友-费用'!$B$1:$AK$1,0)+1)</f>
        <v>0</v>
      </c>
      <c r="G142" s="172">
        <f>INDEX('用友-费用'!$A$1:$AK$344,MATCH(B142&amp;"调整额",'用友-费用'!$A$2:$A$344,0)+1,MATCH($G$87,'用友-费用'!$B$1:$AK$1,0)+1)</f>
        <v>0</v>
      </c>
      <c r="H142" s="151">
        <f t="shared" si="18"/>
        <v>0</v>
      </c>
      <c r="I142" s="171">
        <f>INDEX('用友-费用'!$A$1:$AK$344,MATCH(B142&amp;"调整额",'用友-费用'!$A$2:$A$344,0)+1,MATCH($I$87,'用友-费用'!$B$1:$AK$1,0)+1)</f>
        <v>0</v>
      </c>
      <c r="J142" s="171">
        <f>INDEX('用友-费用'!$A$1:$AK$344,MATCH(B142&amp;"调整额",'用友-费用'!$A$2:$A$344,0)+1,MATCH($J$87,'用友-费用'!$B$1:$AK$1,0)+1)</f>
        <v>0</v>
      </c>
      <c r="K142" s="171">
        <f>INDEX('用友-费用'!$A$1:$AK$344,MATCH(B142&amp;"调整额",'用友-费用'!$A$2:$A$344,0)+1,MATCH($K$87,'用友-费用'!$B$1:$AK$1,0)+1)</f>
        <v>0</v>
      </c>
      <c r="L142" s="151">
        <f t="shared" si="19"/>
        <v>0</v>
      </c>
      <c r="M142" s="171">
        <f>INDEX('用友-费用'!$A$1:$AK$344,MATCH(B142&amp;"调整额",'用友-费用'!$A$2:$A$344,0)+1,MATCH($M$87,'用友-费用'!$B$1:$AK$1,0)+1)</f>
        <v>0</v>
      </c>
      <c r="N142" s="171">
        <f>INDEX('用友-费用'!$A$1:$AK$344,MATCH(B142&amp;"调整额",'用友-费用'!$A$2:$A$344,0)+1,MATCH($N$87,'用友-费用'!$B$1:$AK$1,0)+1)</f>
        <v>0</v>
      </c>
      <c r="O142" s="151">
        <f t="shared" si="20"/>
        <v>0</v>
      </c>
      <c r="P142" s="171">
        <f>INDEX('用友-费用'!$A$1:$AK$344,MATCH(B142&amp;"调整额",'用友-费用'!$A$2:$A$344,0)+1,MATCH($P$87,'用友-费用'!$B$1:$AK$1,0)+1)</f>
        <v>0</v>
      </c>
      <c r="Q142" s="171">
        <f>INDEX('用友-费用'!$A$1:$AK$344,MATCH(B142&amp;"调整额",'用友-费用'!$A$2:$A$344,0)+1,MATCH($Q$87,'用友-费用'!$B$1:$AK$1,0)+1)</f>
        <v>0</v>
      </c>
      <c r="R142" s="171">
        <f>INDEX('用友-费用'!$A$1:$AK$344,MATCH(B142&amp;"调整额",'用友-费用'!$A$2:$A$344,0)+1,MATCH($R$87,'用友-费用'!$B$1:$AK$1,0)+1)</f>
        <v>0</v>
      </c>
      <c r="S142" s="151">
        <f t="shared" si="21"/>
        <v>0</v>
      </c>
      <c r="T142" s="171">
        <f>INDEX('用友-费用'!$A$1:$AK$344,MATCH(B142&amp;"调整额",'用友-费用'!$A$2:$A$344,0)+1,MATCH($T$87,'用友-费用'!$B$1:$AK$1,0)+1)</f>
        <v>0</v>
      </c>
      <c r="U142" s="171">
        <f>INDEX('用友-费用'!$A$1:$AK$344,MATCH(B142&amp;"调整额",'用友-费用'!$A$2:$A$344,0)+1,MATCH($U$87,'用友-费用'!$B$1:$AK$1,0)+1)</f>
        <v>0</v>
      </c>
      <c r="V142" s="171">
        <f>INDEX('用友-费用'!$A$1:$AK$344,MATCH(B142&amp;"调整额",'用友-费用'!$A$2:$A$344,0)+1,MATCH($V$87,'用友-费用'!$B$1:$AK$1,0)+1)</f>
        <v>0</v>
      </c>
      <c r="W142" s="171">
        <f>INDEX('用友-费用'!$A$1:$AK$344,MATCH(B142&amp;"调整额",'用友-费用'!$A$2:$A$344,0)+1,MATCH($W$87,'用友-费用'!$B$1:$AK$1,0)+1)</f>
        <v>0</v>
      </c>
      <c r="X142" s="171">
        <f>INDEX('用友-费用'!$A$1:$AK$344,MATCH(A142&amp;"调整额",'用友-费用'!$A$2:$A$344,0)+1,MATCH($X$87,'用友-费用'!$B$1:$AK$1,0)+1)</f>
        <v>0</v>
      </c>
      <c r="Y142" s="171">
        <f>INDEX('用友-费用'!$A$1:$AK$344,MATCH(B142&amp;"调整额",'用友-费用'!$A$2:$A$344,0)+1,MATCH($Y$87,'用友-费用'!$B$1:$AK$1,0)+1)</f>
        <v>0</v>
      </c>
    </row>
    <row r="143" spans="1:25">
      <c r="A143" s="149"/>
      <c r="B143" s="156" t="s">
        <v>158</v>
      </c>
      <c r="C143" s="151">
        <f t="shared" si="17"/>
        <v>0</v>
      </c>
      <c r="D143" s="171"/>
      <c r="E143" s="171">
        <f>INDEX('用友-费用'!$A$1:$AK$344,MATCH(B143&amp;"调整额",'用友-费用'!$A$2:$A$344,0)+1,MATCH($E$87,'用友-费用'!$B$1:$AK$1,0)+1)</f>
        <v>0</v>
      </c>
      <c r="F143" s="171">
        <f>INDEX('用友-费用'!$A$1:$AK$344,MATCH(B143&amp;"调整额",'用友-费用'!$A$2:$A$344,0)+1,MATCH($F$87,'用友-费用'!$B$1:$AK$1,0)+1)</f>
        <v>0</v>
      </c>
      <c r="G143" s="172">
        <f>INDEX('用友-费用'!$A$1:$AK$344,MATCH(B143&amp;"调整额",'用友-费用'!$A$2:$A$344,0)+1,MATCH($G$87,'用友-费用'!$B$1:$AK$1,0)+1)</f>
        <v>0</v>
      </c>
      <c r="H143" s="151">
        <f t="shared" si="18"/>
        <v>0</v>
      </c>
      <c r="I143" s="171">
        <f>INDEX('用友-费用'!$A$1:$AK$344,MATCH(B143&amp;"调整额",'用友-费用'!$A$2:$A$344,0)+1,MATCH($I$87,'用友-费用'!$B$1:$AK$1,0)+1)</f>
        <v>0</v>
      </c>
      <c r="J143" s="171">
        <f>INDEX('用友-费用'!$A$1:$AK$344,MATCH(B143&amp;"调整额",'用友-费用'!$A$2:$A$344,0)+1,MATCH($J$87,'用友-费用'!$B$1:$AK$1,0)+1)</f>
        <v>0</v>
      </c>
      <c r="K143" s="171">
        <f>INDEX('用友-费用'!$A$1:$AK$344,MATCH(B143&amp;"调整额",'用友-费用'!$A$2:$A$344,0)+1,MATCH($K$87,'用友-费用'!$B$1:$AK$1,0)+1)</f>
        <v>0</v>
      </c>
      <c r="L143" s="151">
        <f t="shared" si="19"/>
        <v>0</v>
      </c>
      <c r="M143" s="171">
        <f>INDEX('用友-费用'!$A$1:$AK$344,MATCH(B143&amp;"调整额",'用友-费用'!$A$2:$A$344,0)+1,MATCH($M$87,'用友-费用'!$B$1:$AK$1,0)+1)</f>
        <v>0</v>
      </c>
      <c r="N143" s="171">
        <f>INDEX('用友-费用'!$A$1:$AK$344,MATCH(B143&amp;"调整额",'用友-费用'!$A$2:$A$344,0)+1,MATCH($N$87,'用友-费用'!$B$1:$AK$1,0)+1)</f>
        <v>0</v>
      </c>
      <c r="O143" s="151">
        <f t="shared" si="20"/>
        <v>0</v>
      </c>
      <c r="P143" s="171">
        <f>INDEX('用友-费用'!$A$1:$AK$344,MATCH(B143&amp;"调整额",'用友-费用'!$A$2:$A$344,0)+1,MATCH($P$87,'用友-费用'!$B$1:$AK$1,0)+1)</f>
        <v>0</v>
      </c>
      <c r="Q143" s="171">
        <f>INDEX('用友-费用'!$A$1:$AK$344,MATCH(B143&amp;"调整额",'用友-费用'!$A$2:$A$344,0)+1,MATCH($Q$87,'用友-费用'!$B$1:$AK$1,0)+1)</f>
        <v>0</v>
      </c>
      <c r="R143" s="171">
        <f>INDEX('用友-费用'!$A$1:$AK$344,MATCH(B143&amp;"调整额",'用友-费用'!$A$2:$A$344,0)+1,MATCH($R$87,'用友-费用'!$B$1:$AK$1,0)+1)</f>
        <v>0</v>
      </c>
      <c r="S143" s="151">
        <f t="shared" si="21"/>
        <v>0</v>
      </c>
      <c r="T143" s="171">
        <f>INDEX('用友-费用'!$A$1:$AK$344,MATCH(B143&amp;"调整额",'用友-费用'!$A$2:$A$344,0)+1,MATCH($T$87,'用友-费用'!$B$1:$AK$1,0)+1)</f>
        <v>0</v>
      </c>
      <c r="U143" s="171">
        <f>INDEX('用友-费用'!$A$1:$AK$344,MATCH(B143&amp;"调整额",'用友-费用'!$A$2:$A$344,0)+1,MATCH($U$87,'用友-费用'!$B$1:$AK$1,0)+1)</f>
        <v>0</v>
      </c>
      <c r="V143" s="171">
        <f>INDEX('用友-费用'!$A$1:$AK$344,MATCH(B143&amp;"调整额",'用友-费用'!$A$2:$A$344,0)+1,MATCH($V$87,'用友-费用'!$B$1:$AK$1,0)+1)</f>
        <v>0</v>
      </c>
      <c r="W143" s="171">
        <f>INDEX('用友-费用'!$A$1:$AK$344,MATCH(B143&amp;"调整额",'用友-费用'!$A$2:$A$344,0)+1,MATCH($W$87,'用友-费用'!$B$1:$AK$1,0)+1)</f>
        <v>0</v>
      </c>
      <c r="X143" s="171">
        <f>INDEX('用友-费用'!$A$1:$AK$344,MATCH(A143&amp;"调整额",'用友-费用'!$A$2:$A$344,0)+1,MATCH($X$87,'用友-费用'!$B$1:$AK$1,0)+1)</f>
        <v>0</v>
      </c>
      <c r="Y143" s="171">
        <f>INDEX('用友-费用'!$A$1:$AK$344,MATCH(B143&amp;"调整额",'用友-费用'!$A$2:$A$344,0)+1,MATCH($Y$87,'用友-费用'!$B$1:$AK$1,0)+1)</f>
        <v>0</v>
      </c>
    </row>
    <row r="144" spans="1:25">
      <c r="A144" s="149"/>
      <c r="B144" s="156" t="s">
        <v>159</v>
      </c>
      <c r="C144" s="151">
        <f t="shared" si="17"/>
        <v>0</v>
      </c>
      <c r="D144" s="171"/>
      <c r="E144" s="171">
        <f>INDEX('用友-费用'!$A$1:$AK$344,MATCH(B144&amp;"调整额",'用友-费用'!$A$2:$A$344,0)+1,MATCH($E$87,'用友-费用'!$B$1:$AK$1,0)+1)</f>
        <v>0</v>
      </c>
      <c r="F144" s="171">
        <f>INDEX('用友-费用'!$A$1:$AK$344,MATCH(B144&amp;"调整额",'用友-费用'!$A$2:$A$344,0)+1,MATCH($F$87,'用友-费用'!$B$1:$AK$1,0)+1)</f>
        <v>0</v>
      </c>
      <c r="G144" s="172">
        <f>INDEX('用友-费用'!$A$1:$AK$344,MATCH(B144&amp;"调整额",'用友-费用'!$A$2:$A$344,0)+1,MATCH($G$87,'用友-费用'!$B$1:$AK$1,0)+1)</f>
        <v>0</v>
      </c>
      <c r="H144" s="151">
        <f t="shared" si="18"/>
        <v>0</v>
      </c>
      <c r="I144" s="171">
        <f>INDEX('用友-费用'!$A$1:$AK$344,MATCH(B144&amp;"调整额",'用友-费用'!$A$2:$A$344,0)+1,MATCH($I$87,'用友-费用'!$B$1:$AK$1,0)+1)</f>
        <v>0</v>
      </c>
      <c r="J144" s="171">
        <f>INDEX('用友-费用'!$A$1:$AK$344,MATCH(B144&amp;"调整额",'用友-费用'!$A$2:$A$344,0)+1,MATCH($J$87,'用友-费用'!$B$1:$AK$1,0)+1)</f>
        <v>0</v>
      </c>
      <c r="K144" s="171">
        <f>INDEX('用友-费用'!$A$1:$AK$344,MATCH(B144&amp;"调整额",'用友-费用'!$A$2:$A$344,0)+1,MATCH($K$87,'用友-费用'!$B$1:$AK$1,0)+1)</f>
        <v>0</v>
      </c>
      <c r="L144" s="151">
        <f t="shared" si="19"/>
        <v>0</v>
      </c>
      <c r="M144" s="171">
        <f>INDEX('用友-费用'!$A$1:$AK$344,MATCH(B144&amp;"调整额",'用友-费用'!$A$2:$A$344,0)+1,MATCH($M$87,'用友-费用'!$B$1:$AK$1,0)+1)</f>
        <v>0</v>
      </c>
      <c r="N144" s="171">
        <f>INDEX('用友-费用'!$A$1:$AK$344,MATCH(B144&amp;"调整额",'用友-费用'!$A$2:$A$344,0)+1,MATCH($N$87,'用友-费用'!$B$1:$AK$1,0)+1)</f>
        <v>0</v>
      </c>
      <c r="O144" s="151">
        <f t="shared" si="20"/>
        <v>0</v>
      </c>
      <c r="P144" s="171">
        <f>INDEX('用友-费用'!$A$1:$AK$344,MATCH(B144&amp;"调整额",'用友-费用'!$A$2:$A$344,0)+1,MATCH($P$87,'用友-费用'!$B$1:$AK$1,0)+1)</f>
        <v>0</v>
      </c>
      <c r="Q144" s="171">
        <f>INDEX('用友-费用'!$A$1:$AK$344,MATCH(B144&amp;"调整额",'用友-费用'!$A$2:$A$344,0)+1,MATCH($Q$87,'用友-费用'!$B$1:$AK$1,0)+1)</f>
        <v>0</v>
      </c>
      <c r="R144" s="171">
        <f>INDEX('用友-费用'!$A$1:$AK$344,MATCH(B144&amp;"调整额",'用友-费用'!$A$2:$A$344,0)+1,MATCH($R$87,'用友-费用'!$B$1:$AK$1,0)+1)</f>
        <v>0</v>
      </c>
      <c r="S144" s="151">
        <f t="shared" si="21"/>
        <v>0</v>
      </c>
      <c r="T144" s="171">
        <f>INDEX('用友-费用'!$A$1:$AK$344,MATCH(B144&amp;"调整额",'用友-费用'!$A$2:$A$344,0)+1,MATCH($T$87,'用友-费用'!$B$1:$AK$1,0)+1)</f>
        <v>0</v>
      </c>
      <c r="U144" s="171">
        <f>INDEX('用友-费用'!$A$1:$AK$344,MATCH(B144&amp;"调整额",'用友-费用'!$A$2:$A$344,0)+1,MATCH($U$87,'用友-费用'!$B$1:$AK$1,0)+1)</f>
        <v>0</v>
      </c>
      <c r="V144" s="171">
        <f>INDEX('用友-费用'!$A$1:$AK$344,MATCH(B144&amp;"调整额",'用友-费用'!$A$2:$A$344,0)+1,MATCH($V$87,'用友-费用'!$B$1:$AK$1,0)+1)</f>
        <v>0</v>
      </c>
      <c r="W144" s="171">
        <f>INDEX('用友-费用'!$A$1:$AK$344,MATCH(B144&amp;"调整额",'用友-费用'!$A$2:$A$344,0)+1,MATCH($W$87,'用友-费用'!$B$1:$AK$1,0)+1)</f>
        <v>0</v>
      </c>
      <c r="X144" s="171">
        <f>INDEX('用友-费用'!$A$1:$AK$344,MATCH(A144&amp;"调整额",'用友-费用'!$A$2:$A$344,0)+1,MATCH($X$87,'用友-费用'!$B$1:$AK$1,0)+1)</f>
        <v>0</v>
      </c>
      <c r="Y144" s="171">
        <f>INDEX('用友-费用'!$A$1:$AK$344,MATCH(B144&amp;"调整额",'用友-费用'!$A$2:$A$344,0)+1,MATCH($Y$87,'用友-费用'!$B$1:$AK$1,0)+1)</f>
        <v>0</v>
      </c>
    </row>
    <row r="145" spans="1:25">
      <c r="A145" s="149"/>
      <c r="B145" s="161" t="s">
        <v>122</v>
      </c>
      <c r="C145" s="151">
        <f t="shared" si="17"/>
        <v>0</v>
      </c>
      <c r="D145" s="171"/>
      <c r="E145" s="151">
        <f t="shared" ref="E145:Y145" si="25">SUM(E123:E144)</f>
        <v>-106454</v>
      </c>
      <c r="F145" s="151">
        <f t="shared" si="25"/>
        <v>4040</v>
      </c>
      <c r="G145" s="173">
        <f t="shared" si="25"/>
        <v>51984</v>
      </c>
      <c r="H145" s="151">
        <f t="shared" si="25"/>
        <v>7280</v>
      </c>
      <c r="I145" s="151">
        <f t="shared" si="25"/>
        <v>7280</v>
      </c>
      <c r="J145" s="151">
        <f t="shared" si="25"/>
        <v>0</v>
      </c>
      <c r="K145" s="151">
        <f t="shared" si="25"/>
        <v>0</v>
      </c>
      <c r="L145" s="151">
        <f t="shared" si="25"/>
        <v>0</v>
      </c>
      <c r="M145" s="151">
        <f t="shared" si="25"/>
        <v>0</v>
      </c>
      <c r="N145" s="151">
        <f t="shared" si="25"/>
        <v>0</v>
      </c>
      <c r="O145" s="151">
        <f t="shared" si="25"/>
        <v>0</v>
      </c>
      <c r="P145" s="151">
        <f t="shared" si="25"/>
        <v>0</v>
      </c>
      <c r="Q145" s="151">
        <f t="shared" si="25"/>
        <v>0</v>
      </c>
      <c r="R145" s="151">
        <f t="shared" si="25"/>
        <v>0</v>
      </c>
      <c r="S145" s="151">
        <f t="shared" si="21"/>
        <v>43150</v>
      </c>
      <c r="T145" s="151">
        <f t="shared" si="25"/>
        <v>8075</v>
      </c>
      <c r="U145" s="151">
        <f t="shared" si="25"/>
        <v>20505</v>
      </c>
      <c r="V145" s="151">
        <f t="shared" si="25"/>
        <v>12890</v>
      </c>
      <c r="W145" s="151">
        <f t="shared" si="25"/>
        <v>0</v>
      </c>
      <c r="X145" s="151">
        <f t="shared" si="25"/>
        <v>0</v>
      </c>
      <c r="Y145" s="151">
        <f t="shared" si="25"/>
        <v>1680</v>
      </c>
    </row>
    <row r="146" spans="1:25">
      <c r="A146" s="149" t="s">
        <v>160</v>
      </c>
      <c r="B146" s="153" t="s">
        <v>161</v>
      </c>
      <c r="C146" s="151">
        <f t="shared" si="17"/>
        <v>0</v>
      </c>
      <c r="D146" s="171"/>
      <c r="E146" s="171">
        <f>INDEX('用友-费用'!$A$1:$AK$344,MATCH(B146&amp;"调整额",'用友-费用'!$A$2:$A$344,0)+1,MATCH($E$87,'用友-费用'!$B$1:$AK$1,0)+1)</f>
        <v>0</v>
      </c>
      <c r="F146" s="171">
        <f>INDEX('用友-费用'!$A$1:$AK$344,MATCH(B146&amp;"调整额",'用友-费用'!$A$2:$A$344,0)+1,MATCH($F$87,'用友-费用'!$B$1:$AK$1,0)+1)</f>
        <v>0</v>
      </c>
      <c r="G146" s="172">
        <f>INDEX('用友-费用'!$A$1:$AK$344,MATCH(B146&amp;"调整额",'用友-费用'!$A$2:$A$344,0)+1,MATCH($G$87,'用友-费用'!$B$1:$AK$1,0)+1)</f>
        <v>0</v>
      </c>
      <c r="H146" s="151">
        <f t="shared" si="18"/>
        <v>0</v>
      </c>
      <c r="I146" s="171">
        <f>INDEX('用友-费用'!$A$1:$AK$344,MATCH(B146&amp;"调整额",'用友-费用'!$A$2:$A$344,0)+1,MATCH($I$87,'用友-费用'!$B$1:$AK$1,0)+1)</f>
        <v>0</v>
      </c>
      <c r="J146" s="171">
        <f>INDEX('用友-费用'!$A$1:$AK$344,MATCH(B146&amp;"调整额",'用友-费用'!$A$2:$A$344,0)+1,MATCH($J$87,'用友-费用'!$B$1:$AK$1,0)+1)</f>
        <v>0</v>
      </c>
      <c r="K146" s="171">
        <f>INDEX('用友-费用'!$A$1:$AK$344,MATCH(B146&amp;"调整额",'用友-费用'!$A$2:$A$344,0)+1,MATCH($K$87,'用友-费用'!$B$1:$AK$1,0)+1)</f>
        <v>0</v>
      </c>
      <c r="L146" s="151">
        <f t="shared" si="19"/>
        <v>0</v>
      </c>
      <c r="M146" s="171">
        <f>INDEX('用友-费用'!$A$1:$AK$344,MATCH(B146&amp;"调整额",'用友-费用'!$A$2:$A$344,0)+1,MATCH($M$87,'用友-费用'!$B$1:$AK$1,0)+1)</f>
        <v>0</v>
      </c>
      <c r="N146" s="171">
        <f>INDEX('用友-费用'!$A$1:$AK$344,MATCH(B146&amp;"调整额",'用友-费用'!$A$2:$A$344,0)+1,MATCH($N$87,'用友-费用'!$B$1:$AK$1,0)+1)</f>
        <v>0</v>
      </c>
      <c r="O146" s="151">
        <f t="shared" si="20"/>
        <v>0</v>
      </c>
      <c r="P146" s="171">
        <f>INDEX('用友-费用'!$A$1:$AK$344,MATCH(B146&amp;"调整额",'用友-费用'!$A$2:$A$344,0)+1,MATCH($P$87,'用友-费用'!$B$1:$AK$1,0)+1)</f>
        <v>0</v>
      </c>
      <c r="Q146" s="171">
        <f>INDEX('用友-费用'!$A$1:$AK$344,MATCH(B146&amp;"调整额",'用友-费用'!$A$2:$A$344,0)+1,MATCH($Q$87,'用友-费用'!$B$1:$AK$1,0)+1)</f>
        <v>0</v>
      </c>
      <c r="R146" s="171">
        <f>INDEX('用友-费用'!$A$1:$AK$344,MATCH(B146&amp;"调整额",'用友-费用'!$A$2:$A$344,0)+1,MATCH($R$87,'用友-费用'!$B$1:$AK$1,0)+1)</f>
        <v>0</v>
      </c>
      <c r="S146" s="151">
        <f t="shared" si="21"/>
        <v>0</v>
      </c>
      <c r="T146" s="171">
        <f>INDEX('用友-费用'!$A$1:$AK$344,MATCH(B146&amp;"调整额",'用友-费用'!$A$2:$A$344,0)+1,MATCH($T$87,'用友-费用'!$B$1:$AK$1,0)+1)</f>
        <v>0</v>
      </c>
      <c r="U146" s="171">
        <f>INDEX('用友-费用'!$A$1:$AK$344,MATCH(B146&amp;"调整额",'用友-费用'!$A$2:$A$344,0)+1,MATCH($U$87,'用友-费用'!$B$1:$AK$1,0)+1)</f>
        <v>0</v>
      </c>
      <c r="V146" s="171">
        <f>INDEX('用友-费用'!$A$1:$AK$344,MATCH(B146&amp;"调整额",'用友-费用'!$A$2:$A$344,0)+1,MATCH($V$87,'用友-费用'!$B$1:$AK$1,0)+1)</f>
        <v>0</v>
      </c>
      <c r="W146" s="171">
        <f>INDEX('用友-费用'!$A$1:$AK$344,MATCH(B146&amp;"调整额",'用友-费用'!$A$2:$A$344,0)+1,MATCH($W$87,'用友-费用'!$B$1:$AK$1,0)+1)</f>
        <v>0</v>
      </c>
      <c r="X146" s="171">
        <f>INDEX('用友-费用'!$A$1:$AK$344,MATCH(B146&amp;"调整额",'用友-费用'!$A$2:$A$344,0)+1,MATCH($X$87,'用友-费用'!$B$1:$AK$1,0)+1)</f>
        <v>0</v>
      </c>
      <c r="Y146" s="171">
        <f>INDEX('用友-费用'!$A$1:$AK$344,MATCH(B146&amp;"调整额",'用友-费用'!$A$2:$A$344,0)+1,MATCH($Y$87,'用友-费用'!$B$1:$AK$1,0)+1)</f>
        <v>0</v>
      </c>
    </row>
    <row r="147" spans="1:25">
      <c r="A147" s="149"/>
      <c r="B147" s="156" t="s">
        <v>162</v>
      </c>
      <c r="C147" s="151">
        <f t="shared" si="17"/>
        <v>0</v>
      </c>
      <c r="D147" s="171"/>
      <c r="E147" s="171">
        <f>INDEX('用友-费用'!$A$1:$AK$344,MATCH(B147&amp;"调整额",'用友-费用'!$A$2:$A$344,0)+1,MATCH($E$87,'用友-费用'!$B$1:$AK$1,0)+1)</f>
        <v>0</v>
      </c>
      <c r="F147" s="171">
        <f>INDEX('用友-费用'!$A$1:$AK$344,MATCH(B147&amp;"调整额",'用友-费用'!$A$2:$A$344,0)+1,MATCH($F$87,'用友-费用'!$B$1:$AK$1,0)+1)</f>
        <v>0</v>
      </c>
      <c r="G147" s="172">
        <f>INDEX('用友-费用'!$A$1:$AK$344,MATCH(B147&amp;"调整额",'用友-费用'!$A$2:$A$344,0)+1,MATCH($G$87,'用友-费用'!$B$1:$AK$1,0)+1)</f>
        <v>0</v>
      </c>
      <c r="H147" s="151">
        <f t="shared" si="18"/>
        <v>0</v>
      </c>
      <c r="I147" s="171">
        <f>INDEX('用友-费用'!$A$1:$AK$344,MATCH(B147&amp;"调整额",'用友-费用'!$A$2:$A$344,0)+1,MATCH($I$87,'用友-费用'!$B$1:$AK$1,0)+1)</f>
        <v>0</v>
      </c>
      <c r="J147" s="171">
        <f>INDEX('用友-费用'!$A$1:$AK$344,MATCH(B147&amp;"调整额",'用友-费用'!$A$2:$A$344,0)+1,MATCH($J$87,'用友-费用'!$B$1:$AK$1,0)+1)</f>
        <v>0</v>
      </c>
      <c r="K147" s="171">
        <f>INDEX('用友-费用'!$A$1:$AK$344,MATCH(B147&amp;"调整额",'用友-费用'!$A$2:$A$344,0)+1,MATCH($K$87,'用友-费用'!$B$1:$AK$1,0)+1)</f>
        <v>0</v>
      </c>
      <c r="L147" s="151">
        <f t="shared" si="19"/>
        <v>0</v>
      </c>
      <c r="M147" s="171">
        <f>INDEX('用友-费用'!$A$1:$AK$344,MATCH(B147&amp;"调整额",'用友-费用'!$A$2:$A$344,0)+1,MATCH($M$87,'用友-费用'!$B$1:$AK$1,0)+1)</f>
        <v>0</v>
      </c>
      <c r="N147" s="171">
        <f>INDEX('用友-费用'!$A$1:$AK$344,MATCH(B147&amp;"调整额",'用友-费用'!$A$2:$A$344,0)+1,MATCH($N$87,'用友-费用'!$B$1:$AK$1,0)+1)</f>
        <v>0</v>
      </c>
      <c r="O147" s="151">
        <f t="shared" si="20"/>
        <v>0</v>
      </c>
      <c r="P147" s="171">
        <f>INDEX('用友-费用'!$A$1:$AK$344,MATCH(B147&amp;"调整额",'用友-费用'!$A$2:$A$344,0)+1,MATCH($P$87,'用友-费用'!$B$1:$AK$1,0)+1)</f>
        <v>0</v>
      </c>
      <c r="Q147" s="171">
        <f>INDEX('用友-费用'!$A$1:$AK$344,MATCH(B147&amp;"调整额",'用友-费用'!$A$2:$A$344,0)+1,MATCH($Q$87,'用友-费用'!$B$1:$AK$1,0)+1)</f>
        <v>0</v>
      </c>
      <c r="R147" s="171">
        <f>INDEX('用友-费用'!$A$1:$AK$344,MATCH(B147&amp;"调整额",'用友-费用'!$A$2:$A$344,0)+1,MATCH($R$87,'用友-费用'!$B$1:$AK$1,0)+1)</f>
        <v>0</v>
      </c>
      <c r="S147" s="151">
        <f t="shared" si="21"/>
        <v>0</v>
      </c>
      <c r="T147" s="171">
        <f>INDEX('用友-费用'!$A$1:$AK$344,MATCH(B147&amp;"调整额",'用友-费用'!$A$2:$A$344,0)+1,MATCH($T$87,'用友-费用'!$B$1:$AK$1,0)+1)</f>
        <v>0</v>
      </c>
      <c r="U147" s="171">
        <f>INDEX('用友-费用'!$A$1:$AK$344,MATCH(B147&amp;"调整额",'用友-费用'!$A$2:$A$344,0)+1,MATCH($U$87,'用友-费用'!$B$1:$AK$1,0)+1)</f>
        <v>0</v>
      </c>
      <c r="V147" s="171">
        <f>INDEX('用友-费用'!$A$1:$AK$344,MATCH(B147&amp;"调整额",'用友-费用'!$A$2:$A$344,0)+1,MATCH($V$87,'用友-费用'!$B$1:$AK$1,0)+1)</f>
        <v>0</v>
      </c>
      <c r="W147" s="171">
        <f>INDEX('用友-费用'!$A$1:$AK$344,MATCH(B147&amp;"调整额",'用友-费用'!$A$2:$A$344,0)+1,MATCH($W$87,'用友-费用'!$B$1:$AK$1,0)+1)</f>
        <v>0</v>
      </c>
      <c r="X147" s="171">
        <f>INDEX('用友-费用'!$A$1:$AK$344,MATCH(A147&amp;"调整额",'用友-费用'!$A$2:$A$344,0)+1,MATCH($X$87,'用友-费用'!$B$1:$AK$1,0)+1)</f>
        <v>0</v>
      </c>
      <c r="Y147" s="171">
        <f>INDEX('用友-费用'!$A$1:$AK$344,MATCH(B147&amp;"调整额",'用友-费用'!$A$2:$A$344,0)+1,MATCH($Y$87,'用友-费用'!$B$1:$AK$1,0)+1)</f>
        <v>0</v>
      </c>
    </row>
    <row r="148" spans="1:25">
      <c r="A148" s="149"/>
      <c r="B148" s="156" t="s">
        <v>163</v>
      </c>
      <c r="C148" s="151">
        <f t="shared" si="17"/>
        <v>0</v>
      </c>
      <c r="D148" s="171"/>
      <c r="E148" s="171">
        <f>INDEX('用友-费用'!$A$1:$AK$344,MATCH(B148&amp;"调整额",'用友-费用'!$A$2:$A$344,0)+1,MATCH($E$87,'用友-费用'!$B$1:$AK$1,0)+1)</f>
        <v>0</v>
      </c>
      <c r="F148" s="171">
        <f>INDEX('用友-费用'!$A$1:$AK$344,MATCH(B148&amp;"调整额",'用友-费用'!$A$2:$A$344,0)+1,MATCH($F$87,'用友-费用'!$B$1:$AK$1,0)+1)</f>
        <v>0</v>
      </c>
      <c r="G148" s="172">
        <f>INDEX('用友-费用'!$A$1:$AK$344,MATCH(B148&amp;"调整额",'用友-费用'!$A$2:$A$344,0)+1,MATCH($G$87,'用友-费用'!$B$1:$AK$1,0)+1)</f>
        <v>0</v>
      </c>
      <c r="H148" s="151">
        <f t="shared" si="18"/>
        <v>0</v>
      </c>
      <c r="I148" s="171">
        <f>INDEX('用友-费用'!$A$1:$AK$344,MATCH(B148&amp;"调整额",'用友-费用'!$A$2:$A$344,0)+1,MATCH($I$87,'用友-费用'!$B$1:$AK$1,0)+1)</f>
        <v>0</v>
      </c>
      <c r="J148" s="171">
        <f>INDEX('用友-费用'!$A$1:$AK$344,MATCH(B148&amp;"调整额",'用友-费用'!$A$2:$A$344,0)+1,MATCH($J$87,'用友-费用'!$B$1:$AK$1,0)+1)</f>
        <v>0</v>
      </c>
      <c r="K148" s="171">
        <f>INDEX('用友-费用'!$A$1:$AK$344,MATCH(B148&amp;"调整额",'用友-费用'!$A$2:$A$344,0)+1,MATCH($K$87,'用友-费用'!$B$1:$AK$1,0)+1)</f>
        <v>0</v>
      </c>
      <c r="L148" s="151">
        <f t="shared" si="19"/>
        <v>0</v>
      </c>
      <c r="M148" s="171">
        <f>INDEX('用友-费用'!$A$1:$AK$344,MATCH(B148&amp;"调整额",'用友-费用'!$A$2:$A$344,0)+1,MATCH($M$87,'用友-费用'!$B$1:$AK$1,0)+1)</f>
        <v>0</v>
      </c>
      <c r="N148" s="171">
        <f>INDEX('用友-费用'!$A$1:$AK$344,MATCH(B148&amp;"调整额",'用友-费用'!$A$2:$A$344,0)+1,MATCH($N$87,'用友-费用'!$B$1:$AK$1,0)+1)</f>
        <v>0</v>
      </c>
      <c r="O148" s="151">
        <f t="shared" si="20"/>
        <v>0</v>
      </c>
      <c r="P148" s="171">
        <f>INDEX('用友-费用'!$A$1:$AK$344,MATCH(B148&amp;"调整额",'用友-费用'!$A$2:$A$344,0)+1,MATCH($P$87,'用友-费用'!$B$1:$AK$1,0)+1)</f>
        <v>0</v>
      </c>
      <c r="Q148" s="171">
        <f>INDEX('用友-费用'!$A$1:$AK$344,MATCH(B148&amp;"调整额",'用友-费用'!$A$2:$A$344,0)+1,MATCH($Q$87,'用友-费用'!$B$1:$AK$1,0)+1)</f>
        <v>0</v>
      </c>
      <c r="R148" s="171">
        <f>INDEX('用友-费用'!$A$1:$AK$344,MATCH(B148&amp;"调整额",'用友-费用'!$A$2:$A$344,0)+1,MATCH($R$87,'用友-费用'!$B$1:$AK$1,0)+1)</f>
        <v>0</v>
      </c>
      <c r="S148" s="151">
        <f t="shared" si="21"/>
        <v>0</v>
      </c>
      <c r="T148" s="171">
        <f>INDEX('用友-费用'!$A$1:$AK$344,MATCH(B148&amp;"调整额",'用友-费用'!$A$2:$A$344,0)+1,MATCH($T$87,'用友-费用'!$B$1:$AK$1,0)+1)</f>
        <v>0</v>
      </c>
      <c r="U148" s="171">
        <f>INDEX('用友-费用'!$A$1:$AK$344,MATCH(B148&amp;"调整额",'用友-费用'!$A$2:$A$344,0)+1,MATCH($U$87,'用友-费用'!$B$1:$AK$1,0)+1)</f>
        <v>0</v>
      </c>
      <c r="V148" s="171">
        <f>INDEX('用友-费用'!$A$1:$AK$344,MATCH(B148&amp;"调整额",'用友-费用'!$A$2:$A$344,0)+1,MATCH($V$87,'用友-费用'!$B$1:$AK$1,0)+1)</f>
        <v>0</v>
      </c>
      <c r="W148" s="171">
        <f>INDEX('用友-费用'!$A$1:$AK$344,MATCH(B148&amp;"调整额",'用友-费用'!$A$2:$A$344,0)+1,MATCH($W$87,'用友-费用'!$B$1:$AK$1,0)+1)</f>
        <v>0</v>
      </c>
      <c r="X148" s="171">
        <f>INDEX('用友-费用'!$A$1:$AK$344,MATCH(A148&amp;"调整额",'用友-费用'!$A$2:$A$344,0)+1,MATCH($X$87,'用友-费用'!$B$1:$AK$1,0)+1)</f>
        <v>0</v>
      </c>
      <c r="Y148" s="171">
        <f>INDEX('用友-费用'!$A$1:$AK$344,MATCH(B148&amp;"调整额",'用友-费用'!$A$2:$A$344,0)+1,MATCH($Y$87,'用友-费用'!$B$1:$AK$1,0)+1)</f>
        <v>0</v>
      </c>
    </row>
    <row r="149" spans="1:25">
      <c r="A149" s="149"/>
      <c r="B149" s="156" t="s">
        <v>181</v>
      </c>
      <c r="C149" s="151">
        <f t="shared" si="17"/>
        <v>0</v>
      </c>
      <c r="D149" s="171"/>
      <c r="E149" s="171">
        <f>INDEX('用友-费用'!$A$1:$AK$344,MATCH(B149&amp;"调整额",'用友-费用'!$A$2:$A$344,0)+1,MATCH($E$87,'用友-费用'!$B$1:$AK$1,0)+1)</f>
        <v>0</v>
      </c>
      <c r="F149" s="171">
        <f>INDEX('用友-费用'!$A$1:$AK$344,MATCH(B149&amp;"调整额",'用友-费用'!$A$2:$A$344,0)+1,MATCH($F$87,'用友-费用'!$B$1:$AK$1,0)+1)</f>
        <v>0</v>
      </c>
      <c r="G149" s="172">
        <f>INDEX('用友-费用'!$A$1:$AK$344,MATCH(B149&amp;"调整额",'用友-费用'!$A$2:$A$344,0)+1,MATCH($G$87,'用友-费用'!$B$1:$AK$1,0)+1)</f>
        <v>0</v>
      </c>
      <c r="H149" s="151">
        <f t="shared" si="18"/>
        <v>0</v>
      </c>
      <c r="I149" s="171">
        <f>INDEX('用友-费用'!$A$1:$AK$344,MATCH(B149&amp;"调整额",'用友-费用'!$A$2:$A$344,0)+1,MATCH($I$87,'用友-费用'!$B$1:$AK$1,0)+1)</f>
        <v>0</v>
      </c>
      <c r="J149" s="171">
        <f>INDEX('用友-费用'!$A$1:$AK$344,MATCH(B149&amp;"调整额",'用友-费用'!$A$2:$A$344,0)+1,MATCH($J$87,'用友-费用'!$B$1:$AK$1,0)+1)</f>
        <v>0</v>
      </c>
      <c r="K149" s="171">
        <f>INDEX('用友-费用'!$A$1:$AK$344,MATCH(B149&amp;"调整额",'用友-费用'!$A$2:$A$344,0)+1,MATCH($K$87,'用友-费用'!$B$1:$AK$1,0)+1)</f>
        <v>0</v>
      </c>
      <c r="L149" s="151">
        <f t="shared" si="19"/>
        <v>0</v>
      </c>
      <c r="M149" s="171">
        <f>INDEX('用友-费用'!$A$1:$AK$344,MATCH(B149&amp;"调整额",'用友-费用'!$A$2:$A$344,0)+1,MATCH($M$87,'用友-费用'!$B$1:$AK$1,0)+1)</f>
        <v>0</v>
      </c>
      <c r="N149" s="171">
        <f>INDEX('用友-费用'!$A$1:$AK$344,MATCH(B149&amp;"调整额",'用友-费用'!$A$2:$A$344,0)+1,MATCH($N$87,'用友-费用'!$B$1:$AK$1,0)+1)</f>
        <v>0</v>
      </c>
      <c r="O149" s="151">
        <f t="shared" si="20"/>
        <v>0</v>
      </c>
      <c r="P149" s="171">
        <f>INDEX('用友-费用'!$A$1:$AK$344,MATCH(B149&amp;"调整额",'用友-费用'!$A$2:$A$344,0)+1,MATCH($P$87,'用友-费用'!$B$1:$AK$1,0)+1)</f>
        <v>0</v>
      </c>
      <c r="Q149" s="171">
        <f>INDEX('用友-费用'!$A$1:$AK$344,MATCH(B149&amp;"调整额",'用友-费用'!$A$2:$A$344,0)+1,MATCH($Q$87,'用友-费用'!$B$1:$AK$1,0)+1)</f>
        <v>0</v>
      </c>
      <c r="R149" s="171">
        <f>INDEX('用友-费用'!$A$1:$AK$344,MATCH(B149&amp;"调整额",'用友-费用'!$A$2:$A$344,0)+1,MATCH($R$87,'用友-费用'!$B$1:$AK$1,0)+1)</f>
        <v>0</v>
      </c>
      <c r="S149" s="151">
        <f t="shared" si="21"/>
        <v>0</v>
      </c>
      <c r="T149" s="171">
        <f>INDEX('用友-费用'!$A$1:$AK$344,MATCH(B149&amp;"调整额",'用友-费用'!$A$2:$A$344,0)+1,MATCH($T$87,'用友-费用'!$B$1:$AK$1,0)+1)</f>
        <v>0</v>
      </c>
      <c r="U149" s="171">
        <f>INDEX('用友-费用'!$A$1:$AK$344,MATCH(B149&amp;"调整额",'用友-费用'!$A$2:$A$344,0)+1,MATCH($U$87,'用友-费用'!$B$1:$AK$1,0)+1)</f>
        <v>0</v>
      </c>
      <c r="V149" s="171">
        <f>INDEX('用友-费用'!$A$1:$AK$344,MATCH(B149&amp;"调整额",'用友-费用'!$A$2:$A$344,0)+1,MATCH($V$87,'用友-费用'!$B$1:$AK$1,0)+1)</f>
        <v>0</v>
      </c>
      <c r="W149" s="171">
        <f>INDEX('用友-费用'!$A$1:$AK$344,MATCH(B149&amp;"调整额",'用友-费用'!$A$2:$A$344,0)+1,MATCH($W$87,'用友-费用'!$B$1:$AK$1,0)+1)</f>
        <v>0</v>
      </c>
      <c r="X149" s="171">
        <f>INDEX('用友-费用'!$A$1:$AK$344,MATCH(A149&amp;"调整额",'用友-费用'!$A$2:$A$344,0)+1,MATCH($X$87,'用友-费用'!$B$1:$AK$1,0)+1)</f>
        <v>0</v>
      </c>
      <c r="Y149" s="171">
        <f>INDEX('用友-费用'!$A$1:$AK$344,MATCH(B149&amp;"调整额",'用友-费用'!$A$2:$A$344,0)+1,MATCH($Y$87,'用友-费用'!$B$1:$AK$1,0)+1)</f>
        <v>0</v>
      </c>
    </row>
    <row r="150" spans="1:25">
      <c r="A150" s="149"/>
      <c r="B150" s="156" t="s">
        <v>165</v>
      </c>
      <c r="C150" s="151">
        <f t="shared" si="17"/>
        <v>0</v>
      </c>
      <c r="D150" s="171"/>
      <c r="E150" s="171">
        <f>INDEX('用友-费用'!$A$1:$AK$344,MATCH(B150&amp;"调整额",'用友-费用'!$A$2:$A$344,0)+1,MATCH($E$87,'用友-费用'!$B$1:$AK$1,0)+1)</f>
        <v>0</v>
      </c>
      <c r="F150" s="171">
        <f>INDEX('用友-费用'!$A$1:$AK$344,MATCH(B150&amp;"调整额",'用友-费用'!$A$2:$A$344,0)+1,MATCH($F$87,'用友-费用'!$B$1:$AK$1,0)+1)</f>
        <v>0</v>
      </c>
      <c r="G150" s="172">
        <f>INDEX('用友-费用'!$A$1:$AK$344,MATCH(B150&amp;"调整额",'用友-费用'!$A$2:$A$344,0)+1,MATCH($G$87,'用友-费用'!$B$1:$AK$1,0)+1)</f>
        <v>0</v>
      </c>
      <c r="H150" s="151">
        <f t="shared" si="18"/>
        <v>0</v>
      </c>
      <c r="I150" s="171">
        <f>INDEX('用友-费用'!$A$1:$AK$344,MATCH(B150&amp;"调整额",'用友-费用'!$A$2:$A$344,0)+1,MATCH($I$87,'用友-费用'!$B$1:$AK$1,0)+1)</f>
        <v>0</v>
      </c>
      <c r="J150" s="171">
        <f>INDEX('用友-费用'!$A$1:$AK$344,MATCH(B150&amp;"调整额",'用友-费用'!$A$2:$A$344,0)+1,MATCH($J$87,'用友-费用'!$B$1:$AK$1,0)+1)</f>
        <v>0</v>
      </c>
      <c r="K150" s="171">
        <f>INDEX('用友-费用'!$A$1:$AK$344,MATCH(B150&amp;"调整额",'用友-费用'!$A$2:$A$344,0)+1,MATCH($K$87,'用友-费用'!$B$1:$AK$1,0)+1)</f>
        <v>0</v>
      </c>
      <c r="L150" s="151">
        <f t="shared" si="19"/>
        <v>0</v>
      </c>
      <c r="M150" s="171">
        <f>INDEX('用友-费用'!$A$1:$AK$344,MATCH(B150&amp;"调整额",'用友-费用'!$A$2:$A$344,0)+1,MATCH($M$87,'用友-费用'!$B$1:$AK$1,0)+1)</f>
        <v>0</v>
      </c>
      <c r="N150" s="171">
        <f>INDEX('用友-费用'!$A$1:$AK$344,MATCH(B150&amp;"调整额",'用友-费用'!$A$2:$A$344,0)+1,MATCH($N$87,'用友-费用'!$B$1:$AK$1,0)+1)</f>
        <v>0</v>
      </c>
      <c r="O150" s="151">
        <f t="shared" si="20"/>
        <v>0</v>
      </c>
      <c r="P150" s="171">
        <f>INDEX('用友-费用'!$A$1:$AK$344,MATCH(B150&amp;"调整额",'用友-费用'!$A$2:$A$344,0)+1,MATCH($P$87,'用友-费用'!$B$1:$AK$1,0)+1)</f>
        <v>0</v>
      </c>
      <c r="Q150" s="171">
        <f>INDEX('用友-费用'!$A$1:$AK$344,MATCH(B150&amp;"调整额",'用友-费用'!$A$2:$A$344,0)+1,MATCH($Q$87,'用友-费用'!$B$1:$AK$1,0)+1)</f>
        <v>0</v>
      </c>
      <c r="R150" s="171">
        <f>INDEX('用友-费用'!$A$1:$AK$344,MATCH(B150&amp;"调整额",'用友-费用'!$A$2:$A$344,0)+1,MATCH($R$87,'用友-费用'!$B$1:$AK$1,0)+1)</f>
        <v>0</v>
      </c>
      <c r="S150" s="151">
        <f t="shared" si="21"/>
        <v>0</v>
      </c>
      <c r="T150" s="171">
        <f>INDEX('用友-费用'!$A$1:$AK$344,MATCH(B150&amp;"调整额",'用友-费用'!$A$2:$A$344,0)+1,MATCH($T$87,'用友-费用'!$B$1:$AK$1,0)+1)</f>
        <v>0</v>
      </c>
      <c r="U150" s="171">
        <f>INDEX('用友-费用'!$A$1:$AK$344,MATCH(B150&amp;"调整额",'用友-费用'!$A$2:$A$344,0)+1,MATCH($U$87,'用友-费用'!$B$1:$AK$1,0)+1)</f>
        <v>0</v>
      </c>
      <c r="V150" s="171">
        <f>INDEX('用友-费用'!$A$1:$AK$344,MATCH(B150&amp;"调整额",'用友-费用'!$A$2:$A$344,0)+1,MATCH($V$87,'用友-费用'!$B$1:$AK$1,0)+1)</f>
        <v>0</v>
      </c>
      <c r="W150" s="171">
        <f>INDEX('用友-费用'!$A$1:$AK$344,MATCH(B150&amp;"调整额",'用友-费用'!$A$2:$A$344,0)+1,MATCH($W$87,'用友-费用'!$B$1:$AK$1,0)+1)</f>
        <v>0</v>
      </c>
      <c r="X150" s="171">
        <f>INDEX('用友-费用'!$A$1:$AK$344,MATCH(A150&amp;"调整额",'用友-费用'!$A$2:$A$344,0)+1,MATCH($X$87,'用友-费用'!$B$1:$AK$1,0)+1)</f>
        <v>0</v>
      </c>
      <c r="Y150" s="171">
        <f>INDEX('用友-费用'!$A$1:$AK$344,MATCH(B150&amp;"调整额",'用友-费用'!$A$2:$A$344,0)+1,MATCH($Y$87,'用友-费用'!$B$1:$AK$1,0)+1)</f>
        <v>0</v>
      </c>
    </row>
    <row r="151" spans="1:25">
      <c r="A151" s="149"/>
      <c r="B151" s="156" t="s">
        <v>166</v>
      </c>
      <c r="C151" s="151">
        <f t="shared" si="17"/>
        <v>0</v>
      </c>
      <c r="D151" s="171"/>
      <c r="E151" s="171">
        <f>INDEX('用友-费用'!$A$1:$AK$344,MATCH(B151&amp;"调整额",'用友-费用'!$A$2:$A$344,0)+1,MATCH($E$87,'用友-费用'!$B$1:$AK$1,0)+1)</f>
        <v>0</v>
      </c>
      <c r="F151" s="171">
        <f>INDEX('用友-费用'!$A$1:$AK$344,MATCH(B151&amp;"调整额",'用友-费用'!$A$2:$A$344,0)+1,MATCH($F$87,'用友-费用'!$B$1:$AK$1,0)+1)</f>
        <v>0</v>
      </c>
      <c r="G151" s="172">
        <f>INDEX('用友-费用'!$A$1:$AK$344,MATCH(B151&amp;"调整额",'用友-费用'!$A$2:$A$344,0)+1,MATCH($G$87,'用友-费用'!$B$1:$AK$1,0)+1)</f>
        <v>0</v>
      </c>
      <c r="H151" s="151">
        <f t="shared" si="18"/>
        <v>0</v>
      </c>
      <c r="I151" s="171">
        <f>INDEX('用友-费用'!$A$1:$AK$344,MATCH(B151&amp;"调整额",'用友-费用'!$A$2:$A$344,0)+1,MATCH($I$87,'用友-费用'!$B$1:$AK$1,0)+1)</f>
        <v>0</v>
      </c>
      <c r="J151" s="171">
        <f>INDEX('用友-费用'!$A$1:$AK$344,MATCH(B151&amp;"调整额",'用友-费用'!$A$2:$A$344,0)+1,MATCH($J$87,'用友-费用'!$B$1:$AK$1,0)+1)</f>
        <v>0</v>
      </c>
      <c r="K151" s="171">
        <f>INDEX('用友-费用'!$A$1:$AK$344,MATCH(B151&amp;"调整额",'用友-费用'!$A$2:$A$344,0)+1,MATCH($K$87,'用友-费用'!$B$1:$AK$1,0)+1)</f>
        <v>0</v>
      </c>
      <c r="L151" s="151">
        <f t="shared" si="19"/>
        <v>0</v>
      </c>
      <c r="M151" s="171">
        <f>INDEX('用友-费用'!$A$1:$AK$344,MATCH(B151&amp;"调整额",'用友-费用'!$A$2:$A$344,0)+1,MATCH($M$87,'用友-费用'!$B$1:$AK$1,0)+1)</f>
        <v>0</v>
      </c>
      <c r="N151" s="171">
        <f>INDEX('用友-费用'!$A$1:$AK$344,MATCH(B151&amp;"调整额",'用友-费用'!$A$2:$A$344,0)+1,MATCH($N$87,'用友-费用'!$B$1:$AK$1,0)+1)</f>
        <v>0</v>
      </c>
      <c r="O151" s="151">
        <f t="shared" si="20"/>
        <v>0</v>
      </c>
      <c r="P151" s="171">
        <f>INDEX('用友-费用'!$A$1:$AK$344,MATCH(B151&amp;"调整额",'用友-费用'!$A$2:$A$344,0)+1,MATCH($P$87,'用友-费用'!$B$1:$AK$1,0)+1)</f>
        <v>0</v>
      </c>
      <c r="Q151" s="171">
        <f>INDEX('用友-费用'!$A$1:$AK$344,MATCH(B151&amp;"调整额",'用友-费用'!$A$2:$A$344,0)+1,MATCH($Q$87,'用友-费用'!$B$1:$AK$1,0)+1)</f>
        <v>0</v>
      </c>
      <c r="R151" s="171">
        <f>INDEX('用友-费用'!$A$1:$AK$344,MATCH(B151&amp;"调整额",'用友-费用'!$A$2:$A$344,0)+1,MATCH($R$87,'用友-费用'!$B$1:$AK$1,0)+1)</f>
        <v>0</v>
      </c>
      <c r="S151" s="151">
        <f t="shared" si="21"/>
        <v>0</v>
      </c>
      <c r="T151" s="171">
        <f>INDEX('用友-费用'!$A$1:$AK$344,MATCH(B151&amp;"调整额",'用友-费用'!$A$2:$A$344,0)+1,MATCH($T$87,'用友-费用'!$B$1:$AK$1,0)+1)</f>
        <v>0</v>
      </c>
      <c r="U151" s="171">
        <f>INDEX('用友-费用'!$A$1:$AK$344,MATCH(B151&amp;"调整额",'用友-费用'!$A$2:$A$344,0)+1,MATCH($U$87,'用友-费用'!$B$1:$AK$1,0)+1)</f>
        <v>0</v>
      </c>
      <c r="V151" s="171">
        <f>INDEX('用友-费用'!$A$1:$AK$344,MATCH(B151&amp;"调整额",'用友-费用'!$A$2:$A$344,0)+1,MATCH($V$87,'用友-费用'!$B$1:$AK$1,0)+1)</f>
        <v>0</v>
      </c>
      <c r="W151" s="171">
        <f>INDEX('用友-费用'!$A$1:$AK$344,MATCH(B151&amp;"调整额",'用友-费用'!$A$2:$A$344,0)+1,MATCH($W$87,'用友-费用'!$B$1:$AK$1,0)+1)</f>
        <v>0</v>
      </c>
      <c r="X151" s="171">
        <f>INDEX('用友-费用'!$A$1:$AK$344,MATCH(A151&amp;"调整额",'用友-费用'!$A$2:$A$344,0)+1,MATCH($X$87,'用友-费用'!$B$1:$AK$1,0)+1)</f>
        <v>0</v>
      </c>
      <c r="Y151" s="171">
        <f>INDEX('用友-费用'!$A$1:$AK$344,MATCH(B151&amp;"调整额",'用友-费用'!$A$2:$A$344,0)+1,MATCH($Y$87,'用友-费用'!$B$1:$AK$1,0)+1)</f>
        <v>0</v>
      </c>
    </row>
    <row r="152" spans="1:25">
      <c r="A152" s="149"/>
      <c r="B152" s="156" t="s">
        <v>167</v>
      </c>
      <c r="C152" s="151">
        <f t="shared" si="17"/>
        <v>0</v>
      </c>
      <c r="D152" s="171"/>
      <c r="E152" s="171">
        <f>INDEX('用友-费用'!$A$1:$AK$344,MATCH(B152&amp;"调整额",'用友-费用'!$A$2:$A$344,0)+1,MATCH($E$87,'用友-费用'!$B$1:$AK$1,0)+1)</f>
        <v>0</v>
      </c>
      <c r="F152" s="171">
        <f>INDEX('用友-费用'!$A$1:$AK$344,MATCH(B152&amp;"调整额",'用友-费用'!$A$2:$A$344,0)+1,MATCH($F$87,'用友-费用'!$B$1:$AK$1,0)+1)</f>
        <v>0</v>
      </c>
      <c r="G152" s="172">
        <f>INDEX('用友-费用'!$A$1:$AK$344,MATCH(B152&amp;"调整额",'用友-费用'!$A$2:$A$344,0)+1,MATCH($G$87,'用友-费用'!$B$1:$AK$1,0)+1)</f>
        <v>0</v>
      </c>
      <c r="H152" s="151">
        <f t="shared" si="18"/>
        <v>0</v>
      </c>
      <c r="I152" s="171">
        <f>INDEX('用友-费用'!$A$1:$AK$344,MATCH(B152&amp;"调整额",'用友-费用'!$A$2:$A$344,0)+1,MATCH($I$87,'用友-费用'!$B$1:$AK$1,0)+1)</f>
        <v>0</v>
      </c>
      <c r="J152" s="171">
        <f>INDEX('用友-费用'!$A$1:$AK$344,MATCH(B152&amp;"调整额",'用友-费用'!$A$2:$A$344,0)+1,MATCH($J$87,'用友-费用'!$B$1:$AK$1,0)+1)</f>
        <v>0</v>
      </c>
      <c r="K152" s="171">
        <f>INDEX('用友-费用'!$A$1:$AK$344,MATCH(B152&amp;"调整额",'用友-费用'!$A$2:$A$344,0)+1,MATCH($K$87,'用友-费用'!$B$1:$AK$1,0)+1)</f>
        <v>0</v>
      </c>
      <c r="L152" s="151">
        <f t="shared" si="19"/>
        <v>0</v>
      </c>
      <c r="M152" s="171">
        <f>INDEX('用友-费用'!$A$1:$AK$344,MATCH(B152&amp;"调整额",'用友-费用'!$A$2:$A$344,0)+1,MATCH($M$87,'用友-费用'!$B$1:$AK$1,0)+1)</f>
        <v>0</v>
      </c>
      <c r="N152" s="171">
        <f>INDEX('用友-费用'!$A$1:$AK$344,MATCH(B152&amp;"调整额",'用友-费用'!$A$2:$A$344,0)+1,MATCH($N$87,'用友-费用'!$B$1:$AK$1,0)+1)</f>
        <v>0</v>
      </c>
      <c r="O152" s="151">
        <f t="shared" si="20"/>
        <v>0</v>
      </c>
      <c r="P152" s="171">
        <f>INDEX('用友-费用'!$A$1:$AK$344,MATCH(B152&amp;"调整额",'用友-费用'!$A$2:$A$344,0)+1,MATCH($P$87,'用友-费用'!$B$1:$AK$1,0)+1)</f>
        <v>0</v>
      </c>
      <c r="Q152" s="171">
        <f>INDEX('用友-费用'!$A$1:$AK$344,MATCH(B152&amp;"调整额",'用友-费用'!$A$2:$A$344,0)+1,MATCH($Q$87,'用友-费用'!$B$1:$AK$1,0)+1)</f>
        <v>0</v>
      </c>
      <c r="R152" s="171">
        <f>INDEX('用友-费用'!$A$1:$AK$344,MATCH(B152&amp;"调整额",'用友-费用'!$A$2:$A$344,0)+1,MATCH($R$87,'用友-费用'!$B$1:$AK$1,0)+1)</f>
        <v>0</v>
      </c>
      <c r="S152" s="151">
        <f t="shared" si="21"/>
        <v>0</v>
      </c>
      <c r="T152" s="171">
        <f>INDEX('用友-费用'!$A$1:$AK$344,MATCH(B152&amp;"调整额",'用友-费用'!$A$2:$A$344,0)+1,MATCH($T$87,'用友-费用'!$B$1:$AK$1,0)+1)</f>
        <v>0</v>
      </c>
      <c r="U152" s="171">
        <f>INDEX('用友-费用'!$A$1:$AK$344,MATCH(B152&amp;"调整额",'用友-费用'!$A$2:$A$344,0)+1,MATCH($U$87,'用友-费用'!$B$1:$AK$1,0)+1)</f>
        <v>0</v>
      </c>
      <c r="V152" s="171">
        <f>INDEX('用友-费用'!$A$1:$AK$344,MATCH(B152&amp;"调整额",'用友-费用'!$A$2:$A$344,0)+1,MATCH($V$87,'用友-费用'!$B$1:$AK$1,0)+1)</f>
        <v>0</v>
      </c>
      <c r="W152" s="171">
        <f>INDEX('用友-费用'!$A$1:$AK$344,MATCH(B152&amp;"调整额",'用友-费用'!$A$2:$A$344,0)+1,MATCH($W$87,'用友-费用'!$B$1:$AK$1,0)+1)</f>
        <v>0</v>
      </c>
      <c r="X152" s="171">
        <f>INDEX('用友-费用'!$A$1:$AK$344,MATCH(A152&amp;"调整额",'用友-费用'!$A$2:$A$344,0)+1,MATCH($X$87,'用友-费用'!$B$1:$AK$1,0)+1)</f>
        <v>0</v>
      </c>
      <c r="Y152" s="171">
        <f>INDEX('用友-费用'!$A$1:$AK$344,MATCH(B152&amp;"调整额",'用友-费用'!$A$2:$A$344,0)+1,MATCH($Y$87,'用友-费用'!$B$1:$AK$1,0)+1)</f>
        <v>0</v>
      </c>
    </row>
    <row r="153" spans="1:25">
      <c r="A153" s="149"/>
      <c r="B153" s="156" t="s">
        <v>168</v>
      </c>
      <c r="C153" s="151">
        <f t="shared" ref="C153:C166" si="26">D153+E153+G153+H153+L153+O153+S153+F153</f>
        <v>0</v>
      </c>
      <c r="D153" s="171"/>
      <c r="E153" s="171">
        <f>INDEX('用友-费用'!$A$1:$AK$344,MATCH(B153&amp;"调整额",'用友-费用'!$A$2:$A$344,0)+1,MATCH($E$87,'用友-费用'!$B$1:$AK$1,0)+1)</f>
        <v>0</v>
      </c>
      <c r="F153" s="171">
        <f>INDEX('用友-费用'!$A$1:$AK$344,MATCH(B153&amp;"调整额",'用友-费用'!$A$2:$A$344,0)+1,MATCH($F$87,'用友-费用'!$B$1:$AK$1,0)+1)</f>
        <v>0</v>
      </c>
      <c r="G153" s="172">
        <f>INDEX('用友-费用'!$A$1:$AK$344,MATCH(B153&amp;"调整额",'用友-费用'!$A$2:$A$344,0)+1,MATCH($G$87,'用友-费用'!$B$1:$AK$1,0)+1)</f>
        <v>0</v>
      </c>
      <c r="H153" s="151">
        <f t="shared" ref="H153:H164" si="27">I153+J153+K153</f>
        <v>0</v>
      </c>
      <c r="I153" s="171">
        <f>INDEX('用友-费用'!$A$1:$AK$344,MATCH(B153&amp;"调整额",'用友-费用'!$A$2:$A$344,0)+1,MATCH($I$87,'用友-费用'!$B$1:$AK$1,0)+1)</f>
        <v>0</v>
      </c>
      <c r="J153" s="171">
        <f>INDEX('用友-费用'!$A$1:$AK$344,MATCH(B153&amp;"调整额",'用友-费用'!$A$2:$A$344,0)+1,MATCH($J$87,'用友-费用'!$B$1:$AK$1,0)+1)</f>
        <v>0</v>
      </c>
      <c r="K153" s="171">
        <f>INDEX('用友-费用'!$A$1:$AK$344,MATCH(B153&amp;"调整额",'用友-费用'!$A$2:$A$344,0)+1,MATCH($K$87,'用友-费用'!$B$1:$AK$1,0)+1)</f>
        <v>0</v>
      </c>
      <c r="L153" s="151">
        <f t="shared" ref="L153:L164" si="28">M153+N153</f>
        <v>0</v>
      </c>
      <c r="M153" s="171">
        <f>INDEX('用友-费用'!$A$1:$AK$344,MATCH(B153&amp;"调整额",'用友-费用'!$A$2:$A$344,0)+1,MATCH($M$87,'用友-费用'!$B$1:$AK$1,0)+1)</f>
        <v>0</v>
      </c>
      <c r="N153" s="171">
        <f>INDEX('用友-费用'!$A$1:$AK$344,MATCH(B153&amp;"调整额",'用友-费用'!$A$2:$A$344,0)+1,MATCH($N$87,'用友-费用'!$B$1:$AK$1,0)+1)</f>
        <v>0</v>
      </c>
      <c r="O153" s="151">
        <f t="shared" ref="O153:O164" si="29">P153+Q153</f>
        <v>0</v>
      </c>
      <c r="P153" s="171">
        <f>INDEX('用友-费用'!$A$1:$AK$344,MATCH(B153&amp;"调整额",'用友-费用'!$A$2:$A$344,0)+1,MATCH($P$87,'用友-费用'!$B$1:$AK$1,0)+1)</f>
        <v>0</v>
      </c>
      <c r="Q153" s="171">
        <f>INDEX('用友-费用'!$A$1:$AK$344,MATCH(B153&amp;"调整额",'用友-费用'!$A$2:$A$344,0)+1,MATCH($Q$87,'用友-费用'!$B$1:$AK$1,0)+1)</f>
        <v>0</v>
      </c>
      <c r="R153" s="171">
        <f>INDEX('用友-费用'!$A$1:$AK$344,MATCH(B153&amp;"调整额",'用友-费用'!$A$2:$A$344,0)+1,MATCH($R$87,'用友-费用'!$B$1:$AK$1,0)+1)</f>
        <v>0</v>
      </c>
      <c r="S153" s="151">
        <f t="shared" ref="S153:S166" si="30">T153+U153+V153+W153+X153+Y153</f>
        <v>0</v>
      </c>
      <c r="T153" s="171">
        <f>INDEX('用友-费用'!$A$1:$AK$344,MATCH(B153&amp;"调整额",'用友-费用'!$A$2:$A$344,0)+1,MATCH($T$87,'用友-费用'!$B$1:$AK$1,0)+1)</f>
        <v>0</v>
      </c>
      <c r="U153" s="171">
        <f>INDEX('用友-费用'!$A$1:$AK$344,MATCH(B153&amp;"调整额",'用友-费用'!$A$2:$A$344,0)+1,MATCH($U$87,'用友-费用'!$B$1:$AK$1,0)+1)</f>
        <v>0</v>
      </c>
      <c r="V153" s="171">
        <f>INDEX('用友-费用'!$A$1:$AK$344,MATCH(B153&amp;"调整额",'用友-费用'!$A$2:$A$344,0)+1,MATCH($V$87,'用友-费用'!$B$1:$AK$1,0)+1)</f>
        <v>0</v>
      </c>
      <c r="W153" s="171">
        <f>INDEX('用友-费用'!$A$1:$AK$344,MATCH(B153&amp;"调整额",'用友-费用'!$A$2:$A$344,0)+1,MATCH($W$87,'用友-费用'!$B$1:$AK$1,0)+1)</f>
        <v>0</v>
      </c>
      <c r="X153" s="171">
        <f>INDEX('用友-费用'!$A$1:$AK$344,MATCH(A153&amp;"调整额",'用友-费用'!$A$2:$A$344,0)+1,MATCH($X$87,'用友-费用'!$B$1:$AK$1,0)+1)</f>
        <v>0</v>
      </c>
      <c r="Y153" s="171">
        <f>INDEX('用友-费用'!$A$1:$AK$344,MATCH(B153&amp;"调整额",'用友-费用'!$A$2:$A$344,0)+1,MATCH($Y$87,'用友-费用'!$B$1:$AK$1,0)+1)</f>
        <v>0</v>
      </c>
    </row>
    <row r="154" spans="1:25">
      <c r="A154" s="149"/>
      <c r="B154" s="156" t="s">
        <v>169</v>
      </c>
      <c r="C154" s="151">
        <f t="shared" si="26"/>
        <v>0</v>
      </c>
      <c r="D154" s="171"/>
      <c r="E154" s="171">
        <f>INDEX('用友-费用'!$A$1:$AK$344,MATCH(B154&amp;"调整额",'用友-费用'!$A$2:$A$344,0)+1,MATCH($E$87,'用友-费用'!$B$1:$AK$1,0)+1)</f>
        <v>0</v>
      </c>
      <c r="F154" s="171">
        <f>INDEX('用友-费用'!$A$1:$AK$344,MATCH(B154&amp;"调整额",'用友-费用'!$A$2:$A$344,0)+1,MATCH($F$87,'用友-费用'!$B$1:$AK$1,0)+1)</f>
        <v>0</v>
      </c>
      <c r="G154" s="172">
        <f>INDEX('用友-费用'!$A$1:$AK$344,MATCH(B154&amp;"调整额",'用友-费用'!$A$2:$A$344,0)+1,MATCH($G$87,'用友-费用'!$B$1:$AK$1,0)+1)</f>
        <v>0</v>
      </c>
      <c r="H154" s="151">
        <f t="shared" si="27"/>
        <v>0</v>
      </c>
      <c r="I154" s="171">
        <f>INDEX('用友-费用'!$A$1:$AK$344,MATCH(B154&amp;"调整额",'用友-费用'!$A$2:$A$344,0)+1,MATCH($I$87,'用友-费用'!$B$1:$AK$1,0)+1)</f>
        <v>0</v>
      </c>
      <c r="J154" s="171">
        <f>INDEX('用友-费用'!$A$1:$AK$344,MATCH(B154&amp;"调整额",'用友-费用'!$A$2:$A$344,0)+1,MATCH($J$87,'用友-费用'!$B$1:$AK$1,0)+1)</f>
        <v>0</v>
      </c>
      <c r="K154" s="171">
        <f>INDEX('用友-费用'!$A$1:$AK$344,MATCH(B154&amp;"调整额",'用友-费用'!$A$2:$A$344,0)+1,MATCH($K$87,'用友-费用'!$B$1:$AK$1,0)+1)</f>
        <v>0</v>
      </c>
      <c r="L154" s="151">
        <f t="shared" si="28"/>
        <v>0</v>
      </c>
      <c r="M154" s="171">
        <f>INDEX('用友-费用'!$A$1:$AK$344,MATCH(B154&amp;"调整额",'用友-费用'!$A$2:$A$344,0)+1,MATCH($M$87,'用友-费用'!$B$1:$AK$1,0)+1)</f>
        <v>0</v>
      </c>
      <c r="N154" s="171">
        <f>INDEX('用友-费用'!$A$1:$AK$344,MATCH(B154&amp;"调整额",'用友-费用'!$A$2:$A$344,0)+1,MATCH($N$87,'用友-费用'!$B$1:$AK$1,0)+1)</f>
        <v>0</v>
      </c>
      <c r="O154" s="151">
        <f t="shared" si="29"/>
        <v>0</v>
      </c>
      <c r="P154" s="171">
        <f>INDEX('用友-费用'!$A$1:$AK$344,MATCH(B154&amp;"调整额",'用友-费用'!$A$2:$A$344,0)+1,MATCH($P$87,'用友-费用'!$B$1:$AK$1,0)+1)</f>
        <v>0</v>
      </c>
      <c r="Q154" s="171">
        <f>INDEX('用友-费用'!$A$1:$AK$344,MATCH(B154&amp;"调整额",'用友-费用'!$A$2:$A$344,0)+1,MATCH($Q$87,'用友-费用'!$B$1:$AK$1,0)+1)</f>
        <v>0</v>
      </c>
      <c r="R154" s="171">
        <f>INDEX('用友-费用'!$A$1:$AK$344,MATCH(B154&amp;"调整额",'用友-费用'!$A$2:$A$344,0)+1,MATCH($R$87,'用友-费用'!$B$1:$AK$1,0)+1)</f>
        <v>0</v>
      </c>
      <c r="S154" s="151">
        <f t="shared" si="30"/>
        <v>0</v>
      </c>
      <c r="T154" s="171">
        <f>INDEX('用友-费用'!$A$1:$AK$344,MATCH(B154&amp;"调整额",'用友-费用'!$A$2:$A$344,0)+1,MATCH($T$87,'用友-费用'!$B$1:$AK$1,0)+1)</f>
        <v>0</v>
      </c>
      <c r="U154" s="171">
        <f>INDEX('用友-费用'!$A$1:$AK$344,MATCH(B154&amp;"调整额",'用友-费用'!$A$2:$A$344,0)+1,MATCH($U$87,'用友-费用'!$B$1:$AK$1,0)+1)</f>
        <v>0</v>
      </c>
      <c r="V154" s="171">
        <f>INDEX('用友-费用'!$A$1:$AK$344,MATCH(B154&amp;"调整额",'用友-费用'!$A$2:$A$344,0)+1,MATCH($V$87,'用友-费用'!$B$1:$AK$1,0)+1)</f>
        <v>0</v>
      </c>
      <c r="W154" s="171">
        <f>INDEX('用友-费用'!$A$1:$AK$344,MATCH(B154&amp;"调整额",'用友-费用'!$A$2:$A$344,0)+1,MATCH($W$87,'用友-费用'!$B$1:$AK$1,0)+1)</f>
        <v>0</v>
      </c>
      <c r="X154" s="171">
        <f>INDEX('用友-费用'!$A$1:$AK$344,MATCH(A154&amp;"调整额",'用友-费用'!$A$2:$A$344,0)+1,MATCH($X$87,'用友-费用'!$B$1:$AK$1,0)+1)</f>
        <v>0</v>
      </c>
      <c r="Y154" s="171">
        <f>INDEX('用友-费用'!$A$1:$AK$344,MATCH(B154&amp;"调整额",'用友-费用'!$A$2:$A$344,0)+1,MATCH($Y$87,'用友-费用'!$B$1:$AK$1,0)+1)</f>
        <v>0</v>
      </c>
    </row>
    <row r="155" spans="1:25">
      <c r="A155" s="149"/>
      <c r="B155" s="156" t="s">
        <v>170</v>
      </c>
      <c r="C155" s="151">
        <f t="shared" si="26"/>
        <v>0</v>
      </c>
      <c r="D155" s="171"/>
      <c r="E155" s="171">
        <f>INDEX('用友-费用'!$A$1:$AK$344,MATCH(B155&amp;"调整额",'用友-费用'!$A$2:$A$344,0)+1,MATCH($E$87,'用友-费用'!$B$1:$AK$1,0)+1)</f>
        <v>0</v>
      </c>
      <c r="F155" s="171">
        <f>INDEX('用友-费用'!$A$1:$AK$344,MATCH(B155&amp;"调整额",'用友-费用'!$A$2:$A$344,0)+1,MATCH($F$87,'用友-费用'!$B$1:$AK$1,0)+1)</f>
        <v>0</v>
      </c>
      <c r="G155" s="172">
        <f>INDEX('用友-费用'!$A$1:$AK$344,MATCH(B155&amp;"调整额",'用友-费用'!$A$2:$A$344,0)+1,MATCH($G$87,'用友-费用'!$B$1:$AK$1,0)+1)</f>
        <v>0</v>
      </c>
      <c r="H155" s="151">
        <f t="shared" si="27"/>
        <v>0</v>
      </c>
      <c r="I155" s="171">
        <f>INDEX('用友-费用'!$A$1:$AK$344,MATCH(B155&amp;"调整额",'用友-费用'!$A$2:$A$344,0)+1,MATCH($I$87,'用友-费用'!$B$1:$AK$1,0)+1)</f>
        <v>0</v>
      </c>
      <c r="J155" s="171">
        <f>INDEX('用友-费用'!$A$1:$AK$344,MATCH(B155&amp;"调整额",'用友-费用'!$A$2:$A$344,0)+1,MATCH($J$87,'用友-费用'!$B$1:$AK$1,0)+1)</f>
        <v>0</v>
      </c>
      <c r="K155" s="171">
        <f>INDEX('用友-费用'!$A$1:$AK$344,MATCH(B155&amp;"调整额",'用友-费用'!$A$2:$A$344,0)+1,MATCH($K$87,'用友-费用'!$B$1:$AK$1,0)+1)</f>
        <v>0</v>
      </c>
      <c r="L155" s="151">
        <f t="shared" si="28"/>
        <v>0</v>
      </c>
      <c r="M155" s="171">
        <f>INDEX('用友-费用'!$A$1:$AK$344,MATCH(B155&amp;"调整额",'用友-费用'!$A$2:$A$344,0)+1,MATCH($M$87,'用友-费用'!$B$1:$AK$1,0)+1)</f>
        <v>0</v>
      </c>
      <c r="N155" s="171">
        <f>INDEX('用友-费用'!$A$1:$AK$344,MATCH(B155&amp;"调整额",'用友-费用'!$A$2:$A$344,0)+1,MATCH($N$87,'用友-费用'!$B$1:$AK$1,0)+1)</f>
        <v>0</v>
      </c>
      <c r="O155" s="151">
        <f t="shared" si="29"/>
        <v>0</v>
      </c>
      <c r="P155" s="171">
        <f>INDEX('用友-费用'!$A$1:$AK$344,MATCH(B155&amp;"调整额",'用友-费用'!$A$2:$A$344,0)+1,MATCH($P$87,'用友-费用'!$B$1:$AK$1,0)+1)</f>
        <v>0</v>
      </c>
      <c r="Q155" s="171">
        <f>INDEX('用友-费用'!$A$1:$AK$344,MATCH(B155&amp;"调整额",'用友-费用'!$A$2:$A$344,0)+1,MATCH($Q$87,'用友-费用'!$B$1:$AK$1,0)+1)</f>
        <v>0</v>
      </c>
      <c r="R155" s="171">
        <f>INDEX('用友-费用'!$A$1:$AK$344,MATCH(B155&amp;"调整额",'用友-费用'!$A$2:$A$344,0)+1,MATCH($R$87,'用友-费用'!$B$1:$AK$1,0)+1)</f>
        <v>0</v>
      </c>
      <c r="S155" s="151">
        <f t="shared" si="30"/>
        <v>0</v>
      </c>
      <c r="T155" s="171">
        <f>INDEX('用友-费用'!$A$1:$AK$344,MATCH(B155&amp;"调整额",'用友-费用'!$A$2:$A$344,0)+1,MATCH($T$87,'用友-费用'!$B$1:$AK$1,0)+1)</f>
        <v>0</v>
      </c>
      <c r="U155" s="171">
        <f>INDEX('用友-费用'!$A$1:$AK$344,MATCH(B155&amp;"调整额",'用友-费用'!$A$2:$A$344,0)+1,MATCH($U$87,'用友-费用'!$B$1:$AK$1,0)+1)</f>
        <v>0</v>
      </c>
      <c r="V155" s="171">
        <f>INDEX('用友-费用'!$A$1:$AK$344,MATCH(B155&amp;"调整额",'用友-费用'!$A$2:$A$344,0)+1,MATCH($V$87,'用友-费用'!$B$1:$AK$1,0)+1)</f>
        <v>0</v>
      </c>
      <c r="W155" s="171">
        <f>INDEX('用友-费用'!$A$1:$AK$344,MATCH(B155&amp;"调整额",'用友-费用'!$A$2:$A$344,0)+1,MATCH($W$87,'用友-费用'!$B$1:$AK$1,0)+1)</f>
        <v>0</v>
      </c>
      <c r="X155" s="171">
        <f>INDEX('用友-费用'!$A$1:$AK$344,MATCH(A155&amp;"调整额",'用友-费用'!$A$2:$A$344,0)+1,MATCH($X$87,'用友-费用'!$B$1:$AK$1,0)+1)</f>
        <v>0</v>
      </c>
      <c r="Y155" s="171">
        <f>INDEX('用友-费用'!$A$1:$AK$344,MATCH(B155&amp;"调整额",'用友-费用'!$A$2:$A$344,0)+1,MATCH($Y$87,'用友-费用'!$B$1:$AK$1,0)+1)</f>
        <v>0</v>
      </c>
    </row>
    <row r="156" spans="1:25">
      <c r="A156" s="149"/>
      <c r="B156" s="156" t="s">
        <v>171</v>
      </c>
      <c r="C156" s="151">
        <f t="shared" si="26"/>
        <v>0</v>
      </c>
      <c r="D156" s="171">
        <v>-6666666.66</v>
      </c>
      <c r="E156" s="171">
        <f>INDEX('用友-费用'!$A$1:$AK$344,MATCH(B156&amp;"调整额",'用友-费用'!$A$2:$A$344,0)+1,MATCH($E$87,'用友-费用'!$B$1:$AK$1,0)+1)</f>
        <v>0</v>
      </c>
      <c r="F156" s="171">
        <f>INDEX('用友-费用'!$A$1:$AK$344,MATCH(B156&amp;"调整额",'用友-费用'!$A$2:$A$344,0)+1,MATCH($F$87,'用友-费用'!$B$1:$AK$1,0)+1)</f>
        <v>0</v>
      </c>
      <c r="G156" s="172">
        <f>INDEX('用友-费用'!$A$1:$AK$344,MATCH(B156&amp;"调整额",'用友-费用'!$A$2:$A$344,0)+1,MATCH($G$87,'用友-费用'!$B$1:$AK$1,0)+1)</f>
        <v>6666666.66</v>
      </c>
      <c r="H156" s="151">
        <f t="shared" si="27"/>
        <v>0</v>
      </c>
      <c r="I156" s="171">
        <f>INDEX('用友-费用'!$A$1:$AK$344,MATCH(B156&amp;"调整额",'用友-费用'!$A$2:$A$344,0)+1,MATCH($I$87,'用友-费用'!$B$1:$AK$1,0)+1)</f>
        <v>0</v>
      </c>
      <c r="J156" s="171">
        <f>INDEX('用友-费用'!$A$1:$AK$344,MATCH(B156&amp;"调整额",'用友-费用'!$A$2:$A$344,0)+1,MATCH($J$87,'用友-费用'!$B$1:$AK$1,0)+1)</f>
        <v>0</v>
      </c>
      <c r="K156" s="171">
        <f>INDEX('用友-费用'!$A$1:$AK$344,MATCH(B156&amp;"调整额",'用友-费用'!$A$2:$A$344,0)+1,MATCH($K$87,'用友-费用'!$B$1:$AK$1,0)+1)</f>
        <v>0</v>
      </c>
      <c r="L156" s="151">
        <f t="shared" si="28"/>
        <v>0</v>
      </c>
      <c r="M156" s="171">
        <f>INDEX('用友-费用'!$A$1:$AK$344,MATCH(B156&amp;"调整额",'用友-费用'!$A$2:$A$344,0)+1,MATCH($M$87,'用友-费用'!$B$1:$AK$1,0)+1)</f>
        <v>0</v>
      </c>
      <c r="N156" s="171">
        <f>INDEX('用友-费用'!$A$1:$AK$344,MATCH(B156&amp;"调整额",'用友-费用'!$A$2:$A$344,0)+1,MATCH($N$87,'用友-费用'!$B$1:$AK$1,0)+1)</f>
        <v>0</v>
      </c>
      <c r="O156" s="151">
        <f t="shared" si="29"/>
        <v>0</v>
      </c>
      <c r="P156" s="171">
        <f>INDEX('用友-费用'!$A$1:$AK$344,MATCH(B156&amp;"调整额",'用友-费用'!$A$2:$A$344,0)+1,MATCH($P$87,'用友-费用'!$B$1:$AK$1,0)+1)</f>
        <v>0</v>
      </c>
      <c r="Q156" s="171">
        <f>INDEX('用友-费用'!$A$1:$AK$344,MATCH(B156&amp;"调整额",'用友-费用'!$A$2:$A$344,0)+1,MATCH($Q$87,'用友-费用'!$B$1:$AK$1,0)+1)</f>
        <v>0</v>
      </c>
      <c r="R156" s="171">
        <f>INDEX('用友-费用'!$A$1:$AK$344,MATCH(B156&amp;"调整额",'用友-费用'!$A$2:$A$344,0)+1,MATCH($R$87,'用友-费用'!$B$1:$AK$1,0)+1)</f>
        <v>0</v>
      </c>
      <c r="S156" s="151">
        <f t="shared" si="30"/>
        <v>0</v>
      </c>
      <c r="T156" s="171">
        <f>INDEX('用友-费用'!$A$1:$AK$344,MATCH(B156&amp;"调整额",'用友-费用'!$A$2:$A$344,0)+1,MATCH($T$87,'用友-费用'!$B$1:$AK$1,0)+1)</f>
        <v>0</v>
      </c>
      <c r="U156" s="171">
        <f>INDEX('用友-费用'!$A$1:$AK$344,MATCH(B156&amp;"调整额",'用友-费用'!$A$2:$A$344,0)+1,MATCH($U$87,'用友-费用'!$B$1:$AK$1,0)+1)</f>
        <v>0</v>
      </c>
      <c r="V156" s="171">
        <f>INDEX('用友-费用'!$A$1:$AK$344,MATCH(B156&amp;"调整额",'用友-费用'!$A$2:$A$344,0)+1,MATCH($V$87,'用友-费用'!$B$1:$AK$1,0)+1)</f>
        <v>0</v>
      </c>
      <c r="W156" s="171">
        <f>INDEX('用友-费用'!$A$1:$AK$344,MATCH(B156&amp;"调整额",'用友-费用'!$A$2:$A$344,0)+1,MATCH($W$87,'用友-费用'!$B$1:$AK$1,0)+1)</f>
        <v>0</v>
      </c>
      <c r="X156" s="171">
        <f>INDEX('用友-费用'!$A$1:$AK$344,MATCH(A156&amp;"调整额",'用友-费用'!$A$2:$A$344,0)+1,MATCH($X$87,'用友-费用'!$B$1:$AK$1,0)+1)</f>
        <v>0</v>
      </c>
      <c r="Y156" s="171">
        <f>INDEX('用友-费用'!$A$1:$AK$344,MATCH(B156&amp;"调整额",'用友-费用'!$A$2:$A$344,0)+1,MATCH($Y$87,'用友-费用'!$B$1:$AK$1,0)+1)</f>
        <v>0</v>
      </c>
    </row>
    <row r="157" spans="1:25">
      <c r="A157" s="149"/>
      <c r="B157" s="156" t="s">
        <v>172</v>
      </c>
      <c r="C157" s="151">
        <f t="shared" si="26"/>
        <v>0</v>
      </c>
      <c r="D157" s="171"/>
      <c r="E157" s="171">
        <f>INDEX('用友-费用'!$A$1:$AK$344,MATCH(B157&amp;"调整额",'用友-费用'!$A$2:$A$344,0)+1,MATCH($E$87,'用友-费用'!$B$1:$AK$1,0)+1)</f>
        <v>0</v>
      </c>
      <c r="F157" s="171">
        <f>INDEX('用友-费用'!$A$1:$AK$344,MATCH(B157&amp;"调整额",'用友-费用'!$A$2:$A$344,0)+1,MATCH($F$87,'用友-费用'!$B$1:$AK$1,0)+1)</f>
        <v>0</v>
      </c>
      <c r="G157" s="172">
        <f>INDEX('用友-费用'!$A$1:$AK$344,MATCH(B157&amp;"调整额",'用友-费用'!$A$2:$A$344,0)+1,MATCH($G$87,'用友-费用'!$B$1:$AK$1,0)+1)</f>
        <v>0</v>
      </c>
      <c r="H157" s="151">
        <f t="shared" si="27"/>
        <v>0</v>
      </c>
      <c r="I157" s="171">
        <f>INDEX('用友-费用'!$A$1:$AK$344,MATCH(B157&amp;"调整额",'用友-费用'!$A$2:$A$344,0)+1,MATCH($I$87,'用友-费用'!$B$1:$AK$1,0)+1)</f>
        <v>0</v>
      </c>
      <c r="J157" s="171">
        <f>INDEX('用友-费用'!$A$1:$AK$344,MATCH(B157&amp;"调整额",'用友-费用'!$A$2:$A$344,0)+1,MATCH($J$87,'用友-费用'!$B$1:$AK$1,0)+1)</f>
        <v>0</v>
      </c>
      <c r="K157" s="171">
        <f>INDEX('用友-费用'!$A$1:$AK$344,MATCH(B157&amp;"调整额",'用友-费用'!$A$2:$A$344,0)+1,MATCH($K$87,'用友-费用'!$B$1:$AK$1,0)+1)</f>
        <v>0</v>
      </c>
      <c r="L157" s="151">
        <f t="shared" si="28"/>
        <v>0</v>
      </c>
      <c r="M157" s="171">
        <f>INDEX('用友-费用'!$A$1:$AK$344,MATCH(B157&amp;"调整额",'用友-费用'!$A$2:$A$344,0)+1,MATCH($M$87,'用友-费用'!$B$1:$AK$1,0)+1)</f>
        <v>0</v>
      </c>
      <c r="N157" s="171">
        <f>INDEX('用友-费用'!$A$1:$AK$344,MATCH(B157&amp;"调整额",'用友-费用'!$A$2:$A$344,0)+1,MATCH($N$87,'用友-费用'!$B$1:$AK$1,0)+1)</f>
        <v>0</v>
      </c>
      <c r="O157" s="151">
        <f t="shared" si="29"/>
        <v>0</v>
      </c>
      <c r="P157" s="171">
        <f>INDEX('用友-费用'!$A$1:$AK$344,MATCH(B157&amp;"调整额",'用友-费用'!$A$2:$A$344,0)+1,MATCH($P$87,'用友-费用'!$B$1:$AK$1,0)+1)</f>
        <v>0</v>
      </c>
      <c r="Q157" s="171">
        <f>INDEX('用友-费用'!$A$1:$AK$344,MATCH(B157&amp;"调整额",'用友-费用'!$A$2:$A$344,0)+1,MATCH($Q$87,'用友-费用'!$B$1:$AK$1,0)+1)</f>
        <v>0</v>
      </c>
      <c r="R157" s="171">
        <f>INDEX('用友-费用'!$A$1:$AK$344,MATCH(B157&amp;"调整额",'用友-费用'!$A$2:$A$344,0)+1,MATCH($R$87,'用友-费用'!$B$1:$AK$1,0)+1)</f>
        <v>0</v>
      </c>
      <c r="S157" s="151">
        <f t="shared" si="30"/>
        <v>0</v>
      </c>
      <c r="T157" s="171">
        <f>INDEX('用友-费用'!$A$1:$AK$344,MATCH(B157&amp;"调整额",'用友-费用'!$A$2:$A$344,0)+1,MATCH($T$87,'用友-费用'!$B$1:$AK$1,0)+1)</f>
        <v>0</v>
      </c>
      <c r="U157" s="171">
        <f>INDEX('用友-费用'!$A$1:$AK$344,MATCH(B157&amp;"调整额",'用友-费用'!$A$2:$A$344,0)+1,MATCH($U$87,'用友-费用'!$B$1:$AK$1,0)+1)</f>
        <v>0</v>
      </c>
      <c r="V157" s="171">
        <f>INDEX('用友-费用'!$A$1:$AK$344,MATCH(B157&amp;"调整额",'用友-费用'!$A$2:$A$344,0)+1,MATCH($V$87,'用友-费用'!$B$1:$AK$1,0)+1)</f>
        <v>0</v>
      </c>
      <c r="W157" s="171">
        <f>INDEX('用友-费用'!$A$1:$AK$344,MATCH(B157&amp;"调整额",'用友-费用'!$A$2:$A$344,0)+1,MATCH($W$87,'用友-费用'!$B$1:$AK$1,0)+1)</f>
        <v>0</v>
      </c>
      <c r="X157" s="171">
        <f>INDEX('用友-费用'!$A$1:$AK$344,MATCH(A157&amp;"调整额",'用友-费用'!$A$2:$A$344,0)+1,MATCH($X$87,'用友-费用'!$B$1:$AK$1,0)+1)</f>
        <v>0</v>
      </c>
      <c r="Y157" s="171">
        <f>INDEX('用友-费用'!$A$1:$AK$344,MATCH(B157&amp;"调整额",'用友-费用'!$A$2:$A$344,0)+1,MATCH($Y$87,'用友-费用'!$B$1:$AK$1,0)+1)</f>
        <v>0</v>
      </c>
    </row>
    <row r="158" spans="1:25">
      <c r="A158" s="149"/>
      <c r="B158" s="156" t="s">
        <v>173</v>
      </c>
      <c r="C158" s="151">
        <f t="shared" si="26"/>
        <v>0</v>
      </c>
      <c r="D158" s="171"/>
      <c r="E158" s="171">
        <f>INDEX('用友-费用'!$A$1:$AK$344,MATCH(B158&amp;"调整额",'用友-费用'!$A$2:$A$344,0)+1,MATCH($E$87,'用友-费用'!$B$1:$AK$1,0)+1)</f>
        <v>0</v>
      </c>
      <c r="F158" s="171">
        <f>INDEX('用友-费用'!$A$1:$AK$344,MATCH(B158&amp;"调整额",'用友-费用'!$A$2:$A$344,0)+1,MATCH($F$87,'用友-费用'!$B$1:$AK$1,0)+1)</f>
        <v>0</v>
      </c>
      <c r="G158" s="172">
        <f>INDEX('用友-费用'!$A$1:$AK$344,MATCH(B158&amp;"调整额",'用友-费用'!$A$2:$A$344,0)+1,MATCH($G$87,'用友-费用'!$B$1:$AK$1,0)+1)</f>
        <v>0</v>
      </c>
      <c r="H158" s="151">
        <f t="shared" si="27"/>
        <v>0</v>
      </c>
      <c r="I158" s="171">
        <f>INDEX('用友-费用'!$A$1:$AK$344,MATCH(B158&amp;"调整额",'用友-费用'!$A$2:$A$344,0)+1,MATCH($I$87,'用友-费用'!$B$1:$AK$1,0)+1)</f>
        <v>0</v>
      </c>
      <c r="J158" s="171">
        <f>INDEX('用友-费用'!$A$1:$AK$344,MATCH(B158&amp;"调整额",'用友-费用'!$A$2:$A$344,0)+1,MATCH($J$87,'用友-费用'!$B$1:$AK$1,0)+1)</f>
        <v>0</v>
      </c>
      <c r="K158" s="171">
        <f>INDEX('用友-费用'!$A$1:$AK$344,MATCH(B158&amp;"调整额",'用友-费用'!$A$2:$A$344,0)+1,MATCH($K$87,'用友-费用'!$B$1:$AK$1,0)+1)</f>
        <v>0</v>
      </c>
      <c r="L158" s="151">
        <f t="shared" si="28"/>
        <v>0</v>
      </c>
      <c r="M158" s="171">
        <f>INDEX('用友-费用'!$A$1:$AK$344,MATCH(B158&amp;"调整额",'用友-费用'!$A$2:$A$344,0)+1,MATCH($M$87,'用友-费用'!$B$1:$AK$1,0)+1)</f>
        <v>0</v>
      </c>
      <c r="N158" s="171">
        <f>INDEX('用友-费用'!$A$1:$AK$344,MATCH(B158&amp;"调整额",'用友-费用'!$A$2:$A$344,0)+1,MATCH($N$87,'用友-费用'!$B$1:$AK$1,0)+1)</f>
        <v>0</v>
      </c>
      <c r="O158" s="151">
        <f t="shared" si="29"/>
        <v>0</v>
      </c>
      <c r="P158" s="171">
        <f>INDEX('用友-费用'!$A$1:$AK$344,MATCH(B158&amp;"调整额",'用友-费用'!$A$2:$A$344,0)+1,MATCH($P$87,'用友-费用'!$B$1:$AK$1,0)+1)</f>
        <v>0</v>
      </c>
      <c r="Q158" s="171">
        <f>INDEX('用友-费用'!$A$1:$AK$344,MATCH(B158&amp;"调整额",'用友-费用'!$A$2:$A$344,0)+1,MATCH($Q$87,'用友-费用'!$B$1:$AK$1,0)+1)</f>
        <v>0</v>
      </c>
      <c r="R158" s="171">
        <f>INDEX('用友-费用'!$A$1:$AK$344,MATCH(B158&amp;"调整额",'用友-费用'!$A$2:$A$344,0)+1,MATCH($R$87,'用友-费用'!$B$1:$AK$1,0)+1)</f>
        <v>0</v>
      </c>
      <c r="S158" s="151">
        <f t="shared" si="30"/>
        <v>0</v>
      </c>
      <c r="T158" s="171">
        <f>INDEX('用友-费用'!$A$1:$AK$344,MATCH(B158&amp;"调整额",'用友-费用'!$A$2:$A$344,0)+1,MATCH($T$87,'用友-费用'!$B$1:$AK$1,0)+1)</f>
        <v>0</v>
      </c>
      <c r="U158" s="171">
        <f>INDEX('用友-费用'!$A$1:$AK$344,MATCH(B158&amp;"调整额",'用友-费用'!$A$2:$A$344,0)+1,MATCH($U$87,'用友-费用'!$B$1:$AK$1,0)+1)</f>
        <v>0</v>
      </c>
      <c r="V158" s="171">
        <f>INDEX('用友-费用'!$A$1:$AK$344,MATCH(B158&amp;"调整额",'用友-费用'!$A$2:$A$344,0)+1,MATCH($V$87,'用友-费用'!$B$1:$AK$1,0)+1)</f>
        <v>0</v>
      </c>
      <c r="W158" s="171">
        <f>INDEX('用友-费用'!$A$1:$AK$344,MATCH(B158&amp;"调整额",'用友-费用'!$A$2:$A$344,0)+1,MATCH($W$87,'用友-费用'!$B$1:$AK$1,0)+1)</f>
        <v>0</v>
      </c>
      <c r="X158" s="171">
        <f>INDEX('用友-费用'!$A$1:$AK$344,MATCH(A158&amp;"调整额",'用友-费用'!$A$2:$A$344,0)+1,MATCH($X$87,'用友-费用'!$B$1:$AK$1,0)+1)</f>
        <v>0</v>
      </c>
      <c r="Y158" s="171">
        <f>INDEX('用友-费用'!$A$1:$AK$344,MATCH(B158&amp;"调整额",'用友-费用'!$A$2:$A$344,0)+1,MATCH($Y$87,'用友-费用'!$B$1:$AK$1,0)+1)</f>
        <v>0</v>
      </c>
    </row>
    <row r="159" spans="1:25">
      <c r="A159" s="149"/>
      <c r="B159" s="156" t="s">
        <v>174</v>
      </c>
      <c r="C159" s="151">
        <f t="shared" si="26"/>
        <v>0</v>
      </c>
      <c r="D159" s="171"/>
      <c r="E159" s="171">
        <f>INDEX('用友-费用'!$A$1:$AK$344,MATCH(B159&amp;"调整额",'用友-费用'!$A$2:$A$344,0)+1,MATCH($E$87,'用友-费用'!$B$1:$AK$1,0)+1)</f>
        <v>0</v>
      </c>
      <c r="F159" s="171">
        <f>INDEX('用友-费用'!$A$1:$AK$344,MATCH(B159&amp;"调整额",'用友-费用'!$A$2:$A$344,0)+1,MATCH($F$87,'用友-费用'!$B$1:$AK$1,0)+1)</f>
        <v>0</v>
      </c>
      <c r="G159" s="172">
        <f>INDEX('用友-费用'!$A$1:$AK$344,MATCH(B159&amp;"调整额",'用友-费用'!$A$2:$A$344,0)+1,MATCH($G$87,'用友-费用'!$B$1:$AK$1,0)+1)</f>
        <v>0</v>
      </c>
      <c r="H159" s="151">
        <f t="shared" si="27"/>
        <v>0</v>
      </c>
      <c r="I159" s="171">
        <f>INDEX('用友-费用'!$A$1:$AK$344,MATCH(B159&amp;"调整额",'用友-费用'!$A$2:$A$344,0)+1,MATCH($I$87,'用友-费用'!$B$1:$AK$1,0)+1)</f>
        <v>0</v>
      </c>
      <c r="J159" s="171">
        <f>INDEX('用友-费用'!$A$1:$AK$344,MATCH(B159&amp;"调整额",'用友-费用'!$A$2:$A$344,0)+1,MATCH($J$87,'用友-费用'!$B$1:$AK$1,0)+1)</f>
        <v>0</v>
      </c>
      <c r="K159" s="171">
        <f>INDEX('用友-费用'!$A$1:$AK$344,MATCH(B159&amp;"调整额",'用友-费用'!$A$2:$A$344,0)+1,MATCH($K$87,'用友-费用'!$B$1:$AK$1,0)+1)</f>
        <v>0</v>
      </c>
      <c r="L159" s="151">
        <f t="shared" si="28"/>
        <v>0</v>
      </c>
      <c r="M159" s="171">
        <f>INDEX('用友-费用'!$A$1:$AK$344,MATCH(B159&amp;"调整额",'用友-费用'!$A$2:$A$344,0)+1,MATCH($M$87,'用友-费用'!$B$1:$AK$1,0)+1)</f>
        <v>0</v>
      </c>
      <c r="N159" s="171">
        <f>INDEX('用友-费用'!$A$1:$AK$344,MATCH(B159&amp;"调整额",'用友-费用'!$A$2:$A$344,0)+1,MATCH($N$87,'用友-费用'!$B$1:$AK$1,0)+1)</f>
        <v>0</v>
      </c>
      <c r="O159" s="151">
        <f t="shared" si="29"/>
        <v>0</v>
      </c>
      <c r="P159" s="171">
        <f>INDEX('用友-费用'!$A$1:$AK$344,MATCH(B159&amp;"调整额",'用友-费用'!$A$2:$A$344,0)+1,MATCH($P$87,'用友-费用'!$B$1:$AK$1,0)+1)</f>
        <v>0</v>
      </c>
      <c r="Q159" s="171">
        <f>INDEX('用友-费用'!$A$1:$AK$344,MATCH(B159&amp;"调整额",'用友-费用'!$A$2:$A$344,0)+1,MATCH($Q$87,'用友-费用'!$B$1:$AK$1,0)+1)</f>
        <v>0</v>
      </c>
      <c r="R159" s="171">
        <f>INDEX('用友-费用'!$A$1:$AK$344,MATCH(B159&amp;"调整额",'用友-费用'!$A$2:$A$344,0)+1,MATCH($R$87,'用友-费用'!$B$1:$AK$1,0)+1)</f>
        <v>0</v>
      </c>
      <c r="S159" s="151">
        <f t="shared" si="30"/>
        <v>0</v>
      </c>
      <c r="T159" s="171">
        <f>INDEX('用友-费用'!$A$1:$AK$344,MATCH(B159&amp;"调整额",'用友-费用'!$A$2:$A$344,0)+1,MATCH($T$87,'用友-费用'!$B$1:$AK$1,0)+1)</f>
        <v>0</v>
      </c>
      <c r="U159" s="171">
        <f>INDEX('用友-费用'!$A$1:$AK$344,MATCH(B159&amp;"调整额",'用友-费用'!$A$2:$A$344,0)+1,MATCH($U$87,'用友-费用'!$B$1:$AK$1,0)+1)</f>
        <v>0</v>
      </c>
      <c r="V159" s="171">
        <f>INDEX('用友-费用'!$A$1:$AK$344,MATCH(B159&amp;"调整额",'用友-费用'!$A$2:$A$344,0)+1,MATCH($V$87,'用友-费用'!$B$1:$AK$1,0)+1)</f>
        <v>0</v>
      </c>
      <c r="W159" s="171">
        <f>INDEX('用友-费用'!$A$1:$AK$344,MATCH(B159&amp;"调整额",'用友-费用'!$A$2:$A$344,0)+1,MATCH($W$87,'用友-费用'!$B$1:$AK$1,0)+1)</f>
        <v>0</v>
      </c>
      <c r="X159" s="171">
        <f>INDEX('用友-费用'!$A$1:$AK$344,MATCH(A159&amp;"调整额",'用友-费用'!$A$2:$A$344,0)+1,MATCH($X$87,'用友-费用'!$B$1:$AK$1,0)+1)</f>
        <v>0</v>
      </c>
      <c r="Y159" s="171">
        <f>INDEX('用友-费用'!$A$1:$AK$344,MATCH(B159&amp;"调整额",'用友-费用'!$A$2:$A$344,0)+1,MATCH($Y$87,'用友-费用'!$B$1:$AK$1,0)+1)</f>
        <v>0</v>
      </c>
    </row>
    <row r="160" spans="1:25">
      <c r="A160" s="149"/>
      <c r="B160" s="161" t="s">
        <v>122</v>
      </c>
      <c r="C160" s="151">
        <f t="shared" si="26"/>
        <v>0</v>
      </c>
      <c r="D160" s="171">
        <f>SUM(D146:D159)</f>
        <v>-6666666.66</v>
      </c>
      <c r="E160" s="151">
        <f t="shared" ref="E160:Y160" si="31">SUM(E146:E159)</f>
        <v>0</v>
      </c>
      <c r="F160" s="151">
        <f t="shared" si="31"/>
        <v>0</v>
      </c>
      <c r="G160" s="173">
        <f t="shared" si="31"/>
        <v>6666666.66</v>
      </c>
      <c r="H160" s="151">
        <f t="shared" si="31"/>
        <v>0</v>
      </c>
      <c r="I160" s="151">
        <f t="shared" si="31"/>
        <v>0</v>
      </c>
      <c r="J160" s="151">
        <f t="shared" si="31"/>
        <v>0</v>
      </c>
      <c r="K160" s="151">
        <f t="shared" si="31"/>
        <v>0</v>
      </c>
      <c r="L160" s="151">
        <f t="shared" si="31"/>
        <v>0</v>
      </c>
      <c r="M160" s="151">
        <f t="shared" si="31"/>
        <v>0</v>
      </c>
      <c r="N160" s="151">
        <f t="shared" si="31"/>
        <v>0</v>
      </c>
      <c r="O160" s="151">
        <f t="shared" si="31"/>
        <v>0</v>
      </c>
      <c r="P160" s="151">
        <f t="shared" si="31"/>
        <v>0</v>
      </c>
      <c r="Q160" s="151">
        <f t="shared" si="31"/>
        <v>0</v>
      </c>
      <c r="R160" s="151">
        <f t="shared" si="31"/>
        <v>0</v>
      </c>
      <c r="S160" s="151">
        <f t="shared" si="30"/>
        <v>0</v>
      </c>
      <c r="T160" s="151">
        <f t="shared" si="31"/>
        <v>0</v>
      </c>
      <c r="U160" s="151">
        <f t="shared" si="31"/>
        <v>0</v>
      </c>
      <c r="V160" s="151">
        <f t="shared" si="31"/>
        <v>0</v>
      </c>
      <c r="W160" s="151">
        <f t="shared" si="31"/>
        <v>0</v>
      </c>
      <c r="X160" s="151">
        <f t="shared" si="31"/>
        <v>0</v>
      </c>
      <c r="Y160" s="151">
        <f t="shared" si="31"/>
        <v>0</v>
      </c>
    </row>
    <row r="161" spans="1:25">
      <c r="A161" s="149" t="s">
        <v>175</v>
      </c>
      <c r="B161" s="153" t="s">
        <v>176</v>
      </c>
      <c r="C161" s="151">
        <f t="shared" si="26"/>
        <v>0</v>
      </c>
      <c r="D161" s="171"/>
      <c r="E161" s="171">
        <f>INDEX('用友-费用'!$A$1:$AK$344,MATCH(B161&amp;"调整额",'用友-费用'!$A$2:$A$344,0)+1,MATCH($E$87,'用友-费用'!$B$1:$AK$1,0)+1)</f>
        <v>0</v>
      </c>
      <c r="F161" s="171">
        <f>INDEX('用友-费用'!$A$1:$AK$344,MATCH(B161&amp;"调整额",'用友-费用'!$A$2:$A$344,0)+1,MATCH($F$87,'用友-费用'!$B$1:$AK$1,0)+1)</f>
        <v>0</v>
      </c>
      <c r="G161" s="172">
        <f>INDEX('用友-费用'!$A$1:$AK$344,MATCH(B161&amp;"调整额",'用友-费用'!$A$2:$A$344,0)+1,MATCH($G$87,'用友-费用'!$B$1:$AK$1,0)+1)</f>
        <v>0</v>
      </c>
      <c r="H161" s="151">
        <f t="shared" si="27"/>
        <v>0</v>
      </c>
      <c r="I161" s="171">
        <f>INDEX('用友-费用'!$A$1:$AK$344,MATCH(B161&amp;"调整额",'用友-费用'!$A$2:$A$344,0)+1,MATCH($I$87,'用友-费用'!$B$1:$AK$1,0)+1)</f>
        <v>0</v>
      </c>
      <c r="J161" s="171">
        <f>INDEX('用友-费用'!$A$1:$AK$344,MATCH(B161&amp;"调整额",'用友-费用'!$A$2:$A$344,0)+1,MATCH($J$87,'用友-费用'!$B$1:$AK$1,0)+1)</f>
        <v>0</v>
      </c>
      <c r="K161" s="171">
        <f>INDEX('用友-费用'!$A$1:$AK$344,MATCH(B161&amp;"调整额",'用友-费用'!$A$2:$A$344,0)+1,MATCH($K$87,'用友-费用'!$B$1:$AK$1,0)+1)</f>
        <v>0</v>
      </c>
      <c r="L161" s="151">
        <f t="shared" si="28"/>
        <v>0</v>
      </c>
      <c r="M161" s="171">
        <f>INDEX('用友-费用'!$A$1:$AK$344,MATCH(B161&amp;"调整额",'用友-费用'!$A$2:$A$344,0)+1,MATCH($M$87,'用友-费用'!$B$1:$AK$1,0)+1)</f>
        <v>0</v>
      </c>
      <c r="N161" s="171">
        <f>INDEX('用友-费用'!$A$1:$AK$344,MATCH(B161&amp;"调整额",'用友-费用'!$A$2:$A$344,0)+1,MATCH($N$87,'用友-费用'!$B$1:$AK$1,0)+1)</f>
        <v>0</v>
      </c>
      <c r="O161" s="151">
        <f t="shared" si="29"/>
        <v>0</v>
      </c>
      <c r="P161" s="171">
        <f>INDEX('用友-费用'!$A$1:$AK$344,MATCH(B161&amp;"调整额",'用友-费用'!$A$2:$A$344,0)+1,MATCH($P$87,'用友-费用'!$B$1:$AK$1,0)+1)</f>
        <v>0</v>
      </c>
      <c r="Q161" s="171">
        <f>INDEX('用友-费用'!$A$1:$AK$344,MATCH(B161&amp;"调整额",'用友-费用'!$A$2:$A$344,0)+1,MATCH($Q$87,'用友-费用'!$B$1:$AK$1,0)+1)</f>
        <v>0</v>
      </c>
      <c r="R161" s="171">
        <f>INDEX('用友-费用'!$A$1:$AK$344,MATCH(B161&amp;"调整额",'用友-费用'!$A$2:$A$344,0)+1,MATCH($R$87,'用友-费用'!$B$1:$AK$1,0)+1)</f>
        <v>0</v>
      </c>
      <c r="S161" s="151">
        <f t="shared" si="30"/>
        <v>0</v>
      </c>
      <c r="T161" s="171">
        <f>INDEX('用友-费用'!$A$1:$AK$344,MATCH(B161&amp;"调整额",'用友-费用'!$A$2:$A$344,0)+1,MATCH($T$87,'用友-费用'!$B$1:$AK$1,0)+1)</f>
        <v>0</v>
      </c>
      <c r="U161" s="171">
        <f>INDEX('用友-费用'!$A$1:$AK$344,MATCH(B161&amp;"调整额",'用友-费用'!$A$2:$A$344,0)+1,MATCH($U$87,'用友-费用'!$B$1:$AK$1,0)+1)</f>
        <v>0</v>
      </c>
      <c r="V161" s="171">
        <f>INDEX('用友-费用'!$A$1:$AK$344,MATCH(B161&amp;"调整额",'用友-费用'!$A$2:$A$344,0)+1,MATCH($V$87,'用友-费用'!$B$1:$AK$1,0)+1)</f>
        <v>0</v>
      </c>
      <c r="W161" s="171">
        <f>INDEX('用友-费用'!$A$1:$AK$344,MATCH(B161&amp;"调整额",'用友-费用'!$A$2:$A$344,0)+1,MATCH($W$87,'用友-费用'!$B$1:$AK$1,0)+1)</f>
        <v>0</v>
      </c>
      <c r="X161" s="171">
        <f>INDEX('用友-费用'!$A$1:$AK$344,MATCH(B161&amp;"调整额",'用友-费用'!$A$2:$A$344,0)+1,MATCH($X$87,'用友-费用'!$B$1:$AK$1,0)+1)</f>
        <v>0</v>
      </c>
      <c r="Y161" s="171">
        <f>INDEX('用友-费用'!$A$1:$AK$344,MATCH(B161&amp;"调整额",'用友-费用'!$A$2:$A$344,0)+1,MATCH($Y$87,'用友-费用'!$B$1:$AK$1,0)+1)</f>
        <v>0</v>
      </c>
    </row>
    <row r="162" spans="1:25">
      <c r="A162" s="149"/>
      <c r="B162" s="153" t="s">
        <v>177</v>
      </c>
      <c r="C162" s="151">
        <f t="shared" si="26"/>
        <v>0</v>
      </c>
      <c r="D162" s="171"/>
      <c r="E162" s="171">
        <f>INDEX('用友-费用'!$A$1:$AK$344,MATCH(B162&amp;"调整额",'用友-费用'!$A$2:$A$344,0)+1,MATCH($E$87,'用友-费用'!$B$1:$AK$1,0)+1)</f>
        <v>0</v>
      </c>
      <c r="F162" s="171">
        <f>INDEX('用友-费用'!$A$1:$AK$344,MATCH(B162&amp;"调整额",'用友-费用'!$A$2:$A$344,0)+1,MATCH($F$87,'用友-费用'!$B$1:$AK$1,0)+1)</f>
        <v>0</v>
      </c>
      <c r="G162" s="172">
        <f>INDEX('用友-费用'!$A$1:$AK$344,MATCH(B162&amp;"调整额",'用友-费用'!$A$2:$A$344,0)+1,MATCH($G$87,'用友-费用'!$B$1:$AK$1,0)+1)</f>
        <v>0</v>
      </c>
      <c r="H162" s="151">
        <f t="shared" si="27"/>
        <v>0</v>
      </c>
      <c r="I162" s="171">
        <f>INDEX('用友-费用'!$A$1:$AK$344,MATCH(B162&amp;"调整额",'用友-费用'!$A$2:$A$344,0)+1,MATCH($I$87,'用友-费用'!$B$1:$AK$1,0)+1)</f>
        <v>0</v>
      </c>
      <c r="J162" s="171">
        <f>INDEX('用友-费用'!$A$1:$AK$344,MATCH(B162&amp;"调整额",'用友-费用'!$A$2:$A$344,0)+1,MATCH($J$87,'用友-费用'!$B$1:$AK$1,0)+1)</f>
        <v>0</v>
      </c>
      <c r="K162" s="171">
        <f>INDEX('用友-费用'!$A$1:$AK$344,MATCH(B162&amp;"调整额",'用友-费用'!$A$2:$A$344,0)+1,MATCH($K$87,'用友-费用'!$B$1:$AK$1,0)+1)</f>
        <v>0</v>
      </c>
      <c r="L162" s="151">
        <f t="shared" si="28"/>
        <v>0</v>
      </c>
      <c r="M162" s="171">
        <f>INDEX('用友-费用'!$A$1:$AK$344,MATCH(B162&amp;"调整额",'用友-费用'!$A$2:$A$344,0)+1,MATCH($M$87,'用友-费用'!$B$1:$AK$1,0)+1)</f>
        <v>0</v>
      </c>
      <c r="N162" s="171">
        <f>INDEX('用友-费用'!$A$1:$AK$344,MATCH(B162&amp;"调整额",'用友-费用'!$A$2:$A$344,0)+1,MATCH($N$87,'用友-费用'!$B$1:$AK$1,0)+1)</f>
        <v>0</v>
      </c>
      <c r="O162" s="151">
        <f t="shared" si="29"/>
        <v>0</v>
      </c>
      <c r="P162" s="171">
        <f>INDEX('用友-费用'!$A$1:$AK$344,MATCH(B162&amp;"调整额",'用友-费用'!$A$2:$A$344,0)+1,MATCH($P$87,'用友-费用'!$B$1:$AK$1,0)+1)</f>
        <v>0</v>
      </c>
      <c r="Q162" s="171">
        <f>INDEX('用友-费用'!$A$1:$AK$344,MATCH(B162&amp;"调整额",'用友-费用'!$A$2:$A$344,0)+1,MATCH($Q$87,'用友-费用'!$B$1:$AK$1,0)+1)</f>
        <v>0</v>
      </c>
      <c r="R162" s="171">
        <f>INDEX('用友-费用'!$A$1:$AK$344,MATCH(B162&amp;"调整额",'用友-费用'!$A$2:$A$344,0)+1,MATCH($R$87,'用友-费用'!$B$1:$AK$1,0)+1)</f>
        <v>0</v>
      </c>
      <c r="S162" s="151">
        <f t="shared" si="30"/>
        <v>0</v>
      </c>
      <c r="T162" s="171">
        <f>INDEX('用友-费用'!$A$1:$AK$344,MATCH(B162&amp;"调整额",'用友-费用'!$A$2:$A$344,0)+1,MATCH($T$87,'用友-费用'!$B$1:$AK$1,0)+1)</f>
        <v>0</v>
      </c>
      <c r="U162" s="171">
        <f>INDEX('用友-费用'!$A$1:$AK$344,MATCH(B162&amp;"调整额",'用友-费用'!$A$2:$A$344,0)+1,MATCH($U$87,'用友-费用'!$B$1:$AK$1,0)+1)</f>
        <v>0</v>
      </c>
      <c r="V162" s="171">
        <f>INDEX('用友-费用'!$A$1:$AK$344,MATCH(B162&amp;"调整额",'用友-费用'!$A$2:$A$344,0)+1,MATCH($V$87,'用友-费用'!$B$1:$AK$1,0)+1)</f>
        <v>0</v>
      </c>
      <c r="W162" s="171">
        <f>INDEX('用友-费用'!$A$1:$AK$344,MATCH(B162&amp;"调整额",'用友-费用'!$A$2:$A$344,0)+1,MATCH($W$87,'用友-费用'!$B$1:$AK$1,0)+1)</f>
        <v>0</v>
      </c>
      <c r="X162" s="171">
        <f>INDEX('用友-费用'!$A$1:$AK$344,MATCH(A162&amp;"调整额",'用友-费用'!$A$2:$A$344,0)+1,MATCH($X$87,'用友-费用'!$B$1:$AK$1,0)+1)</f>
        <v>0</v>
      </c>
      <c r="Y162" s="171">
        <f>INDEX('用友-费用'!$A$1:$AK$344,MATCH(A162&amp;"调整额",'用友-费用'!$A$2:$A$344,0)+1,MATCH($Y$87,'用友-费用'!$B$1:$AK$1,0)+1)</f>
        <v>0</v>
      </c>
    </row>
    <row r="163" spans="1:25">
      <c r="A163" s="149"/>
      <c r="B163" s="153" t="s">
        <v>178</v>
      </c>
      <c r="C163" s="151">
        <f t="shared" si="26"/>
        <v>0</v>
      </c>
      <c r="D163" s="171"/>
      <c r="E163" s="171">
        <f>INDEX('用友-费用'!$A$1:$AK$344,MATCH(B163&amp;"调整额",'用友-费用'!$A$2:$A$344,0)+1,MATCH($E$87,'用友-费用'!$B$1:$AK$1,0)+1)</f>
        <v>0</v>
      </c>
      <c r="F163" s="171">
        <f>INDEX('用友-费用'!$A$1:$AK$344,MATCH(B163&amp;"调整额",'用友-费用'!$A$2:$A$344,0)+1,MATCH($F$87,'用友-费用'!$B$1:$AK$1,0)+1)</f>
        <v>0</v>
      </c>
      <c r="G163" s="172">
        <f>INDEX('用友-费用'!$A$1:$AK$344,MATCH(B163&amp;"调整额",'用友-费用'!$A$2:$A$344,0)+1,MATCH($G$87,'用友-费用'!$B$1:$AK$1,0)+1)</f>
        <v>0</v>
      </c>
      <c r="H163" s="151">
        <f t="shared" si="27"/>
        <v>0</v>
      </c>
      <c r="I163" s="171">
        <f>INDEX('用友-费用'!$A$1:$AK$344,MATCH(B163&amp;"调整额",'用友-费用'!$A$2:$A$344,0)+1,MATCH($I$87,'用友-费用'!$B$1:$AK$1,0)+1)</f>
        <v>0</v>
      </c>
      <c r="J163" s="171">
        <f>INDEX('用友-费用'!$A$1:$AK$344,MATCH(B163&amp;"调整额",'用友-费用'!$A$2:$A$344,0)+1,MATCH($J$87,'用友-费用'!$B$1:$AK$1,0)+1)</f>
        <v>0</v>
      </c>
      <c r="K163" s="171">
        <f>INDEX('用友-费用'!$A$1:$AK$344,MATCH(B163&amp;"调整额",'用友-费用'!$A$2:$A$344,0)+1,MATCH($K$87,'用友-费用'!$B$1:$AK$1,0)+1)</f>
        <v>0</v>
      </c>
      <c r="L163" s="151">
        <f t="shared" si="28"/>
        <v>0</v>
      </c>
      <c r="M163" s="171">
        <f>INDEX('用友-费用'!$A$1:$AK$344,MATCH(B163&amp;"调整额",'用友-费用'!$A$2:$A$344,0)+1,MATCH($M$87,'用友-费用'!$B$1:$AK$1,0)+1)</f>
        <v>0</v>
      </c>
      <c r="N163" s="171">
        <f>INDEX('用友-费用'!$A$1:$AK$344,MATCH(B163&amp;"调整额",'用友-费用'!$A$2:$A$344,0)+1,MATCH($N$87,'用友-费用'!$B$1:$AK$1,0)+1)</f>
        <v>0</v>
      </c>
      <c r="O163" s="151">
        <f t="shared" si="29"/>
        <v>0</v>
      </c>
      <c r="P163" s="171">
        <f>INDEX('用友-费用'!$A$1:$AK$344,MATCH(B163&amp;"调整额",'用友-费用'!$A$2:$A$344,0)+1,MATCH($P$87,'用友-费用'!$B$1:$AK$1,0)+1)</f>
        <v>0</v>
      </c>
      <c r="Q163" s="171">
        <f>INDEX('用友-费用'!$A$1:$AK$344,MATCH(B163&amp;"调整额",'用友-费用'!$A$2:$A$344,0)+1,MATCH($Q$87,'用友-费用'!$B$1:$AK$1,0)+1)</f>
        <v>0</v>
      </c>
      <c r="R163" s="171">
        <f>INDEX('用友-费用'!$A$1:$AK$344,MATCH(B163&amp;"调整额",'用友-费用'!$A$2:$A$344,0)+1,MATCH($R$87,'用友-费用'!$B$1:$AK$1,0)+1)</f>
        <v>0</v>
      </c>
      <c r="S163" s="151">
        <f t="shared" si="30"/>
        <v>0</v>
      </c>
      <c r="T163" s="171">
        <f>INDEX('用友-费用'!$A$1:$AK$344,MATCH(B163&amp;"调整额",'用友-费用'!$A$2:$A$344,0)+1,MATCH($T$87,'用友-费用'!$B$1:$AK$1,0)+1)</f>
        <v>0</v>
      </c>
      <c r="U163" s="171">
        <f>INDEX('用友-费用'!$A$1:$AK$344,MATCH(B163&amp;"调整额",'用友-费用'!$A$2:$A$344,0)+1,MATCH($U$87,'用友-费用'!$B$1:$AK$1,0)+1)</f>
        <v>0</v>
      </c>
      <c r="V163" s="171">
        <f>INDEX('用友-费用'!$A$1:$AK$344,MATCH(B163&amp;"调整额",'用友-费用'!$A$2:$A$344,0)+1,MATCH($V$87,'用友-费用'!$B$1:$AK$1,0)+1)</f>
        <v>0</v>
      </c>
      <c r="W163" s="171">
        <f>INDEX('用友-费用'!$A$1:$AK$344,MATCH(B163&amp;"调整额",'用友-费用'!$A$2:$A$344,0)+1,MATCH($W$87,'用友-费用'!$B$1:$AK$1,0)+1)</f>
        <v>0</v>
      </c>
      <c r="X163" s="171">
        <f>INDEX('用友-费用'!$A$1:$AK$344,MATCH(A163&amp;"调整额",'用友-费用'!$A$2:$A$344,0)+1,MATCH($X$87,'用友-费用'!$B$1:$AK$1,0)+1)</f>
        <v>0</v>
      </c>
      <c r="Y163" s="171">
        <f>INDEX('用友-费用'!$A$1:$AK$344,MATCH(A163&amp;"调整额",'用友-费用'!$A$2:$A$344,0)+1,MATCH($Y$87,'用友-费用'!$B$1:$AK$1,0)+1)</f>
        <v>0</v>
      </c>
    </row>
    <row r="164" spans="1:25">
      <c r="A164" s="149"/>
      <c r="B164" s="153" t="s">
        <v>179</v>
      </c>
      <c r="C164" s="151">
        <f t="shared" si="26"/>
        <v>0</v>
      </c>
      <c r="D164" s="171"/>
      <c r="E164" s="171">
        <f>INDEX('用友-费用'!$A$1:$AK$344,MATCH(B164&amp;"调整额",'用友-费用'!$A$2:$A$344,0)+1,MATCH($E$87,'用友-费用'!$B$1:$AK$1,0)+1)</f>
        <v>0</v>
      </c>
      <c r="F164" s="171">
        <f>INDEX('用友-费用'!$A$1:$AK$344,MATCH(B164&amp;"调整额",'用友-费用'!$A$2:$A$344,0)+1,MATCH($F$87,'用友-费用'!$B$1:$AK$1,0)+1)</f>
        <v>0</v>
      </c>
      <c r="G164" s="172">
        <f>INDEX('用友-费用'!$A$1:$AK$344,MATCH(B164&amp;"调整额",'用友-费用'!$A$2:$A$344,0)+1,MATCH($G$87,'用友-费用'!$B$1:$AK$1,0)+1)</f>
        <v>0</v>
      </c>
      <c r="H164" s="151">
        <f t="shared" si="27"/>
        <v>0</v>
      </c>
      <c r="I164" s="171">
        <f>INDEX('用友-费用'!$A$1:$AK$344,MATCH(B164&amp;"调整额",'用友-费用'!$A$2:$A$344,0)+1,MATCH($I$87,'用友-费用'!$B$1:$AK$1,0)+1)</f>
        <v>0</v>
      </c>
      <c r="J164" s="171">
        <f>INDEX('用友-费用'!$A$1:$AK$344,MATCH(B164&amp;"调整额",'用友-费用'!$A$2:$A$344,0)+1,MATCH($J$87,'用友-费用'!$B$1:$AK$1,0)+1)</f>
        <v>0</v>
      </c>
      <c r="K164" s="171">
        <f>INDEX('用友-费用'!$A$1:$AK$344,MATCH(B164&amp;"调整额",'用友-费用'!$A$2:$A$344,0)+1,MATCH($K$87,'用友-费用'!$B$1:$AK$1,0)+1)</f>
        <v>0</v>
      </c>
      <c r="L164" s="151">
        <f t="shared" si="28"/>
        <v>0</v>
      </c>
      <c r="M164" s="171">
        <f>INDEX('用友-费用'!$A$1:$AK$344,MATCH(B164&amp;"调整额",'用友-费用'!$A$2:$A$344,0)+1,MATCH($M$87,'用友-费用'!$B$1:$AK$1,0)+1)</f>
        <v>0</v>
      </c>
      <c r="N164" s="171">
        <f>INDEX('用友-费用'!$A$1:$AK$344,MATCH(B164&amp;"调整额",'用友-费用'!$A$2:$A$344,0)+1,MATCH($N$87,'用友-费用'!$B$1:$AK$1,0)+1)</f>
        <v>0</v>
      </c>
      <c r="O164" s="151">
        <f t="shared" si="29"/>
        <v>0</v>
      </c>
      <c r="P164" s="171">
        <f>INDEX('用友-费用'!$A$1:$AK$344,MATCH(B164&amp;"调整额",'用友-费用'!$A$2:$A$344,0)+1,MATCH($P$87,'用友-费用'!$B$1:$AK$1,0)+1)</f>
        <v>0</v>
      </c>
      <c r="Q164" s="171">
        <f>INDEX('用友-费用'!$A$1:$AK$344,MATCH(B164&amp;"调整额",'用友-费用'!$A$2:$A$344,0)+1,MATCH($Q$87,'用友-费用'!$B$1:$AK$1,0)+1)</f>
        <v>0</v>
      </c>
      <c r="R164" s="171">
        <f>INDEX('用友-费用'!$A$1:$AK$344,MATCH(B164&amp;"调整额",'用友-费用'!$A$2:$A$344,0)+1,MATCH($R$87,'用友-费用'!$B$1:$AK$1,0)+1)</f>
        <v>0</v>
      </c>
      <c r="S164" s="151">
        <f t="shared" si="30"/>
        <v>0</v>
      </c>
      <c r="T164" s="171">
        <f>INDEX('用友-费用'!$A$1:$AK$344,MATCH(B164&amp;"调整额",'用友-费用'!$A$2:$A$344,0)+1,MATCH($T$87,'用友-费用'!$B$1:$AK$1,0)+1)</f>
        <v>0</v>
      </c>
      <c r="U164" s="171">
        <f>INDEX('用友-费用'!$A$1:$AK$344,MATCH(B164&amp;"调整额",'用友-费用'!$A$2:$A$344,0)+1,MATCH($U$87,'用友-费用'!$B$1:$AK$1,0)+1)</f>
        <v>0</v>
      </c>
      <c r="V164" s="171">
        <f>INDEX('用友-费用'!$A$1:$AK$344,MATCH(B164&amp;"调整额",'用友-费用'!$A$2:$A$344,0)+1,MATCH($V$87,'用友-费用'!$B$1:$AK$1,0)+1)</f>
        <v>0</v>
      </c>
      <c r="W164" s="171">
        <f>INDEX('用友-费用'!$A$1:$AK$344,MATCH(B164&amp;"调整额",'用友-费用'!$A$2:$A$344,0)+1,MATCH($W$87,'用友-费用'!$B$1:$AK$1,0)+1)</f>
        <v>0</v>
      </c>
      <c r="X164" s="171">
        <f>INDEX('用友-费用'!$A$1:$AK$344,MATCH(A164&amp;"调整额",'用友-费用'!$A$2:$A$344,0)+1,MATCH($X$87,'用友-费用'!$B$1:$AK$1,0)+1)</f>
        <v>0</v>
      </c>
      <c r="Y164" s="171">
        <f>INDEX('用友-费用'!$A$1:$AK$344,MATCH(A164&amp;"调整额",'用友-费用'!$A$2:$A$344,0)+1,MATCH($Y$87,'用友-费用'!$B$1:$AK$1,0)+1)</f>
        <v>0</v>
      </c>
    </row>
    <row r="165" spans="1:25">
      <c r="A165" s="149"/>
      <c r="B165" s="161" t="s">
        <v>122</v>
      </c>
      <c r="C165" s="151">
        <f t="shared" si="26"/>
        <v>0</v>
      </c>
      <c r="D165" s="171"/>
      <c r="E165" s="151">
        <f t="shared" ref="E165:Y165" si="32">SUM(E161:E164)</f>
        <v>0</v>
      </c>
      <c r="F165" s="151">
        <f t="shared" si="32"/>
        <v>0</v>
      </c>
      <c r="G165" s="173">
        <f t="shared" si="32"/>
        <v>0</v>
      </c>
      <c r="H165" s="151">
        <f t="shared" si="32"/>
        <v>0</v>
      </c>
      <c r="I165" s="151">
        <f t="shared" si="32"/>
        <v>0</v>
      </c>
      <c r="J165" s="151">
        <f t="shared" si="32"/>
        <v>0</v>
      </c>
      <c r="K165" s="151">
        <f t="shared" si="32"/>
        <v>0</v>
      </c>
      <c r="L165" s="151">
        <f t="shared" si="32"/>
        <v>0</v>
      </c>
      <c r="M165" s="151">
        <f t="shared" si="32"/>
        <v>0</v>
      </c>
      <c r="N165" s="151">
        <f t="shared" si="32"/>
        <v>0</v>
      </c>
      <c r="O165" s="151">
        <f t="shared" si="32"/>
        <v>0</v>
      </c>
      <c r="P165" s="151">
        <f t="shared" si="32"/>
        <v>0</v>
      </c>
      <c r="Q165" s="151">
        <f t="shared" si="32"/>
        <v>0</v>
      </c>
      <c r="R165" s="151">
        <f t="shared" si="32"/>
        <v>0</v>
      </c>
      <c r="S165" s="151">
        <f t="shared" si="30"/>
        <v>0</v>
      </c>
      <c r="T165" s="151">
        <f t="shared" si="32"/>
        <v>0</v>
      </c>
      <c r="U165" s="151">
        <f t="shared" si="32"/>
        <v>0</v>
      </c>
      <c r="V165" s="151">
        <f t="shared" si="32"/>
        <v>0</v>
      </c>
      <c r="W165" s="151">
        <f t="shared" si="32"/>
        <v>0</v>
      </c>
      <c r="X165" s="151">
        <f t="shared" si="32"/>
        <v>0</v>
      </c>
      <c r="Y165" s="151">
        <f t="shared" si="32"/>
        <v>0</v>
      </c>
    </row>
    <row r="166" spans="1:25">
      <c r="A166" s="164" t="s">
        <v>2</v>
      </c>
      <c r="B166" s="164"/>
      <c r="C166" s="151">
        <f t="shared" si="26"/>
        <v>-1.60071067512035e-10</v>
      </c>
      <c r="D166" s="151">
        <f>D165+D160+D145+D122+D108</f>
        <v>-6748852.24425</v>
      </c>
      <c r="E166" s="151">
        <f>E165+E160+E145+E122+E108</f>
        <v>26067.11065</v>
      </c>
      <c r="F166" s="151">
        <f>F165+F160+F145+F122+F108</f>
        <v>4040</v>
      </c>
      <c r="G166" s="151">
        <f t="shared" ref="G166:Y166" si="33">G165+G160+G145+G122+G108</f>
        <v>6822775.6074</v>
      </c>
      <c r="H166" s="151">
        <f t="shared" si="33"/>
        <v>-41272.0861</v>
      </c>
      <c r="I166" s="151">
        <f t="shared" si="33"/>
        <v>-3758.1925</v>
      </c>
      <c r="J166" s="151">
        <f t="shared" si="33"/>
        <v>-21271.32585</v>
      </c>
      <c r="K166" s="151">
        <f t="shared" si="33"/>
        <v>-16242.56775</v>
      </c>
      <c r="L166" s="151">
        <f t="shared" si="33"/>
        <v>-89222.90265</v>
      </c>
      <c r="M166" s="151">
        <f t="shared" si="33"/>
        <v>-136071.46635</v>
      </c>
      <c r="N166" s="151">
        <f t="shared" si="33"/>
        <v>46848.5637</v>
      </c>
      <c r="O166" s="151">
        <f t="shared" si="33"/>
        <v>-52033.56405</v>
      </c>
      <c r="P166" s="151">
        <f t="shared" si="33"/>
        <v>-290300.08335</v>
      </c>
      <c r="Q166" s="151">
        <f t="shared" si="33"/>
        <v>238266.5193</v>
      </c>
      <c r="R166" s="151">
        <f t="shared" si="33"/>
        <v>0</v>
      </c>
      <c r="S166" s="151">
        <f t="shared" si="30"/>
        <v>78498.079</v>
      </c>
      <c r="T166" s="151">
        <f t="shared" si="33"/>
        <v>45393.5057</v>
      </c>
      <c r="U166" s="151">
        <f t="shared" si="33"/>
        <v>21152.4978</v>
      </c>
      <c r="V166" s="151">
        <f t="shared" si="33"/>
        <v>10272.0755</v>
      </c>
      <c r="W166" s="151">
        <f t="shared" si="33"/>
        <v>0</v>
      </c>
      <c r="X166" s="151">
        <f t="shared" si="33"/>
        <v>0</v>
      </c>
      <c r="Y166" s="151">
        <f t="shared" si="33"/>
        <v>1680</v>
      </c>
    </row>
    <row r="167" spans="1:2">
      <c r="A167" s="165"/>
      <c r="B167" s="166"/>
    </row>
    <row r="168" spans="1:2">
      <c r="A168" s="146" t="s">
        <v>182</v>
      </c>
      <c r="B168" s="146"/>
    </row>
    <row r="169" spans="1:25">
      <c r="A169" s="168" t="s">
        <v>99</v>
      </c>
      <c r="B169" s="169" t="s">
        <v>100</v>
      </c>
      <c r="C169" s="48" t="s">
        <v>2</v>
      </c>
      <c r="D169" s="48" t="s">
        <v>3</v>
      </c>
      <c r="E169" s="48" t="s">
        <v>4</v>
      </c>
      <c r="F169" s="48" t="s">
        <v>5</v>
      </c>
      <c r="G169" s="170" t="s">
        <v>6</v>
      </c>
      <c r="H169" s="170" t="s">
        <v>7</v>
      </c>
      <c r="I169" s="48" t="s">
        <v>8</v>
      </c>
      <c r="J169" s="48" t="s">
        <v>9</v>
      </c>
      <c r="K169" s="48" t="s">
        <v>10</v>
      </c>
      <c r="L169" s="170" t="s">
        <v>11</v>
      </c>
      <c r="M169" s="48" t="s">
        <v>12</v>
      </c>
      <c r="N169" s="48" t="s">
        <v>58</v>
      </c>
      <c r="O169" s="170" t="s">
        <v>14</v>
      </c>
      <c r="P169" s="48" t="s">
        <v>15</v>
      </c>
      <c r="Q169" s="48" t="s">
        <v>16</v>
      </c>
      <c r="R169" s="48" t="s">
        <v>17</v>
      </c>
      <c r="S169" s="170" t="s">
        <v>18</v>
      </c>
      <c r="T169" s="48" t="s">
        <v>19</v>
      </c>
      <c r="U169" s="48" t="s">
        <v>20</v>
      </c>
      <c r="V169" s="48" t="s">
        <v>21</v>
      </c>
      <c r="W169" s="48" t="s">
        <v>22</v>
      </c>
      <c r="X169" s="48" t="s">
        <v>23</v>
      </c>
      <c r="Y169" s="48" t="s">
        <v>24</v>
      </c>
    </row>
    <row r="170" spans="1:25">
      <c r="A170" s="149" t="s">
        <v>101</v>
      </c>
      <c r="B170" s="150" t="s">
        <v>102</v>
      </c>
      <c r="C170" s="152">
        <f>ROUND(C4+C88,2)</f>
        <v>51942242.66</v>
      </c>
      <c r="D170" s="152">
        <f t="shared" ref="D170:Y170" si="34">ROUND(D4+D88,2)</f>
        <v>0</v>
      </c>
      <c r="E170" s="152">
        <f t="shared" si="34"/>
        <v>-1940349.06</v>
      </c>
      <c r="F170" s="152">
        <f t="shared" si="34"/>
        <v>0</v>
      </c>
      <c r="G170" s="173">
        <f t="shared" si="34"/>
        <v>20258452.26</v>
      </c>
      <c r="H170" s="173">
        <f t="shared" si="34"/>
        <v>555959.65</v>
      </c>
      <c r="I170" s="152">
        <f t="shared" si="34"/>
        <v>0</v>
      </c>
      <c r="J170" s="152">
        <f t="shared" si="34"/>
        <v>133384.46</v>
      </c>
      <c r="K170" s="152">
        <f t="shared" si="34"/>
        <v>422575.19</v>
      </c>
      <c r="L170" s="173">
        <f t="shared" si="34"/>
        <v>0</v>
      </c>
      <c r="M170" s="152">
        <f t="shared" si="34"/>
        <v>0</v>
      </c>
      <c r="N170" s="152">
        <f t="shared" si="34"/>
        <v>0</v>
      </c>
      <c r="O170" s="173">
        <f t="shared" si="34"/>
        <v>0</v>
      </c>
      <c r="P170" s="152">
        <f t="shared" si="34"/>
        <v>0</v>
      </c>
      <c r="Q170" s="152">
        <f t="shared" si="34"/>
        <v>0</v>
      </c>
      <c r="R170" s="152">
        <f t="shared" si="34"/>
        <v>0</v>
      </c>
      <c r="S170" s="173">
        <f t="shared" si="34"/>
        <v>33068179.81</v>
      </c>
      <c r="T170" s="152">
        <f t="shared" si="34"/>
        <v>31157780</v>
      </c>
      <c r="U170" s="152">
        <f t="shared" si="34"/>
        <v>1320030</v>
      </c>
      <c r="V170" s="152">
        <f t="shared" si="34"/>
        <v>0</v>
      </c>
      <c r="W170" s="152">
        <f t="shared" si="34"/>
        <v>590369.81</v>
      </c>
      <c r="X170" s="152">
        <f t="shared" si="34"/>
        <v>0</v>
      </c>
      <c r="Y170" s="152">
        <f t="shared" si="34"/>
        <v>0</v>
      </c>
    </row>
    <row r="171" spans="1:25">
      <c r="A171" s="149"/>
      <c r="B171" s="153" t="s">
        <v>103</v>
      </c>
      <c r="C171" s="152">
        <f>ROUND(C5+C89,2)</f>
        <v>45279802.5</v>
      </c>
      <c r="D171" s="152">
        <f t="shared" ref="D171:Y171" si="35">ROUND(D5+D89,2)</f>
        <v>0</v>
      </c>
      <c r="E171" s="152">
        <f t="shared" si="35"/>
        <v>0</v>
      </c>
      <c r="F171" s="152">
        <f t="shared" si="35"/>
        <v>0</v>
      </c>
      <c r="G171" s="173">
        <f t="shared" si="35"/>
        <v>45285706.78</v>
      </c>
      <c r="H171" s="173">
        <f t="shared" si="35"/>
        <v>0</v>
      </c>
      <c r="I171" s="152">
        <f t="shared" si="35"/>
        <v>0</v>
      </c>
      <c r="J171" s="152">
        <f t="shared" si="35"/>
        <v>0</v>
      </c>
      <c r="K171" s="152">
        <f t="shared" si="35"/>
        <v>0</v>
      </c>
      <c r="L171" s="173">
        <f t="shared" si="35"/>
        <v>0</v>
      </c>
      <c r="M171" s="152">
        <f t="shared" si="35"/>
        <v>0</v>
      </c>
      <c r="N171" s="152">
        <f t="shared" si="35"/>
        <v>0</v>
      </c>
      <c r="O171" s="173">
        <f t="shared" si="35"/>
        <v>0</v>
      </c>
      <c r="P171" s="152">
        <f t="shared" si="35"/>
        <v>0</v>
      </c>
      <c r="Q171" s="152">
        <f t="shared" si="35"/>
        <v>0</v>
      </c>
      <c r="R171" s="152">
        <f t="shared" si="35"/>
        <v>0</v>
      </c>
      <c r="S171" s="173">
        <f t="shared" si="35"/>
        <v>-5904.28</v>
      </c>
      <c r="T171" s="152">
        <f t="shared" si="35"/>
        <v>0</v>
      </c>
      <c r="U171" s="152">
        <f t="shared" si="35"/>
        <v>0</v>
      </c>
      <c r="V171" s="152">
        <f t="shared" si="35"/>
        <v>-5904.28</v>
      </c>
      <c r="W171" s="152">
        <f t="shared" si="35"/>
        <v>0</v>
      </c>
      <c r="X171" s="152">
        <f t="shared" si="35"/>
        <v>0</v>
      </c>
      <c r="Y171" s="152">
        <f t="shared" si="35"/>
        <v>0</v>
      </c>
    </row>
    <row r="172" spans="1:25">
      <c r="A172" s="149"/>
      <c r="B172" s="153" t="s">
        <v>104</v>
      </c>
      <c r="C172" s="152">
        <f t="shared" ref="C172:Y172" si="36">ROUND(C6+C90,2)</f>
        <v>1801252.76</v>
      </c>
      <c r="D172" s="152">
        <f t="shared" si="36"/>
        <v>0</v>
      </c>
      <c r="E172" s="152">
        <f t="shared" si="36"/>
        <v>0</v>
      </c>
      <c r="F172" s="152">
        <f t="shared" si="36"/>
        <v>0</v>
      </c>
      <c r="G172" s="173">
        <f t="shared" si="36"/>
        <v>1027075.46</v>
      </c>
      <c r="H172" s="173">
        <f t="shared" si="36"/>
        <v>0</v>
      </c>
      <c r="I172" s="152">
        <f t="shared" si="36"/>
        <v>0</v>
      </c>
      <c r="J172" s="152">
        <f t="shared" si="36"/>
        <v>0</v>
      </c>
      <c r="K172" s="152">
        <f t="shared" si="36"/>
        <v>0</v>
      </c>
      <c r="L172" s="173">
        <f t="shared" si="36"/>
        <v>480950.94</v>
      </c>
      <c r="M172" s="152">
        <f t="shared" si="36"/>
        <v>0</v>
      </c>
      <c r="N172" s="152">
        <f t="shared" si="36"/>
        <v>480950.94</v>
      </c>
      <c r="O172" s="173">
        <f t="shared" si="36"/>
        <v>0</v>
      </c>
      <c r="P172" s="152">
        <f t="shared" si="36"/>
        <v>0</v>
      </c>
      <c r="Q172" s="152">
        <f t="shared" si="36"/>
        <v>0</v>
      </c>
      <c r="R172" s="152">
        <f t="shared" si="36"/>
        <v>0</v>
      </c>
      <c r="S172" s="173">
        <f t="shared" si="36"/>
        <v>293226.36</v>
      </c>
      <c r="T172" s="152">
        <f t="shared" si="36"/>
        <v>293226.36</v>
      </c>
      <c r="U172" s="152">
        <f t="shared" si="36"/>
        <v>0</v>
      </c>
      <c r="V172" s="152">
        <f t="shared" si="36"/>
        <v>0</v>
      </c>
      <c r="W172" s="152">
        <f t="shared" si="36"/>
        <v>0</v>
      </c>
      <c r="X172" s="152">
        <f t="shared" si="36"/>
        <v>0</v>
      </c>
      <c r="Y172" s="152">
        <f t="shared" si="36"/>
        <v>0</v>
      </c>
    </row>
    <row r="173" spans="1:25">
      <c r="A173" s="149"/>
      <c r="B173" s="153" t="s">
        <v>105</v>
      </c>
      <c r="C173" s="152">
        <f t="shared" ref="C173:Y173" si="37">ROUND(C7+C91,2)</f>
        <v>6396290.11</v>
      </c>
      <c r="D173" s="152">
        <f t="shared" si="37"/>
        <v>0</v>
      </c>
      <c r="E173" s="152">
        <f t="shared" si="37"/>
        <v>0</v>
      </c>
      <c r="F173" s="152">
        <f t="shared" si="37"/>
        <v>0</v>
      </c>
      <c r="G173" s="173">
        <f t="shared" si="37"/>
        <v>4998876.09</v>
      </c>
      <c r="H173" s="173">
        <f t="shared" si="37"/>
        <v>0</v>
      </c>
      <c r="I173" s="152">
        <f t="shared" si="37"/>
        <v>0</v>
      </c>
      <c r="J173" s="152">
        <f t="shared" si="37"/>
        <v>0</v>
      </c>
      <c r="K173" s="152">
        <f t="shared" si="37"/>
        <v>0</v>
      </c>
      <c r="L173" s="173">
        <f t="shared" si="37"/>
        <v>0</v>
      </c>
      <c r="M173" s="152">
        <f t="shared" si="37"/>
        <v>0</v>
      </c>
      <c r="N173" s="152">
        <f t="shared" si="37"/>
        <v>0</v>
      </c>
      <c r="O173" s="173">
        <f t="shared" si="37"/>
        <v>0</v>
      </c>
      <c r="P173" s="152">
        <f t="shared" si="37"/>
        <v>0</v>
      </c>
      <c r="Q173" s="152">
        <f t="shared" si="37"/>
        <v>0</v>
      </c>
      <c r="R173" s="152">
        <f t="shared" si="37"/>
        <v>0</v>
      </c>
      <c r="S173" s="173">
        <f t="shared" si="37"/>
        <v>1397414.02</v>
      </c>
      <c r="T173" s="152">
        <f t="shared" si="37"/>
        <v>888740.13</v>
      </c>
      <c r="U173" s="152">
        <f t="shared" si="37"/>
        <v>269708.61</v>
      </c>
      <c r="V173" s="152">
        <f t="shared" si="37"/>
        <v>118764.97</v>
      </c>
      <c r="W173" s="152">
        <f t="shared" si="37"/>
        <v>120200.31</v>
      </c>
      <c r="X173" s="152">
        <f t="shared" si="37"/>
        <v>0</v>
      </c>
      <c r="Y173" s="152">
        <f t="shared" si="37"/>
        <v>0</v>
      </c>
    </row>
    <row r="174" spans="1:25">
      <c r="A174" s="149"/>
      <c r="B174" s="153" t="s">
        <v>106</v>
      </c>
      <c r="C174" s="152">
        <f t="shared" ref="C174:Y174" si="38">ROUND(C8+C92,2)</f>
        <v>2338.97</v>
      </c>
      <c r="D174" s="152">
        <f t="shared" si="38"/>
        <v>0</v>
      </c>
      <c r="E174" s="152">
        <f t="shared" si="38"/>
        <v>2338.97</v>
      </c>
      <c r="F174" s="152">
        <f t="shared" si="38"/>
        <v>0</v>
      </c>
      <c r="G174" s="173">
        <f t="shared" si="38"/>
        <v>0</v>
      </c>
      <c r="H174" s="173">
        <f t="shared" si="38"/>
        <v>0</v>
      </c>
      <c r="I174" s="152">
        <f t="shared" si="38"/>
        <v>0</v>
      </c>
      <c r="J174" s="152">
        <f t="shared" si="38"/>
        <v>0</v>
      </c>
      <c r="K174" s="152">
        <f t="shared" si="38"/>
        <v>0</v>
      </c>
      <c r="L174" s="173">
        <f t="shared" si="38"/>
        <v>0</v>
      </c>
      <c r="M174" s="152">
        <f t="shared" si="38"/>
        <v>0</v>
      </c>
      <c r="N174" s="152">
        <f t="shared" si="38"/>
        <v>0</v>
      </c>
      <c r="O174" s="173">
        <f t="shared" si="38"/>
        <v>0</v>
      </c>
      <c r="P174" s="152">
        <f t="shared" si="38"/>
        <v>0</v>
      </c>
      <c r="Q174" s="152">
        <f t="shared" si="38"/>
        <v>0</v>
      </c>
      <c r="R174" s="152">
        <f t="shared" si="38"/>
        <v>0</v>
      </c>
      <c r="S174" s="173">
        <f t="shared" si="38"/>
        <v>0</v>
      </c>
      <c r="T174" s="152">
        <f t="shared" si="38"/>
        <v>0</v>
      </c>
      <c r="U174" s="152">
        <f t="shared" si="38"/>
        <v>0</v>
      </c>
      <c r="V174" s="152">
        <f t="shared" si="38"/>
        <v>0</v>
      </c>
      <c r="W174" s="152">
        <f t="shared" si="38"/>
        <v>0</v>
      </c>
      <c r="X174" s="152">
        <f t="shared" si="38"/>
        <v>0</v>
      </c>
      <c r="Y174" s="152">
        <f t="shared" si="38"/>
        <v>0</v>
      </c>
    </row>
    <row r="175" spans="1:25">
      <c r="A175" s="149"/>
      <c r="B175" s="153" t="s">
        <v>107</v>
      </c>
      <c r="C175" s="152">
        <f t="shared" ref="C175:Y175" si="39">ROUND(C9+C93,2)</f>
        <v>12940003.9</v>
      </c>
      <c r="D175" s="152">
        <f t="shared" si="39"/>
        <v>-82185.58</v>
      </c>
      <c r="E175" s="152">
        <f t="shared" si="39"/>
        <v>-2162315.29</v>
      </c>
      <c r="F175" s="152">
        <f t="shared" si="39"/>
        <v>26.03</v>
      </c>
      <c r="G175" s="173">
        <f t="shared" si="39"/>
        <v>9345852.21</v>
      </c>
      <c r="H175" s="173">
        <f t="shared" si="39"/>
        <v>1181142.45</v>
      </c>
      <c r="I175" s="152">
        <f t="shared" si="39"/>
        <v>533281.96</v>
      </c>
      <c r="J175" s="152">
        <f t="shared" si="39"/>
        <v>565880.64</v>
      </c>
      <c r="K175" s="152">
        <f t="shared" si="39"/>
        <v>81979.85</v>
      </c>
      <c r="L175" s="173">
        <f t="shared" si="39"/>
        <v>1868306.76</v>
      </c>
      <c r="M175" s="152">
        <f t="shared" si="39"/>
        <v>1784631.66</v>
      </c>
      <c r="N175" s="152">
        <f t="shared" si="39"/>
        <v>83675.09</v>
      </c>
      <c r="O175" s="173">
        <f t="shared" si="39"/>
        <v>849201.61</v>
      </c>
      <c r="P175" s="152">
        <f t="shared" si="39"/>
        <v>519597.46</v>
      </c>
      <c r="Q175" s="152">
        <f t="shared" si="39"/>
        <v>329604.15</v>
      </c>
      <c r="R175" s="152">
        <f t="shared" si="39"/>
        <v>43.91</v>
      </c>
      <c r="S175" s="173">
        <f t="shared" si="39"/>
        <v>1939975.72</v>
      </c>
      <c r="T175" s="152">
        <f t="shared" si="39"/>
        <v>1687980.66</v>
      </c>
      <c r="U175" s="152">
        <f t="shared" si="39"/>
        <v>132345.53</v>
      </c>
      <c r="V175" s="152">
        <f t="shared" si="39"/>
        <v>82578.77</v>
      </c>
      <c r="W175" s="152">
        <f t="shared" si="39"/>
        <v>34582.83</v>
      </c>
      <c r="X175" s="152">
        <f t="shared" si="39"/>
        <v>0</v>
      </c>
      <c r="Y175" s="152">
        <f t="shared" si="39"/>
        <v>2487.94</v>
      </c>
    </row>
    <row r="176" spans="1:25">
      <c r="A176" s="149"/>
      <c r="B176" s="154" t="s">
        <v>108</v>
      </c>
      <c r="C176" s="152">
        <f t="shared" ref="C176:Y176" si="40">ROUND(C10+C94,2)</f>
        <v>8514420.36</v>
      </c>
      <c r="D176" s="152">
        <f t="shared" si="40"/>
        <v>0</v>
      </c>
      <c r="E176" s="152">
        <f t="shared" si="40"/>
        <v>0</v>
      </c>
      <c r="F176" s="152">
        <f t="shared" si="40"/>
        <v>0</v>
      </c>
      <c r="G176" s="173">
        <f t="shared" si="40"/>
        <v>8520000</v>
      </c>
      <c r="H176" s="173">
        <f t="shared" si="40"/>
        <v>0</v>
      </c>
      <c r="I176" s="152">
        <f t="shared" si="40"/>
        <v>0</v>
      </c>
      <c r="J176" s="152">
        <f t="shared" si="40"/>
        <v>0</v>
      </c>
      <c r="K176" s="152">
        <f t="shared" si="40"/>
        <v>0</v>
      </c>
      <c r="L176" s="173">
        <f t="shared" si="40"/>
        <v>0</v>
      </c>
      <c r="M176" s="152">
        <f t="shared" si="40"/>
        <v>0</v>
      </c>
      <c r="N176" s="152">
        <f t="shared" si="40"/>
        <v>0</v>
      </c>
      <c r="O176" s="173">
        <f t="shared" si="40"/>
        <v>-5579.64</v>
      </c>
      <c r="P176" s="152">
        <f t="shared" si="40"/>
        <v>0</v>
      </c>
      <c r="Q176" s="152">
        <f t="shared" si="40"/>
        <v>-5579.64</v>
      </c>
      <c r="R176" s="152">
        <f t="shared" si="40"/>
        <v>0</v>
      </c>
      <c r="S176" s="173">
        <f t="shared" si="40"/>
        <v>0</v>
      </c>
      <c r="T176" s="152">
        <f t="shared" si="40"/>
        <v>0</v>
      </c>
      <c r="U176" s="152">
        <f t="shared" si="40"/>
        <v>0</v>
      </c>
      <c r="V176" s="152">
        <f t="shared" si="40"/>
        <v>0</v>
      </c>
      <c r="W176" s="152">
        <f t="shared" si="40"/>
        <v>0</v>
      </c>
      <c r="X176" s="152">
        <f t="shared" si="40"/>
        <v>0</v>
      </c>
      <c r="Y176" s="152">
        <f t="shared" si="40"/>
        <v>0</v>
      </c>
    </row>
    <row r="177" spans="1:25">
      <c r="A177" s="149"/>
      <c r="B177" s="153" t="s">
        <v>109</v>
      </c>
      <c r="C177" s="152">
        <f t="shared" ref="C177:Y177" si="41">ROUND(C11+C95,2)</f>
        <v>0</v>
      </c>
      <c r="D177" s="152">
        <f t="shared" si="41"/>
        <v>0</v>
      </c>
      <c r="E177" s="152">
        <f t="shared" si="41"/>
        <v>0</v>
      </c>
      <c r="F177" s="152">
        <f t="shared" si="41"/>
        <v>0</v>
      </c>
      <c r="G177" s="173">
        <f t="shared" si="41"/>
        <v>0</v>
      </c>
      <c r="H177" s="173">
        <f t="shared" si="41"/>
        <v>0</v>
      </c>
      <c r="I177" s="152">
        <f t="shared" si="41"/>
        <v>0</v>
      </c>
      <c r="J177" s="152">
        <f t="shared" si="41"/>
        <v>0</v>
      </c>
      <c r="K177" s="152">
        <f t="shared" si="41"/>
        <v>0</v>
      </c>
      <c r="L177" s="173">
        <f t="shared" si="41"/>
        <v>0</v>
      </c>
      <c r="M177" s="152">
        <f t="shared" si="41"/>
        <v>0</v>
      </c>
      <c r="N177" s="152">
        <f t="shared" si="41"/>
        <v>0</v>
      </c>
      <c r="O177" s="173">
        <f t="shared" si="41"/>
        <v>0</v>
      </c>
      <c r="P177" s="152">
        <f t="shared" si="41"/>
        <v>0</v>
      </c>
      <c r="Q177" s="152">
        <f t="shared" si="41"/>
        <v>0</v>
      </c>
      <c r="R177" s="152">
        <f t="shared" si="41"/>
        <v>0</v>
      </c>
      <c r="S177" s="173">
        <f t="shared" si="41"/>
        <v>0</v>
      </c>
      <c r="T177" s="152">
        <f t="shared" si="41"/>
        <v>0</v>
      </c>
      <c r="U177" s="152">
        <f t="shared" si="41"/>
        <v>0</v>
      </c>
      <c r="V177" s="152">
        <f t="shared" si="41"/>
        <v>0</v>
      </c>
      <c r="W177" s="152">
        <f t="shared" si="41"/>
        <v>0</v>
      </c>
      <c r="X177" s="152">
        <f t="shared" si="41"/>
        <v>0</v>
      </c>
      <c r="Y177" s="152">
        <f t="shared" si="41"/>
        <v>0</v>
      </c>
    </row>
    <row r="178" spans="1:25">
      <c r="A178" s="149"/>
      <c r="B178" s="153" t="s">
        <v>181</v>
      </c>
      <c r="C178" s="152">
        <f t="shared" ref="C178:Y178" si="42">ROUND(C12+C96,2)</f>
        <v>20674.81</v>
      </c>
      <c r="D178" s="152">
        <f t="shared" si="42"/>
        <v>0</v>
      </c>
      <c r="E178" s="152">
        <f t="shared" si="42"/>
        <v>0</v>
      </c>
      <c r="F178" s="152">
        <f t="shared" si="42"/>
        <v>0</v>
      </c>
      <c r="G178" s="173">
        <f t="shared" si="42"/>
        <v>0</v>
      </c>
      <c r="H178" s="173">
        <f t="shared" si="42"/>
        <v>0</v>
      </c>
      <c r="I178" s="152">
        <f t="shared" si="42"/>
        <v>0</v>
      </c>
      <c r="J178" s="152">
        <f t="shared" si="42"/>
        <v>0</v>
      </c>
      <c r="K178" s="152">
        <f t="shared" si="42"/>
        <v>0</v>
      </c>
      <c r="L178" s="173">
        <f t="shared" si="42"/>
        <v>12082.36</v>
      </c>
      <c r="M178" s="152">
        <f t="shared" si="42"/>
        <v>12082.36</v>
      </c>
      <c r="N178" s="152">
        <f t="shared" si="42"/>
        <v>0</v>
      </c>
      <c r="O178" s="173">
        <f t="shared" si="42"/>
        <v>8592.45</v>
      </c>
      <c r="P178" s="152">
        <f t="shared" si="42"/>
        <v>0</v>
      </c>
      <c r="Q178" s="152">
        <f t="shared" si="42"/>
        <v>8592.45</v>
      </c>
      <c r="R178" s="152">
        <f t="shared" si="42"/>
        <v>0</v>
      </c>
      <c r="S178" s="173">
        <f t="shared" si="42"/>
        <v>0</v>
      </c>
      <c r="T178" s="152">
        <f t="shared" si="42"/>
        <v>0</v>
      </c>
      <c r="U178" s="152">
        <f t="shared" si="42"/>
        <v>0</v>
      </c>
      <c r="V178" s="152">
        <f t="shared" si="42"/>
        <v>0</v>
      </c>
      <c r="W178" s="152">
        <f t="shared" si="42"/>
        <v>0</v>
      </c>
      <c r="X178" s="152">
        <f t="shared" si="42"/>
        <v>0</v>
      </c>
      <c r="Y178" s="152">
        <f t="shared" si="42"/>
        <v>0</v>
      </c>
    </row>
    <row r="179" spans="1:25">
      <c r="A179" s="149"/>
      <c r="B179" s="155" t="s">
        <v>111</v>
      </c>
      <c r="C179" s="152">
        <f t="shared" ref="C179:Y179" si="43">ROUND(C13+C97,2)</f>
        <v>0</v>
      </c>
      <c r="D179" s="152">
        <f t="shared" si="43"/>
        <v>0</v>
      </c>
      <c r="E179" s="152">
        <f t="shared" si="43"/>
        <v>0</v>
      </c>
      <c r="F179" s="152">
        <f t="shared" si="43"/>
        <v>0</v>
      </c>
      <c r="G179" s="173">
        <f t="shared" si="43"/>
        <v>0</v>
      </c>
      <c r="H179" s="173">
        <f t="shared" si="43"/>
        <v>0</v>
      </c>
      <c r="I179" s="152">
        <f t="shared" si="43"/>
        <v>0</v>
      </c>
      <c r="J179" s="152">
        <f t="shared" si="43"/>
        <v>0</v>
      </c>
      <c r="K179" s="152">
        <f t="shared" si="43"/>
        <v>0</v>
      </c>
      <c r="L179" s="173">
        <f t="shared" si="43"/>
        <v>0</v>
      </c>
      <c r="M179" s="152">
        <f t="shared" si="43"/>
        <v>0</v>
      </c>
      <c r="N179" s="152">
        <f t="shared" si="43"/>
        <v>0</v>
      </c>
      <c r="O179" s="173">
        <f t="shared" si="43"/>
        <v>0</v>
      </c>
      <c r="P179" s="152">
        <f t="shared" si="43"/>
        <v>0</v>
      </c>
      <c r="Q179" s="152">
        <f t="shared" si="43"/>
        <v>0</v>
      </c>
      <c r="R179" s="152">
        <f t="shared" si="43"/>
        <v>0</v>
      </c>
      <c r="S179" s="173">
        <f t="shared" si="43"/>
        <v>0</v>
      </c>
      <c r="T179" s="152">
        <f t="shared" si="43"/>
        <v>0</v>
      </c>
      <c r="U179" s="152">
        <f t="shared" si="43"/>
        <v>0</v>
      </c>
      <c r="V179" s="152">
        <f t="shared" si="43"/>
        <v>0</v>
      </c>
      <c r="W179" s="152">
        <f t="shared" si="43"/>
        <v>0</v>
      </c>
      <c r="X179" s="152">
        <f t="shared" si="43"/>
        <v>0</v>
      </c>
      <c r="Y179" s="152">
        <f t="shared" si="43"/>
        <v>0</v>
      </c>
    </row>
    <row r="180" spans="1:25">
      <c r="A180" s="149"/>
      <c r="B180" s="155" t="s">
        <v>112</v>
      </c>
      <c r="C180" s="152">
        <f t="shared" ref="C180:Y180" si="44">ROUND(C14+C98,2)</f>
        <v>0</v>
      </c>
      <c r="D180" s="152">
        <f t="shared" si="44"/>
        <v>0</v>
      </c>
      <c r="E180" s="152">
        <f t="shared" si="44"/>
        <v>0</v>
      </c>
      <c r="F180" s="152">
        <f t="shared" si="44"/>
        <v>0</v>
      </c>
      <c r="G180" s="173">
        <f t="shared" si="44"/>
        <v>0</v>
      </c>
      <c r="H180" s="173">
        <f t="shared" si="44"/>
        <v>0</v>
      </c>
      <c r="I180" s="152">
        <f t="shared" si="44"/>
        <v>0</v>
      </c>
      <c r="J180" s="152">
        <f t="shared" si="44"/>
        <v>0</v>
      </c>
      <c r="K180" s="152">
        <f t="shared" si="44"/>
        <v>0</v>
      </c>
      <c r="L180" s="173">
        <f t="shared" si="44"/>
        <v>0</v>
      </c>
      <c r="M180" s="152">
        <f t="shared" si="44"/>
        <v>0</v>
      </c>
      <c r="N180" s="152">
        <f t="shared" si="44"/>
        <v>0</v>
      </c>
      <c r="O180" s="173">
        <f t="shared" si="44"/>
        <v>0</v>
      </c>
      <c r="P180" s="152">
        <f t="shared" si="44"/>
        <v>0</v>
      </c>
      <c r="Q180" s="152">
        <f t="shared" si="44"/>
        <v>0</v>
      </c>
      <c r="R180" s="152">
        <f t="shared" si="44"/>
        <v>0</v>
      </c>
      <c r="S180" s="173">
        <f t="shared" si="44"/>
        <v>0</v>
      </c>
      <c r="T180" s="152">
        <f t="shared" si="44"/>
        <v>0</v>
      </c>
      <c r="U180" s="152">
        <f t="shared" si="44"/>
        <v>0</v>
      </c>
      <c r="V180" s="152">
        <f t="shared" si="44"/>
        <v>0</v>
      </c>
      <c r="W180" s="152">
        <f t="shared" si="44"/>
        <v>0</v>
      </c>
      <c r="X180" s="152">
        <f t="shared" si="44"/>
        <v>0</v>
      </c>
      <c r="Y180" s="152">
        <f t="shared" si="44"/>
        <v>0</v>
      </c>
    </row>
    <row r="181" spans="1:25">
      <c r="A181" s="149"/>
      <c r="B181" s="155" t="s">
        <v>113</v>
      </c>
      <c r="C181" s="152">
        <f t="shared" ref="C181:Y181" si="45">ROUND(C15+C99,2)</f>
        <v>1391.26</v>
      </c>
      <c r="D181" s="152">
        <f t="shared" si="45"/>
        <v>0</v>
      </c>
      <c r="E181" s="152">
        <f t="shared" si="45"/>
        <v>0</v>
      </c>
      <c r="F181" s="152">
        <f t="shared" si="45"/>
        <v>1391.26</v>
      </c>
      <c r="G181" s="173">
        <f t="shared" si="45"/>
        <v>0</v>
      </c>
      <c r="H181" s="173">
        <f t="shared" si="45"/>
        <v>0</v>
      </c>
      <c r="I181" s="152">
        <f t="shared" si="45"/>
        <v>0</v>
      </c>
      <c r="J181" s="152">
        <f t="shared" si="45"/>
        <v>0</v>
      </c>
      <c r="K181" s="152">
        <f t="shared" si="45"/>
        <v>0</v>
      </c>
      <c r="L181" s="173">
        <f t="shared" si="45"/>
        <v>0</v>
      </c>
      <c r="M181" s="152">
        <f t="shared" si="45"/>
        <v>0</v>
      </c>
      <c r="N181" s="152">
        <f t="shared" si="45"/>
        <v>0</v>
      </c>
      <c r="O181" s="173">
        <f t="shared" si="45"/>
        <v>0</v>
      </c>
      <c r="P181" s="152">
        <f t="shared" si="45"/>
        <v>0</v>
      </c>
      <c r="Q181" s="152">
        <f t="shared" si="45"/>
        <v>0</v>
      </c>
      <c r="R181" s="152">
        <f t="shared" si="45"/>
        <v>0</v>
      </c>
      <c r="S181" s="173">
        <f t="shared" si="45"/>
        <v>0</v>
      </c>
      <c r="T181" s="152">
        <f t="shared" si="45"/>
        <v>0</v>
      </c>
      <c r="U181" s="152">
        <f t="shared" si="45"/>
        <v>0</v>
      </c>
      <c r="V181" s="152">
        <f t="shared" si="45"/>
        <v>0</v>
      </c>
      <c r="W181" s="152">
        <f t="shared" si="45"/>
        <v>0</v>
      </c>
      <c r="X181" s="152">
        <f t="shared" si="45"/>
        <v>0</v>
      </c>
      <c r="Y181" s="152">
        <f t="shared" si="45"/>
        <v>0</v>
      </c>
    </row>
    <row r="182" spans="1:25">
      <c r="A182" s="149"/>
      <c r="B182" s="155" t="s">
        <v>114</v>
      </c>
      <c r="C182" s="152">
        <f t="shared" ref="C182:Y182" si="46">ROUND(C16+C100,2)</f>
        <v>0</v>
      </c>
      <c r="D182" s="152">
        <f t="shared" si="46"/>
        <v>0</v>
      </c>
      <c r="E182" s="152">
        <f t="shared" si="46"/>
        <v>0</v>
      </c>
      <c r="F182" s="152">
        <f t="shared" si="46"/>
        <v>0</v>
      </c>
      <c r="G182" s="173">
        <f t="shared" si="46"/>
        <v>0</v>
      </c>
      <c r="H182" s="173">
        <f t="shared" si="46"/>
        <v>0</v>
      </c>
      <c r="I182" s="152">
        <f t="shared" si="46"/>
        <v>0</v>
      </c>
      <c r="J182" s="152">
        <f t="shared" si="46"/>
        <v>0</v>
      </c>
      <c r="K182" s="152">
        <f t="shared" si="46"/>
        <v>0</v>
      </c>
      <c r="L182" s="173">
        <f t="shared" si="46"/>
        <v>0</v>
      </c>
      <c r="M182" s="152">
        <f t="shared" si="46"/>
        <v>0</v>
      </c>
      <c r="N182" s="152">
        <f t="shared" si="46"/>
        <v>0</v>
      </c>
      <c r="O182" s="173">
        <f t="shared" si="46"/>
        <v>0</v>
      </c>
      <c r="P182" s="152">
        <f t="shared" si="46"/>
        <v>0</v>
      </c>
      <c r="Q182" s="152">
        <f t="shared" si="46"/>
        <v>0</v>
      </c>
      <c r="R182" s="152">
        <f t="shared" si="46"/>
        <v>0</v>
      </c>
      <c r="S182" s="173">
        <f t="shared" si="46"/>
        <v>0</v>
      </c>
      <c r="T182" s="152">
        <f t="shared" si="46"/>
        <v>0</v>
      </c>
      <c r="U182" s="152">
        <f t="shared" si="46"/>
        <v>0</v>
      </c>
      <c r="V182" s="152">
        <f t="shared" si="46"/>
        <v>0</v>
      </c>
      <c r="W182" s="152">
        <f t="shared" si="46"/>
        <v>0</v>
      </c>
      <c r="X182" s="152">
        <f t="shared" si="46"/>
        <v>0</v>
      </c>
      <c r="Y182" s="152">
        <f t="shared" si="46"/>
        <v>0</v>
      </c>
    </row>
    <row r="183" spans="1:25">
      <c r="A183" s="149"/>
      <c r="B183" s="155" t="s">
        <v>115</v>
      </c>
      <c r="C183" s="152">
        <f t="shared" ref="C183:Y183" si="47">ROUND(C17+C101,2)</f>
        <v>0</v>
      </c>
      <c r="D183" s="152">
        <f t="shared" si="47"/>
        <v>0</v>
      </c>
      <c r="E183" s="152">
        <f t="shared" si="47"/>
        <v>0</v>
      </c>
      <c r="F183" s="152">
        <f t="shared" si="47"/>
        <v>0</v>
      </c>
      <c r="G183" s="173">
        <f t="shared" si="47"/>
        <v>0</v>
      </c>
      <c r="H183" s="173">
        <f t="shared" si="47"/>
        <v>0</v>
      </c>
      <c r="I183" s="152">
        <f t="shared" si="47"/>
        <v>0</v>
      </c>
      <c r="J183" s="152">
        <f t="shared" si="47"/>
        <v>0</v>
      </c>
      <c r="K183" s="152">
        <f t="shared" si="47"/>
        <v>0</v>
      </c>
      <c r="L183" s="173">
        <f t="shared" si="47"/>
        <v>0</v>
      </c>
      <c r="M183" s="152">
        <f t="shared" si="47"/>
        <v>0</v>
      </c>
      <c r="N183" s="152">
        <f t="shared" si="47"/>
        <v>0</v>
      </c>
      <c r="O183" s="173">
        <f t="shared" si="47"/>
        <v>0</v>
      </c>
      <c r="P183" s="152">
        <f t="shared" si="47"/>
        <v>0</v>
      </c>
      <c r="Q183" s="152">
        <f t="shared" si="47"/>
        <v>0</v>
      </c>
      <c r="R183" s="152">
        <f t="shared" si="47"/>
        <v>0</v>
      </c>
      <c r="S183" s="173">
        <f t="shared" si="47"/>
        <v>0</v>
      </c>
      <c r="T183" s="152">
        <f t="shared" si="47"/>
        <v>0</v>
      </c>
      <c r="U183" s="152">
        <f t="shared" si="47"/>
        <v>0</v>
      </c>
      <c r="V183" s="152">
        <f t="shared" si="47"/>
        <v>0</v>
      </c>
      <c r="W183" s="152">
        <f t="shared" si="47"/>
        <v>0</v>
      </c>
      <c r="X183" s="152">
        <f t="shared" si="47"/>
        <v>0</v>
      </c>
      <c r="Y183" s="152">
        <f t="shared" si="47"/>
        <v>0</v>
      </c>
    </row>
    <row r="184" spans="1:25">
      <c r="A184" s="149"/>
      <c r="B184" s="155" t="s">
        <v>116</v>
      </c>
      <c r="C184" s="152">
        <f t="shared" ref="C184:Y184" si="48">ROUND(C18+C102,2)</f>
        <v>0</v>
      </c>
      <c r="D184" s="152">
        <f t="shared" si="48"/>
        <v>0</v>
      </c>
      <c r="E184" s="152">
        <f t="shared" si="48"/>
        <v>0</v>
      </c>
      <c r="F184" s="152">
        <f t="shared" si="48"/>
        <v>0</v>
      </c>
      <c r="G184" s="173">
        <f t="shared" si="48"/>
        <v>0</v>
      </c>
      <c r="H184" s="173">
        <f t="shared" si="48"/>
        <v>0</v>
      </c>
      <c r="I184" s="152">
        <f t="shared" si="48"/>
        <v>0</v>
      </c>
      <c r="J184" s="152">
        <f t="shared" si="48"/>
        <v>0</v>
      </c>
      <c r="K184" s="152">
        <f t="shared" si="48"/>
        <v>0</v>
      </c>
      <c r="L184" s="173">
        <f t="shared" si="48"/>
        <v>0</v>
      </c>
      <c r="M184" s="152">
        <f t="shared" si="48"/>
        <v>0</v>
      </c>
      <c r="N184" s="152">
        <f t="shared" si="48"/>
        <v>0</v>
      </c>
      <c r="O184" s="173">
        <f t="shared" si="48"/>
        <v>0</v>
      </c>
      <c r="P184" s="152">
        <f t="shared" si="48"/>
        <v>0</v>
      </c>
      <c r="Q184" s="152">
        <f t="shared" si="48"/>
        <v>0</v>
      </c>
      <c r="R184" s="152">
        <f t="shared" si="48"/>
        <v>0</v>
      </c>
      <c r="S184" s="173">
        <f t="shared" si="48"/>
        <v>0</v>
      </c>
      <c r="T184" s="152">
        <f t="shared" si="48"/>
        <v>0</v>
      </c>
      <c r="U184" s="152">
        <f t="shared" si="48"/>
        <v>0</v>
      </c>
      <c r="V184" s="152">
        <f t="shared" si="48"/>
        <v>0</v>
      </c>
      <c r="W184" s="152">
        <f t="shared" si="48"/>
        <v>0</v>
      </c>
      <c r="X184" s="152">
        <f t="shared" si="48"/>
        <v>0</v>
      </c>
      <c r="Y184" s="152">
        <f t="shared" si="48"/>
        <v>0</v>
      </c>
    </row>
    <row r="185" spans="1:25">
      <c r="A185" s="149"/>
      <c r="B185" s="155" t="s">
        <v>117</v>
      </c>
      <c r="C185" s="152">
        <f t="shared" ref="C185:Y185" si="49">ROUND(C19+C103,2)</f>
        <v>0</v>
      </c>
      <c r="D185" s="152">
        <f t="shared" si="49"/>
        <v>0</v>
      </c>
      <c r="E185" s="152">
        <f t="shared" si="49"/>
        <v>0</v>
      </c>
      <c r="F185" s="152">
        <f t="shared" si="49"/>
        <v>0</v>
      </c>
      <c r="G185" s="173">
        <f t="shared" si="49"/>
        <v>0</v>
      </c>
      <c r="H185" s="173">
        <f t="shared" si="49"/>
        <v>0</v>
      </c>
      <c r="I185" s="152">
        <f t="shared" si="49"/>
        <v>0</v>
      </c>
      <c r="J185" s="152">
        <f t="shared" si="49"/>
        <v>0</v>
      </c>
      <c r="K185" s="152">
        <f t="shared" si="49"/>
        <v>0</v>
      </c>
      <c r="L185" s="173">
        <f t="shared" si="49"/>
        <v>0</v>
      </c>
      <c r="M185" s="152">
        <f t="shared" si="49"/>
        <v>0</v>
      </c>
      <c r="N185" s="152">
        <f t="shared" si="49"/>
        <v>0</v>
      </c>
      <c r="O185" s="173">
        <f t="shared" si="49"/>
        <v>0</v>
      </c>
      <c r="P185" s="152">
        <f t="shared" si="49"/>
        <v>0</v>
      </c>
      <c r="Q185" s="152">
        <f t="shared" si="49"/>
        <v>0</v>
      </c>
      <c r="R185" s="152">
        <f t="shared" si="49"/>
        <v>0</v>
      </c>
      <c r="S185" s="173">
        <f t="shared" si="49"/>
        <v>0</v>
      </c>
      <c r="T185" s="152">
        <f t="shared" si="49"/>
        <v>0</v>
      </c>
      <c r="U185" s="152">
        <f t="shared" si="49"/>
        <v>0</v>
      </c>
      <c r="V185" s="152">
        <f t="shared" si="49"/>
        <v>0</v>
      </c>
      <c r="W185" s="152">
        <f t="shared" si="49"/>
        <v>0</v>
      </c>
      <c r="X185" s="152">
        <f t="shared" si="49"/>
        <v>0</v>
      </c>
      <c r="Y185" s="152">
        <f t="shared" si="49"/>
        <v>0</v>
      </c>
    </row>
    <row r="186" spans="1:25">
      <c r="A186" s="149"/>
      <c r="B186" s="155" t="s">
        <v>118</v>
      </c>
      <c r="C186" s="152">
        <f t="shared" ref="C186:Y186" si="50">ROUND(C20+C104,2)</f>
        <v>0</v>
      </c>
      <c r="D186" s="152">
        <f t="shared" si="50"/>
        <v>0</v>
      </c>
      <c r="E186" s="152">
        <f t="shared" si="50"/>
        <v>0</v>
      </c>
      <c r="F186" s="152">
        <f t="shared" si="50"/>
        <v>0</v>
      </c>
      <c r="G186" s="173">
        <f t="shared" si="50"/>
        <v>0</v>
      </c>
      <c r="H186" s="173">
        <f t="shared" si="50"/>
        <v>0</v>
      </c>
      <c r="I186" s="152">
        <f t="shared" si="50"/>
        <v>0</v>
      </c>
      <c r="J186" s="152">
        <f t="shared" si="50"/>
        <v>0</v>
      </c>
      <c r="K186" s="152">
        <f t="shared" si="50"/>
        <v>0</v>
      </c>
      <c r="L186" s="173">
        <f t="shared" si="50"/>
        <v>0</v>
      </c>
      <c r="M186" s="152">
        <f t="shared" si="50"/>
        <v>0</v>
      </c>
      <c r="N186" s="152">
        <f t="shared" si="50"/>
        <v>0</v>
      </c>
      <c r="O186" s="173">
        <f t="shared" si="50"/>
        <v>0</v>
      </c>
      <c r="P186" s="152">
        <f t="shared" si="50"/>
        <v>0</v>
      </c>
      <c r="Q186" s="152">
        <f t="shared" si="50"/>
        <v>0</v>
      </c>
      <c r="R186" s="152">
        <f t="shared" si="50"/>
        <v>0</v>
      </c>
      <c r="S186" s="173">
        <f t="shared" si="50"/>
        <v>0</v>
      </c>
      <c r="T186" s="152">
        <f t="shared" si="50"/>
        <v>0</v>
      </c>
      <c r="U186" s="152">
        <f t="shared" si="50"/>
        <v>0</v>
      </c>
      <c r="V186" s="152">
        <f t="shared" si="50"/>
        <v>0</v>
      </c>
      <c r="W186" s="152">
        <f t="shared" si="50"/>
        <v>0</v>
      </c>
      <c r="X186" s="152">
        <f t="shared" si="50"/>
        <v>0</v>
      </c>
      <c r="Y186" s="152">
        <f t="shared" si="50"/>
        <v>0</v>
      </c>
    </row>
    <row r="187" spans="1:25">
      <c r="A187" s="149"/>
      <c r="B187" s="156" t="s">
        <v>119</v>
      </c>
      <c r="C187" s="152">
        <f t="shared" ref="C187:Y187" si="51">ROUND(C21+C105,2)</f>
        <v>0</v>
      </c>
      <c r="D187" s="152">
        <f t="shared" si="51"/>
        <v>0</v>
      </c>
      <c r="E187" s="152">
        <f t="shared" si="51"/>
        <v>0</v>
      </c>
      <c r="F187" s="152">
        <f t="shared" si="51"/>
        <v>0</v>
      </c>
      <c r="G187" s="173">
        <f t="shared" si="51"/>
        <v>0</v>
      </c>
      <c r="H187" s="173">
        <f t="shared" si="51"/>
        <v>0</v>
      </c>
      <c r="I187" s="152">
        <f t="shared" si="51"/>
        <v>0</v>
      </c>
      <c r="J187" s="152">
        <f t="shared" si="51"/>
        <v>0</v>
      </c>
      <c r="K187" s="152">
        <f t="shared" si="51"/>
        <v>0</v>
      </c>
      <c r="L187" s="173">
        <f t="shared" si="51"/>
        <v>0</v>
      </c>
      <c r="M187" s="152">
        <f t="shared" si="51"/>
        <v>0</v>
      </c>
      <c r="N187" s="152">
        <f t="shared" si="51"/>
        <v>0</v>
      </c>
      <c r="O187" s="173">
        <f t="shared" si="51"/>
        <v>0</v>
      </c>
      <c r="P187" s="152">
        <f t="shared" si="51"/>
        <v>0</v>
      </c>
      <c r="Q187" s="152">
        <f t="shared" si="51"/>
        <v>0</v>
      </c>
      <c r="R187" s="152">
        <f t="shared" si="51"/>
        <v>0</v>
      </c>
      <c r="S187" s="173">
        <f t="shared" si="51"/>
        <v>0</v>
      </c>
      <c r="T187" s="152">
        <f t="shared" si="51"/>
        <v>0</v>
      </c>
      <c r="U187" s="152">
        <f t="shared" si="51"/>
        <v>0</v>
      </c>
      <c r="V187" s="152">
        <f t="shared" si="51"/>
        <v>0</v>
      </c>
      <c r="W187" s="152">
        <f t="shared" si="51"/>
        <v>0</v>
      </c>
      <c r="X187" s="152">
        <f t="shared" si="51"/>
        <v>0</v>
      </c>
      <c r="Y187" s="152">
        <f t="shared" si="51"/>
        <v>0</v>
      </c>
    </row>
    <row r="188" spans="1:25">
      <c r="A188" s="149"/>
      <c r="B188" s="156" t="s">
        <v>120</v>
      </c>
      <c r="C188" s="152">
        <f t="shared" ref="C188:Y188" si="52">ROUND(C22+C106,2)</f>
        <v>0</v>
      </c>
      <c r="D188" s="152">
        <f t="shared" si="52"/>
        <v>0</v>
      </c>
      <c r="E188" s="152">
        <f t="shared" si="52"/>
        <v>0</v>
      </c>
      <c r="F188" s="152">
        <f t="shared" si="52"/>
        <v>0</v>
      </c>
      <c r="G188" s="173">
        <f t="shared" si="52"/>
        <v>0</v>
      </c>
      <c r="H188" s="173">
        <f t="shared" si="52"/>
        <v>0</v>
      </c>
      <c r="I188" s="152">
        <f t="shared" si="52"/>
        <v>0</v>
      </c>
      <c r="J188" s="152">
        <f t="shared" si="52"/>
        <v>0</v>
      </c>
      <c r="K188" s="152">
        <f t="shared" si="52"/>
        <v>0</v>
      </c>
      <c r="L188" s="173">
        <f t="shared" si="52"/>
        <v>0</v>
      </c>
      <c r="M188" s="152">
        <f t="shared" si="52"/>
        <v>0</v>
      </c>
      <c r="N188" s="152">
        <f t="shared" si="52"/>
        <v>0</v>
      </c>
      <c r="O188" s="173">
        <f t="shared" si="52"/>
        <v>0</v>
      </c>
      <c r="P188" s="152">
        <f t="shared" si="52"/>
        <v>0</v>
      </c>
      <c r="Q188" s="152">
        <f t="shared" si="52"/>
        <v>0</v>
      </c>
      <c r="R188" s="152">
        <f t="shared" si="52"/>
        <v>0</v>
      </c>
      <c r="S188" s="173">
        <f t="shared" si="52"/>
        <v>0</v>
      </c>
      <c r="T188" s="152">
        <f t="shared" si="52"/>
        <v>0</v>
      </c>
      <c r="U188" s="152">
        <f t="shared" si="52"/>
        <v>0</v>
      </c>
      <c r="V188" s="152">
        <f t="shared" si="52"/>
        <v>0</v>
      </c>
      <c r="W188" s="152">
        <f t="shared" si="52"/>
        <v>0</v>
      </c>
      <c r="X188" s="152">
        <f t="shared" si="52"/>
        <v>0</v>
      </c>
      <c r="Y188" s="152">
        <f t="shared" si="52"/>
        <v>0</v>
      </c>
    </row>
    <row r="189" spans="1:25">
      <c r="A189" s="149"/>
      <c r="B189" s="156" t="s">
        <v>121</v>
      </c>
      <c r="C189" s="152">
        <f t="shared" ref="C189:Y189" si="53">ROUND(C23+C107,2)</f>
        <v>0</v>
      </c>
      <c r="D189" s="152">
        <f t="shared" si="53"/>
        <v>0</v>
      </c>
      <c r="E189" s="152">
        <f t="shared" si="53"/>
        <v>0</v>
      </c>
      <c r="F189" s="152">
        <f t="shared" si="53"/>
        <v>0</v>
      </c>
      <c r="G189" s="173">
        <f t="shared" si="53"/>
        <v>0</v>
      </c>
      <c r="H189" s="173">
        <f t="shared" si="53"/>
        <v>0</v>
      </c>
      <c r="I189" s="152">
        <f t="shared" si="53"/>
        <v>0</v>
      </c>
      <c r="J189" s="152">
        <f t="shared" si="53"/>
        <v>0</v>
      </c>
      <c r="K189" s="152">
        <f t="shared" si="53"/>
        <v>0</v>
      </c>
      <c r="L189" s="173">
        <f t="shared" si="53"/>
        <v>0</v>
      </c>
      <c r="M189" s="152">
        <f t="shared" si="53"/>
        <v>0</v>
      </c>
      <c r="N189" s="152">
        <f t="shared" si="53"/>
        <v>0</v>
      </c>
      <c r="O189" s="173">
        <f t="shared" si="53"/>
        <v>0</v>
      </c>
      <c r="P189" s="152">
        <f t="shared" si="53"/>
        <v>0</v>
      </c>
      <c r="Q189" s="152">
        <f t="shared" si="53"/>
        <v>0</v>
      </c>
      <c r="R189" s="152">
        <f t="shared" si="53"/>
        <v>0</v>
      </c>
      <c r="S189" s="173">
        <f t="shared" si="53"/>
        <v>0</v>
      </c>
      <c r="T189" s="152">
        <f t="shared" si="53"/>
        <v>0</v>
      </c>
      <c r="U189" s="152">
        <f t="shared" si="53"/>
        <v>0</v>
      </c>
      <c r="V189" s="152">
        <f t="shared" si="53"/>
        <v>0</v>
      </c>
      <c r="W189" s="152">
        <f t="shared" si="53"/>
        <v>0</v>
      </c>
      <c r="X189" s="152">
        <f t="shared" si="53"/>
        <v>0</v>
      </c>
      <c r="Y189" s="152">
        <f t="shared" si="53"/>
        <v>0</v>
      </c>
    </row>
    <row r="190" spans="1:25">
      <c r="A190" s="149"/>
      <c r="B190" s="174" t="s">
        <v>122</v>
      </c>
      <c r="C190" s="173">
        <f t="shared" ref="C190:Y190" si="54">ROUND(C24+C108,2)</f>
        <v>126898417.33</v>
      </c>
      <c r="D190" s="173">
        <f t="shared" si="54"/>
        <v>-82185.58</v>
      </c>
      <c r="E190" s="173">
        <f t="shared" si="54"/>
        <v>-4100325.38</v>
      </c>
      <c r="F190" s="173">
        <f t="shared" si="54"/>
        <v>1417.29</v>
      </c>
      <c r="G190" s="173">
        <f t="shared" si="54"/>
        <v>89435962.8</v>
      </c>
      <c r="H190" s="173">
        <f t="shared" si="54"/>
        <v>1737102.1</v>
      </c>
      <c r="I190" s="173">
        <f t="shared" si="54"/>
        <v>533281.96</v>
      </c>
      <c r="J190" s="173">
        <f t="shared" si="54"/>
        <v>699265.1</v>
      </c>
      <c r="K190" s="173">
        <f t="shared" si="54"/>
        <v>504555.04</v>
      </c>
      <c r="L190" s="173">
        <f t="shared" si="54"/>
        <v>2361340.06</v>
      </c>
      <c r="M190" s="173">
        <f t="shared" si="54"/>
        <v>1796714.02</v>
      </c>
      <c r="N190" s="173">
        <f t="shared" si="54"/>
        <v>564626.03</v>
      </c>
      <c r="O190" s="173">
        <f t="shared" si="54"/>
        <v>852214.42</v>
      </c>
      <c r="P190" s="173">
        <f t="shared" si="54"/>
        <v>519597.46</v>
      </c>
      <c r="Q190" s="173">
        <f t="shared" si="54"/>
        <v>332616.96</v>
      </c>
      <c r="R190" s="173">
        <f t="shared" si="54"/>
        <v>43.91</v>
      </c>
      <c r="S190" s="173">
        <f t="shared" si="54"/>
        <v>36692891.63</v>
      </c>
      <c r="T190" s="173">
        <f t="shared" si="54"/>
        <v>34027727.15</v>
      </c>
      <c r="U190" s="173">
        <f t="shared" si="54"/>
        <v>1722084.14</v>
      </c>
      <c r="V190" s="173">
        <f t="shared" si="54"/>
        <v>195439.46</v>
      </c>
      <c r="W190" s="173">
        <f t="shared" si="54"/>
        <v>745152.95</v>
      </c>
      <c r="X190" s="173">
        <f t="shared" si="54"/>
        <v>0</v>
      </c>
      <c r="Y190" s="173">
        <f t="shared" si="54"/>
        <v>2487.94</v>
      </c>
    </row>
    <row r="191" spans="1:25">
      <c r="A191" s="149" t="s">
        <v>123</v>
      </c>
      <c r="B191" s="158" t="s">
        <v>124</v>
      </c>
      <c r="C191" s="152">
        <f t="shared" ref="C191:Y191" si="55">ROUND(C25+C109,2)</f>
        <v>125330118.41</v>
      </c>
      <c r="D191" s="152">
        <f t="shared" si="55"/>
        <v>0</v>
      </c>
      <c r="E191" s="152">
        <f t="shared" si="55"/>
        <v>30597164.89</v>
      </c>
      <c r="F191" s="152">
        <f t="shared" si="55"/>
        <v>1329588.41</v>
      </c>
      <c r="G191" s="173">
        <f t="shared" si="55"/>
        <v>63960434.14</v>
      </c>
      <c r="H191" s="173">
        <f t="shared" si="55"/>
        <v>5011369.98</v>
      </c>
      <c r="I191" s="152">
        <f t="shared" si="55"/>
        <v>2074305.19</v>
      </c>
      <c r="J191" s="152">
        <f t="shared" si="55"/>
        <v>1265997.39</v>
      </c>
      <c r="K191" s="152">
        <f t="shared" si="55"/>
        <v>1671067.4</v>
      </c>
      <c r="L191" s="173">
        <f t="shared" si="55"/>
        <v>2229877.62</v>
      </c>
      <c r="M191" s="152">
        <f t="shared" si="55"/>
        <v>1622464.11</v>
      </c>
      <c r="N191" s="152">
        <f t="shared" si="55"/>
        <v>607413.51</v>
      </c>
      <c r="O191" s="173">
        <f t="shared" si="55"/>
        <v>5228686.38</v>
      </c>
      <c r="P191" s="152">
        <f t="shared" si="55"/>
        <v>4026565.04</v>
      </c>
      <c r="Q191" s="152">
        <f t="shared" si="55"/>
        <v>1202121.34</v>
      </c>
      <c r="R191" s="152">
        <f t="shared" si="55"/>
        <v>1150705.4</v>
      </c>
      <c r="S191" s="173">
        <f t="shared" si="55"/>
        <v>16972996.99</v>
      </c>
      <c r="T191" s="152">
        <f t="shared" si="55"/>
        <v>4689840.99</v>
      </c>
      <c r="U191" s="152">
        <f t="shared" si="55"/>
        <v>5779470.92</v>
      </c>
      <c r="V191" s="152">
        <f t="shared" si="55"/>
        <v>1871759.9</v>
      </c>
      <c r="W191" s="152">
        <f t="shared" si="55"/>
        <v>2312155.86</v>
      </c>
      <c r="X191" s="152">
        <f t="shared" si="55"/>
        <v>705214.9</v>
      </c>
      <c r="Y191" s="152">
        <f t="shared" si="55"/>
        <v>1614554.42</v>
      </c>
    </row>
    <row r="192" spans="1:25">
      <c r="A192" s="149"/>
      <c r="B192" s="156" t="s">
        <v>125</v>
      </c>
      <c r="C192" s="152">
        <f t="shared" ref="C192:Y192" si="56">ROUND(C26+C110,2)</f>
        <v>77301052.04</v>
      </c>
      <c r="D192" s="152">
        <f t="shared" si="56"/>
        <v>0</v>
      </c>
      <c r="E192" s="152">
        <f t="shared" si="56"/>
        <v>77300000</v>
      </c>
      <c r="F192" s="152">
        <f t="shared" si="56"/>
        <v>0</v>
      </c>
      <c r="G192" s="173">
        <f t="shared" si="56"/>
        <v>1052.04</v>
      </c>
      <c r="H192" s="173">
        <f t="shared" si="56"/>
        <v>0</v>
      </c>
      <c r="I192" s="152">
        <f t="shared" si="56"/>
        <v>0</v>
      </c>
      <c r="J192" s="152">
        <f t="shared" si="56"/>
        <v>0</v>
      </c>
      <c r="K192" s="152">
        <f t="shared" si="56"/>
        <v>0</v>
      </c>
      <c r="L192" s="173">
        <f t="shared" si="56"/>
        <v>0</v>
      </c>
      <c r="M192" s="152">
        <f t="shared" si="56"/>
        <v>0</v>
      </c>
      <c r="N192" s="152">
        <f t="shared" si="56"/>
        <v>0</v>
      </c>
      <c r="O192" s="173">
        <f t="shared" si="56"/>
        <v>0</v>
      </c>
      <c r="P192" s="152">
        <f t="shared" si="56"/>
        <v>0</v>
      </c>
      <c r="Q192" s="152">
        <f t="shared" si="56"/>
        <v>0</v>
      </c>
      <c r="R192" s="152">
        <f t="shared" si="56"/>
        <v>0</v>
      </c>
      <c r="S192" s="173">
        <f t="shared" si="56"/>
        <v>0</v>
      </c>
      <c r="T192" s="152">
        <f t="shared" si="56"/>
        <v>0</v>
      </c>
      <c r="U192" s="152">
        <f t="shared" si="56"/>
        <v>0</v>
      </c>
      <c r="V192" s="152">
        <f t="shared" si="56"/>
        <v>0</v>
      </c>
      <c r="W192" s="152">
        <f t="shared" si="56"/>
        <v>0</v>
      </c>
      <c r="X192" s="152">
        <f t="shared" si="56"/>
        <v>0</v>
      </c>
      <c r="Y192" s="152">
        <f t="shared" si="56"/>
        <v>0</v>
      </c>
    </row>
    <row r="193" spans="1:25">
      <c r="A193" s="149"/>
      <c r="B193" s="156" t="s">
        <v>126</v>
      </c>
      <c r="C193" s="152">
        <f t="shared" ref="C193:Y193" si="57">ROUND(C27+C111,2)</f>
        <v>16165328.67</v>
      </c>
      <c r="D193" s="152">
        <f t="shared" si="57"/>
        <v>0</v>
      </c>
      <c r="E193" s="152">
        <f t="shared" si="57"/>
        <v>3026799.79</v>
      </c>
      <c r="F193" s="152">
        <f t="shared" si="57"/>
        <v>90164.85</v>
      </c>
      <c r="G193" s="173">
        <f t="shared" si="57"/>
        <v>7197641.4</v>
      </c>
      <c r="H193" s="173">
        <f t="shared" si="57"/>
        <v>565994.11</v>
      </c>
      <c r="I193" s="152">
        <f t="shared" si="57"/>
        <v>227415.69</v>
      </c>
      <c r="J193" s="152">
        <f t="shared" si="57"/>
        <v>98031.37</v>
      </c>
      <c r="K193" s="152">
        <f t="shared" si="57"/>
        <v>240547.05</v>
      </c>
      <c r="L193" s="173">
        <f t="shared" si="57"/>
        <v>219731.98</v>
      </c>
      <c r="M193" s="152">
        <f t="shared" si="57"/>
        <v>153864.98</v>
      </c>
      <c r="N193" s="152">
        <f t="shared" si="57"/>
        <v>65867</v>
      </c>
      <c r="O193" s="173">
        <f t="shared" si="57"/>
        <v>318757.61</v>
      </c>
      <c r="P193" s="152">
        <f t="shared" si="57"/>
        <v>226512.61</v>
      </c>
      <c r="Q193" s="152">
        <f t="shared" si="57"/>
        <v>92245</v>
      </c>
      <c r="R193" s="152">
        <f t="shared" si="57"/>
        <v>98127.48</v>
      </c>
      <c r="S193" s="173">
        <f t="shared" si="57"/>
        <v>4746238.93</v>
      </c>
      <c r="T193" s="152">
        <f t="shared" si="57"/>
        <v>600836.84</v>
      </c>
      <c r="U193" s="152">
        <f t="shared" si="57"/>
        <v>3438206.72</v>
      </c>
      <c r="V193" s="152">
        <f t="shared" si="57"/>
        <v>285704.78</v>
      </c>
      <c r="W193" s="152">
        <f t="shared" si="57"/>
        <v>181524.19</v>
      </c>
      <c r="X193" s="152">
        <f t="shared" si="57"/>
        <v>70390.4</v>
      </c>
      <c r="Y193" s="152">
        <f t="shared" si="57"/>
        <v>169576</v>
      </c>
    </row>
    <row r="194" spans="1:25">
      <c r="A194" s="149"/>
      <c r="B194" s="156" t="s">
        <v>127</v>
      </c>
      <c r="C194" s="152">
        <f t="shared" ref="C194:Y194" si="58">ROUND(C28+C112,2)</f>
        <v>2636002.16</v>
      </c>
      <c r="D194" s="152">
        <f t="shared" si="58"/>
        <v>0</v>
      </c>
      <c r="E194" s="152">
        <f t="shared" si="58"/>
        <v>920889.61</v>
      </c>
      <c r="F194" s="152">
        <f t="shared" si="58"/>
        <v>4475</v>
      </c>
      <c r="G194" s="173">
        <f t="shared" si="58"/>
        <v>1191657.79</v>
      </c>
      <c r="H194" s="173">
        <f t="shared" si="58"/>
        <v>90656.09</v>
      </c>
      <c r="I194" s="152">
        <f t="shared" si="58"/>
        <v>50608.99</v>
      </c>
      <c r="J194" s="152">
        <f t="shared" si="58"/>
        <v>9548</v>
      </c>
      <c r="K194" s="152">
        <f t="shared" si="58"/>
        <v>30499.1</v>
      </c>
      <c r="L194" s="173">
        <f t="shared" si="58"/>
        <v>14455.73</v>
      </c>
      <c r="M194" s="152">
        <f t="shared" si="58"/>
        <v>8504</v>
      </c>
      <c r="N194" s="152">
        <f t="shared" si="58"/>
        <v>5951.73</v>
      </c>
      <c r="O194" s="173">
        <f t="shared" si="58"/>
        <v>34249.16</v>
      </c>
      <c r="P194" s="152">
        <f t="shared" si="58"/>
        <v>23176.26</v>
      </c>
      <c r="Q194" s="152">
        <f t="shared" si="58"/>
        <v>11072.9</v>
      </c>
      <c r="R194" s="152">
        <f t="shared" si="58"/>
        <v>76143.85</v>
      </c>
      <c r="S194" s="173">
        <f t="shared" si="58"/>
        <v>379618.78</v>
      </c>
      <c r="T194" s="152">
        <f t="shared" si="58"/>
        <v>144826.28</v>
      </c>
      <c r="U194" s="152">
        <f t="shared" si="58"/>
        <v>41058.36</v>
      </c>
      <c r="V194" s="152">
        <f t="shared" si="58"/>
        <v>37721.03</v>
      </c>
      <c r="W194" s="152">
        <f t="shared" si="58"/>
        <v>5493.61</v>
      </c>
      <c r="X194" s="152">
        <f t="shared" si="58"/>
        <v>41077.74</v>
      </c>
      <c r="Y194" s="152">
        <f t="shared" si="58"/>
        <v>109441.76</v>
      </c>
    </row>
    <row r="195" spans="1:25">
      <c r="A195" s="149"/>
      <c r="B195" s="156" t="s">
        <v>128</v>
      </c>
      <c r="C195" s="152">
        <f t="shared" ref="C195:Y195" si="59">ROUND(C29+C113,2)</f>
        <v>3927496.39</v>
      </c>
      <c r="D195" s="152">
        <f t="shared" si="59"/>
        <v>0</v>
      </c>
      <c r="E195" s="152">
        <f t="shared" si="59"/>
        <v>2103689.68</v>
      </c>
      <c r="F195" s="152">
        <f t="shared" si="59"/>
        <v>0</v>
      </c>
      <c r="G195" s="173">
        <f t="shared" si="59"/>
        <v>1732986.93</v>
      </c>
      <c r="H195" s="173">
        <f t="shared" si="59"/>
        <v>0</v>
      </c>
      <c r="I195" s="152">
        <f t="shared" si="59"/>
        <v>0</v>
      </c>
      <c r="J195" s="152">
        <f t="shared" si="59"/>
        <v>0</v>
      </c>
      <c r="K195" s="152">
        <f t="shared" si="59"/>
        <v>0</v>
      </c>
      <c r="L195" s="173">
        <f t="shared" si="59"/>
        <v>0</v>
      </c>
      <c r="M195" s="152">
        <f t="shared" si="59"/>
        <v>0</v>
      </c>
      <c r="N195" s="152">
        <f t="shared" si="59"/>
        <v>0</v>
      </c>
      <c r="O195" s="173">
        <f t="shared" si="59"/>
        <v>0</v>
      </c>
      <c r="P195" s="152">
        <f t="shared" si="59"/>
        <v>0</v>
      </c>
      <c r="Q195" s="152">
        <f t="shared" si="59"/>
        <v>0</v>
      </c>
      <c r="R195" s="152">
        <f t="shared" si="59"/>
        <v>424986.51</v>
      </c>
      <c r="S195" s="173">
        <f t="shared" si="59"/>
        <v>90819.78</v>
      </c>
      <c r="T195" s="152">
        <f t="shared" si="59"/>
        <v>23486.01</v>
      </c>
      <c r="U195" s="152">
        <f t="shared" si="59"/>
        <v>14839.77</v>
      </c>
      <c r="V195" s="152">
        <f t="shared" si="59"/>
        <v>0</v>
      </c>
      <c r="W195" s="152">
        <f t="shared" si="59"/>
        <v>32294.64</v>
      </c>
      <c r="X195" s="152">
        <f t="shared" si="59"/>
        <v>1189.98</v>
      </c>
      <c r="Y195" s="152">
        <f t="shared" si="59"/>
        <v>19009.38</v>
      </c>
    </row>
    <row r="196" spans="1:25">
      <c r="A196" s="149"/>
      <c r="B196" s="156" t="s">
        <v>129</v>
      </c>
      <c r="C196" s="152">
        <f t="shared" ref="C196:Y196" si="60">ROUND(C30+C114,2)</f>
        <v>2838710.18</v>
      </c>
      <c r="D196" s="152">
        <f t="shared" si="60"/>
        <v>0</v>
      </c>
      <c r="E196" s="152">
        <f t="shared" si="60"/>
        <v>1057144.31</v>
      </c>
      <c r="F196" s="152">
        <f t="shared" si="60"/>
        <v>14587.32</v>
      </c>
      <c r="G196" s="173">
        <f t="shared" si="60"/>
        <v>1232078.9</v>
      </c>
      <c r="H196" s="173">
        <f t="shared" si="60"/>
        <v>91039.17</v>
      </c>
      <c r="I196" s="152">
        <f t="shared" si="60"/>
        <v>26054.19</v>
      </c>
      <c r="J196" s="152">
        <f t="shared" si="60"/>
        <v>32713.12</v>
      </c>
      <c r="K196" s="152">
        <f t="shared" si="60"/>
        <v>32271.86</v>
      </c>
      <c r="L196" s="173">
        <f t="shared" si="60"/>
        <v>41597.23</v>
      </c>
      <c r="M196" s="152">
        <f t="shared" si="60"/>
        <v>21692.95</v>
      </c>
      <c r="N196" s="152">
        <f t="shared" si="60"/>
        <v>19904.28</v>
      </c>
      <c r="O196" s="173">
        <f t="shared" si="60"/>
        <v>65805.49</v>
      </c>
      <c r="P196" s="152">
        <f t="shared" si="60"/>
        <v>50930.05</v>
      </c>
      <c r="Q196" s="152">
        <f t="shared" si="60"/>
        <v>14875.44</v>
      </c>
      <c r="R196" s="152">
        <f t="shared" si="60"/>
        <v>15434.62</v>
      </c>
      <c r="S196" s="173">
        <f t="shared" si="60"/>
        <v>336457.76</v>
      </c>
      <c r="T196" s="152">
        <f t="shared" si="60"/>
        <v>147007.22</v>
      </c>
      <c r="U196" s="152">
        <f t="shared" si="60"/>
        <v>92620.63</v>
      </c>
      <c r="V196" s="152">
        <f t="shared" si="60"/>
        <v>24963.3</v>
      </c>
      <c r="W196" s="152">
        <f t="shared" si="60"/>
        <v>27599.1</v>
      </c>
      <c r="X196" s="152">
        <f t="shared" si="60"/>
        <v>16748.64</v>
      </c>
      <c r="Y196" s="152">
        <f t="shared" si="60"/>
        <v>27518.87</v>
      </c>
    </row>
    <row r="197" spans="1:25">
      <c r="A197" s="149"/>
      <c r="B197" s="156" t="s">
        <v>130</v>
      </c>
      <c r="C197" s="152">
        <f t="shared" ref="C197:Y197" si="61">ROUND(C31+C115,2)</f>
        <v>26994628.91</v>
      </c>
      <c r="D197" s="152">
        <f t="shared" si="61"/>
        <v>0</v>
      </c>
      <c r="E197" s="152">
        <f t="shared" si="61"/>
        <v>5635550.07</v>
      </c>
      <c r="F197" s="152">
        <f t="shared" si="61"/>
        <v>192904.68</v>
      </c>
      <c r="G197" s="173">
        <f t="shared" si="61"/>
        <v>15349595.27</v>
      </c>
      <c r="H197" s="173">
        <f t="shared" si="61"/>
        <v>1021510.98</v>
      </c>
      <c r="I197" s="152">
        <f t="shared" si="61"/>
        <v>439340.42</v>
      </c>
      <c r="J197" s="152">
        <f t="shared" si="61"/>
        <v>212618.45</v>
      </c>
      <c r="K197" s="152">
        <f t="shared" si="61"/>
        <v>369552.11</v>
      </c>
      <c r="L197" s="173">
        <f t="shared" si="61"/>
        <v>394565</v>
      </c>
      <c r="M197" s="152">
        <f t="shared" si="61"/>
        <v>287509.88</v>
      </c>
      <c r="N197" s="152">
        <f t="shared" si="61"/>
        <v>107055.12</v>
      </c>
      <c r="O197" s="173">
        <f t="shared" si="61"/>
        <v>724458.67</v>
      </c>
      <c r="P197" s="152">
        <f t="shared" si="61"/>
        <v>528407.51</v>
      </c>
      <c r="Q197" s="152">
        <f t="shared" si="61"/>
        <v>196051.16</v>
      </c>
      <c r="R197" s="152">
        <f t="shared" si="61"/>
        <v>221991.43</v>
      </c>
      <c r="S197" s="173">
        <f t="shared" si="61"/>
        <v>3676044.24</v>
      </c>
      <c r="T197" s="152">
        <f t="shared" si="61"/>
        <v>989522.65</v>
      </c>
      <c r="U197" s="152">
        <f t="shared" si="61"/>
        <v>1148422.81</v>
      </c>
      <c r="V197" s="152">
        <f t="shared" si="61"/>
        <v>419785.12</v>
      </c>
      <c r="W197" s="152">
        <f t="shared" si="61"/>
        <v>587176.97</v>
      </c>
      <c r="X197" s="152">
        <f t="shared" si="61"/>
        <v>177998.18</v>
      </c>
      <c r="Y197" s="152">
        <f t="shared" si="61"/>
        <v>353138.51</v>
      </c>
    </row>
    <row r="198" spans="1:25">
      <c r="A198" s="149"/>
      <c r="B198" s="156" t="s">
        <v>131</v>
      </c>
      <c r="C198" s="152">
        <f t="shared" ref="C198:Y198" si="62">ROUND(C32+C116,2)</f>
        <v>12523716.03</v>
      </c>
      <c r="D198" s="152">
        <f t="shared" si="62"/>
        <v>0</v>
      </c>
      <c r="E198" s="152">
        <f t="shared" si="62"/>
        <v>2543215.06</v>
      </c>
      <c r="F198" s="152">
        <f t="shared" si="62"/>
        <v>64315.2</v>
      </c>
      <c r="G198" s="173">
        <f t="shared" si="62"/>
        <v>7068073.88</v>
      </c>
      <c r="H198" s="173">
        <f t="shared" si="62"/>
        <v>516102.89</v>
      </c>
      <c r="I198" s="152">
        <f t="shared" si="62"/>
        <v>214563.93</v>
      </c>
      <c r="J198" s="152">
        <f t="shared" si="62"/>
        <v>135272.96</v>
      </c>
      <c r="K198" s="152">
        <f t="shared" si="62"/>
        <v>166266</v>
      </c>
      <c r="L198" s="173">
        <f t="shared" si="62"/>
        <v>247991.84</v>
      </c>
      <c r="M198" s="152">
        <f t="shared" si="62"/>
        <v>181439.52</v>
      </c>
      <c r="N198" s="152">
        <f t="shared" si="62"/>
        <v>66552.32</v>
      </c>
      <c r="O198" s="173">
        <f t="shared" si="62"/>
        <v>448795.92</v>
      </c>
      <c r="P198" s="152">
        <f t="shared" si="62"/>
        <v>327169.04</v>
      </c>
      <c r="Q198" s="152">
        <f t="shared" si="62"/>
        <v>121626.88</v>
      </c>
      <c r="R198" s="152">
        <f t="shared" si="62"/>
        <v>151570.8</v>
      </c>
      <c r="S198" s="173">
        <f t="shared" si="62"/>
        <v>1635221.24</v>
      </c>
      <c r="T198" s="152">
        <f t="shared" si="62"/>
        <v>458884</v>
      </c>
      <c r="U198" s="152">
        <f t="shared" si="62"/>
        <v>498520.24</v>
      </c>
      <c r="V198" s="152">
        <f t="shared" si="62"/>
        <v>190680</v>
      </c>
      <c r="W198" s="152">
        <f t="shared" si="62"/>
        <v>248199</v>
      </c>
      <c r="X198" s="152">
        <f t="shared" si="62"/>
        <v>77700</v>
      </c>
      <c r="Y198" s="152">
        <f t="shared" si="62"/>
        <v>161238</v>
      </c>
    </row>
    <row r="199" spans="1:25">
      <c r="A199" s="149"/>
      <c r="B199" s="156" t="s">
        <v>132</v>
      </c>
      <c r="C199" s="152">
        <f t="shared" ref="C199:Y199" si="63">ROUND(C33+C117,2)</f>
        <v>0</v>
      </c>
      <c r="D199" s="152">
        <f t="shared" si="63"/>
        <v>0</v>
      </c>
      <c r="E199" s="152">
        <f t="shared" si="63"/>
        <v>0</v>
      </c>
      <c r="F199" s="152">
        <f t="shared" si="63"/>
        <v>0</v>
      </c>
      <c r="G199" s="173">
        <f t="shared" si="63"/>
        <v>0</v>
      </c>
      <c r="H199" s="173">
        <f t="shared" si="63"/>
        <v>0</v>
      </c>
      <c r="I199" s="152">
        <f t="shared" si="63"/>
        <v>0</v>
      </c>
      <c r="J199" s="152">
        <f t="shared" si="63"/>
        <v>0</v>
      </c>
      <c r="K199" s="152">
        <f t="shared" si="63"/>
        <v>0</v>
      </c>
      <c r="L199" s="173">
        <f t="shared" si="63"/>
        <v>0</v>
      </c>
      <c r="M199" s="152">
        <f t="shared" si="63"/>
        <v>0</v>
      </c>
      <c r="N199" s="152">
        <f t="shared" si="63"/>
        <v>0</v>
      </c>
      <c r="O199" s="173">
        <f t="shared" si="63"/>
        <v>0</v>
      </c>
      <c r="P199" s="152">
        <f t="shared" si="63"/>
        <v>0</v>
      </c>
      <c r="Q199" s="152">
        <f t="shared" si="63"/>
        <v>0</v>
      </c>
      <c r="R199" s="152">
        <f t="shared" si="63"/>
        <v>0</v>
      </c>
      <c r="S199" s="173">
        <f t="shared" si="63"/>
        <v>0</v>
      </c>
      <c r="T199" s="152">
        <f t="shared" si="63"/>
        <v>0</v>
      </c>
      <c r="U199" s="152">
        <f t="shared" si="63"/>
        <v>0</v>
      </c>
      <c r="V199" s="152">
        <f t="shared" si="63"/>
        <v>0</v>
      </c>
      <c r="W199" s="152">
        <f t="shared" si="63"/>
        <v>0</v>
      </c>
      <c r="X199" s="152">
        <f t="shared" si="63"/>
        <v>0</v>
      </c>
      <c r="Y199" s="152">
        <f t="shared" si="63"/>
        <v>0</v>
      </c>
    </row>
    <row r="200" spans="1:25">
      <c r="A200" s="149"/>
      <c r="B200" s="156" t="s">
        <v>133</v>
      </c>
      <c r="C200" s="152">
        <f t="shared" ref="C200:Y200" si="64">ROUND(C34+C118,2)</f>
        <v>1215845.19</v>
      </c>
      <c r="D200" s="152">
        <f t="shared" si="64"/>
        <v>0</v>
      </c>
      <c r="E200" s="152">
        <f t="shared" si="64"/>
        <v>190527.16</v>
      </c>
      <c r="F200" s="152">
        <f t="shared" si="64"/>
        <v>3360</v>
      </c>
      <c r="G200" s="173">
        <f t="shared" si="64"/>
        <v>828984.04</v>
      </c>
      <c r="H200" s="173">
        <f t="shared" si="64"/>
        <v>31514.77</v>
      </c>
      <c r="I200" s="152">
        <f t="shared" si="64"/>
        <v>12648.85</v>
      </c>
      <c r="J200" s="152">
        <f t="shared" si="64"/>
        <v>6150.56</v>
      </c>
      <c r="K200" s="152">
        <f t="shared" si="64"/>
        <v>12715.36</v>
      </c>
      <c r="L200" s="173">
        <f t="shared" si="64"/>
        <v>14580</v>
      </c>
      <c r="M200" s="152">
        <f t="shared" si="64"/>
        <v>10740</v>
      </c>
      <c r="N200" s="152">
        <f t="shared" si="64"/>
        <v>3840</v>
      </c>
      <c r="O200" s="173">
        <f t="shared" si="64"/>
        <v>18896.94</v>
      </c>
      <c r="P200" s="152">
        <f t="shared" si="64"/>
        <v>13421.94</v>
      </c>
      <c r="Q200" s="152">
        <f t="shared" si="64"/>
        <v>5475</v>
      </c>
      <c r="R200" s="152">
        <f t="shared" si="64"/>
        <v>8882.63</v>
      </c>
      <c r="S200" s="173">
        <f t="shared" si="64"/>
        <v>127982.28</v>
      </c>
      <c r="T200" s="152">
        <f t="shared" si="64"/>
        <v>36734.15</v>
      </c>
      <c r="U200" s="152">
        <f t="shared" si="64"/>
        <v>29064.51</v>
      </c>
      <c r="V200" s="152">
        <f t="shared" si="64"/>
        <v>14101.95</v>
      </c>
      <c r="W200" s="152">
        <f t="shared" si="64"/>
        <v>29049.41</v>
      </c>
      <c r="X200" s="152">
        <f t="shared" si="64"/>
        <v>-532.15</v>
      </c>
      <c r="Y200" s="152">
        <f t="shared" si="64"/>
        <v>19564.41</v>
      </c>
    </row>
    <row r="201" spans="1:25">
      <c r="A201" s="149"/>
      <c r="B201" s="156" t="s">
        <v>134</v>
      </c>
      <c r="C201" s="152">
        <f t="shared" ref="C201:Y201" si="65">ROUND(C35+C119,2)</f>
        <v>5650675.98</v>
      </c>
      <c r="D201" s="152">
        <f t="shared" si="65"/>
        <v>0</v>
      </c>
      <c r="E201" s="152">
        <f t="shared" si="65"/>
        <v>2250772.36</v>
      </c>
      <c r="F201" s="152">
        <f t="shared" si="65"/>
        <v>30035.66</v>
      </c>
      <c r="G201" s="173">
        <f t="shared" si="65"/>
        <v>1844494.93</v>
      </c>
      <c r="H201" s="173">
        <f t="shared" si="65"/>
        <v>116949.03</v>
      </c>
      <c r="I201" s="152">
        <f t="shared" si="65"/>
        <v>43630.56</v>
      </c>
      <c r="J201" s="152">
        <f t="shared" si="65"/>
        <v>28754.84</v>
      </c>
      <c r="K201" s="152">
        <f t="shared" si="65"/>
        <v>44563.63</v>
      </c>
      <c r="L201" s="173">
        <f t="shared" si="65"/>
        <v>223184.54</v>
      </c>
      <c r="M201" s="152">
        <f t="shared" si="65"/>
        <v>210605.87</v>
      </c>
      <c r="N201" s="152">
        <f t="shared" si="65"/>
        <v>12578.67</v>
      </c>
      <c r="O201" s="173">
        <f t="shared" si="65"/>
        <v>106555.78</v>
      </c>
      <c r="P201" s="152">
        <f t="shared" si="65"/>
        <v>81915.36</v>
      </c>
      <c r="Q201" s="152">
        <f t="shared" si="65"/>
        <v>24640.42</v>
      </c>
      <c r="R201" s="152">
        <f t="shared" si="65"/>
        <v>23726.16</v>
      </c>
      <c r="S201" s="173">
        <f t="shared" si="65"/>
        <v>1078683.68</v>
      </c>
      <c r="T201" s="152">
        <f t="shared" si="65"/>
        <v>723795.78</v>
      </c>
      <c r="U201" s="152">
        <f t="shared" si="65"/>
        <v>205671.25</v>
      </c>
      <c r="V201" s="152">
        <f t="shared" si="65"/>
        <v>41149</v>
      </c>
      <c r="W201" s="152">
        <f t="shared" si="65"/>
        <v>59380.88</v>
      </c>
      <c r="X201" s="152">
        <f t="shared" si="65"/>
        <v>14767.48</v>
      </c>
      <c r="Y201" s="152">
        <f t="shared" si="65"/>
        <v>33919.29</v>
      </c>
    </row>
    <row r="202" spans="1:25">
      <c r="A202" s="149"/>
      <c r="B202" s="156" t="s">
        <v>135</v>
      </c>
      <c r="C202" s="152">
        <f t="shared" ref="C202:Y202" si="66">ROUND(C36+C120,2)</f>
        <v>8782995.31</v>
      </c>
      <c r="D202" s="152">
        <f t="shared" si="66"/>
        <v>0</v>
      </c>
      <c r="E202" s="152">
        <f t="shared" si="66"/>
        <v>3055025.35</v>
      </c>
      <c r="F202" s="152">
        <f t="shared" si="66"/>
        <v>0</v>
      </c>
      <c r="G202" s="173">
        <f t="shared" si="66"/>
        <v>4440053.2</v>
      </c>
      <c r="H202" s="173">
        <f t="shared" si="66"/>
        <v>45024.39</v>
      </c>
      <c r="I202" s="152">
        <f t="shared" si="66"/>
        <v>45024.39</v>
      </c>
      <c r="J202" s="152">
        <f t="shared" si="66"/>
        <v>0</v>
      </c>
      <c r="K202" s="152">
        <f t="shared" si="66"/>
        <v>0</v>
      </c>
      <c r="L202" s="173">
        <f t="shared" si="66"/>
        <v>0</v>
      </c>
      <c r="M202" s="152">
        <f t="shared" si="66"/>
        <v>0</v>
      </c>
      <c r="N202" s="152">
        <f t="shared" si="66"/>
        <v>0</v>
      </c>
      <c r="O202" s="173">
        <f t="shared" si="66"/>
        <v>265922.5</v>
      </c>
      <c r="P202" s="152">
        <f t="shared" si="66"/>
        <v>265922.5</v>
      </c>
      <c r="Q202" s="152">
        <f t="shared" si="66"/>
        <v>0</v>
      </c>
      <c r="R202" s="152">
        <f t="shared" si="66"/>
        <v>156750</v>
      </c>
      <c r="S202" s="173">
        <f t="shared" si="66"/>
        <v>976969.87</v>
      </c>
      <c r="T202" s="152">
        <f t="shared" si="66"/>
        <v>55002.5</v>
      </c>
      <c r="U202" s="152">
        <f t="shared" si="66"/>
        <v>255585.03</v>
      </c>
      <c r="V202" s="152">
        <f t="shared" si="66"/>
        <v>50365</v>
      </c>
      <c r="W202" s="152">
        <f t="shared" si="66"/>
        <v>0</v>
      </c>
      <c r="X202" s="152">
        <f t="shared" si="66"/>
        <v>55453.32</v>
      </c>
      <c r="Y202" s="152">
        <f t="shared" si="66"/>
        <v>560564.02</v>
      </c>
    </row>
    <row r="203" spans="1:25">
      <c r="A203" s="149"/>
      <c r="B203" s="156" t="s">
        <v>136</v>
      </c>
      <c r="C203" s="152">
        <f t="shared" ref="C203:Y203" si="67">ROUND(C37+C121,2)</f>
        <v>121081.13</v>
      </c>
      <c r="D203" s="152">
        <f t="shared" si="67"/>
        <v>0</v>
      </c>
      <c r="E203" s="152">
        <f t="shared" si="67"/>
        <v>28301.89</v>
      </c>
      <c r="F203" s="152">
        <f t="shared" si="67"/>
        <v>0</v>
      </c>
      <c r="G203" s="173">
        <f t="shared" si="67"/>
        <v>92779.24</v>
      </c>
      <c r="H203" s="173">
        <f t="shared" si="67"/>
        <v>0</v>
      </c>
      <c r="I203" s="152">
        <f t="shared" si="67"/>
        <v>0</v>
      </c>
      <c r="J203" s="152">
        <f t="shared" si="67"/>
        <v>0</v>
      </c>
      <c r="K203" s="152">
        <f t="shared" si="67"/>
        <v>0</v>
      </c>
      <c r="L203" s="173">
        <f t="shared" si="67"/>
        <v>0</v>
      </c>
      <c r="M203" s="152">
        <f t="shared" si="67"/>
        <v>0</v>
      </c>
      <c r="N203" s="152">
        <f t="shared" si="67"/>
        <v>0</v>
      </c>
      <c r="O203" s="173">
        <f t="shared" si="67"/>
        <v>0</v>
      </c>
      <c r="P203" s="152">
        <f t="shared" si="67"/>
        <v>0</v>
      </c>
      <c r="Q203" s="152">
        <f t="shared" si="67"/>
        <v>0</v>
      </c>
      <c r="R203" s="152">
        <f t="shared" si="67"/>
        <v>28301.89</v>
      </c>
      <c r="S203" s="173">
        <f t="shared" si="67"/>
        <v>0</v>
      </c>
      <c r="T203" s="152">
        <f t="shared" si="67"/>
        <v>0</v>
      </c>
      <c r="U203" s="152">
        <f t="shared" si="67"/>
        <v>0</v>
      </c>
      <c r="V203" s="152">
        <f t="shared" si="67"/>
        <v>0</v>
      </c>
      <c r="W203" s="152">
        <f t="shared" si="67"/>
        <v>0</v>
      </c>
      <c r="X203" s="152">
        <f t="shared" si="67"/>
        <v>0</v>
      </c>
      <c r="Y203" s="152">
        <f t="shared" si="67"/>
        <v>0</v>
      </c>
    </row>
    <row r="204" spans="1:25">
      <c r="A204" s="149"/>
      <c r="B204" s="175" t="s">
        <v>122</v>
      </c>
      <c r="C204" s="173">
        <f t="shared" ref="C204:Y204" si="68">ROUND(C38+C122,2)</f>
        <v>283487650.4</v>
      </c>
      <c r="D204" s="173">
        <f t="shared" si="68"/>
        <v>0</v>
      </c>
      <c r="E204" s="173">
        <f t="shared" si="68"/>
        <v>128709080.17</v>
      </c>
      <c r="F204" s="173">
        <f t="shared" si="68"/>
        <v>1729431.12</v>
      </c>
      <c r="G204" s="173">
        <f t="shared" si="68"/>
        <v>104939831.76</v>
      </c>
      <c r="H204" s="173">
        <f t="shared" si="68"/>
        <v>7490161.41</v>
      </c>
      <c r="I204" s="173">
        <f t="shared" si="68"/>
        <v>3133592.21</v>
      </c>
      <c r="J204" s="173">
        <f t="shared" si="68"/>
        <v>1789086.69</v>
      </c>
      <c r="K204" s="173">
        <f t="shared" si="68"/>
        <v>2567482.51</v>
      </c>
      <c r="L204" s="173">
        <f t="shared" si="68"/>
        <v>3385983.94</v>
      </c>
      <c r="M204" s="173">
        <f t="shared" si="68"/>
        <v>2496821.31</v>
      </c>
      <c r="N204" s="173">
        <f t="shared" si="68"/>
        <v>889162.63</v>
      </c>
      <c r="O204" s="173">
        <f t="shared" si="68"/>
        <v>7212128.45</v>
      </c>
      <c r="P204" s="173">
        <f t="shared" si="68"/>
        <v>5544020.31</v>
      </c>
      <c r="Q204" s="173">
        <f t="shared" si="68"/>
        <v>1668108.14</v>
      </c>
      <c r="R204" s="173">
        <f t="shared" si="68"/>
        <v>2356620.77</v>
      </c>
      <c r="S204" s="173">
        <f t="shared" si="68"/>
        <v>30021033.55</v>
      </c>
      <c r="T204" s="173">
        <f t="shared" si="68"/>
        <v>7869936.42</v>
      </c>
      <c r="U204" s="173">
        <f t="shared" si="68"/>
        <v>11503460.24</v>
      </c>
      <c r="V204" s="173">
        <f t="shared" si="68"/>
        <v>2936230.08</v>
      </c>
      <c r="W204" s="173">
        <f t="shared" si="68"/>
        <v>3482873.66</v>
      </c>
      <c r="X204" s="173">
        <f t="shared" si="68"/>
        <v>1160008.49</v>
      </c>
      <c r="Y204" s="173">
        <f t="shared" si="68"/>
        <v>3068524.66</v>
      </c>
    </row>
    <row r="205" spans="1:25">
      <c r="A205" s="149" t="s">
        <v>137</v>
      </c>
      <c r="B205" s="156" t="s">
        <v>138</v>
      </c>
      <c r="C205" s="152">
        <f t="shared" ref="C205:Y205" si="69">ROUND(C39+C123,2)</f>
        <v>6215122.74</v>
      </c>
      <c r="D205" s="152">
        <f t="shared" si="69"/>
        <v>0</v>
      </c>
      <c r="E205" s="152">
        <f t="shared" si="69"/>
        <v>1173374.23</v>
      </c>
      <c r="F205" s="152">
        <f t="shared" si="69"/>
        <v>227662.02</v>
      </c>
      <c r="G205" s="173">
        <f t="shared" si="69"/>
        <v>1048541.31</v>
      </c>
      <c r="H205" s="173">
        <f t="shared" si="69"/>
        <v>300675.38</v>
      </c>
      <c r="I205" s="152">
        <f t="shared" si="69"/>
        <v>113351.14</v>
      </c>
      <c r="J205" s="152">
        <f t="shared" si="69"/>
        <v>79685.1</v>
      </c>
      <c r="K205" s="152">
        <f t="shared" si="69"/>
        <v>107639.14</v>
      </c>
      <c r="L205" s="173">
        <f t="shared" si="69"/>
        <v>147297.91</v>
      </c>
      <c r="M205" s="152">
        <f t="shared" si="69"/>
        <v>76742.74</v>
      </c>
      <c r="N205" s="152">
        <f t="shared" si="69"/>
        <v>70555.17</v>
      </c>
      <c r="O205" s="173">
        <f t="shared" si="69"/>
        <v>141678.25</v>
      </c>
      <c r="P205" s="152">
        <f t="shared" si="69"/>
        <v>84840.93</v>
      </c>
      <c r="Q205" s="152">
        <f t="shared" si="69"/>
        <v>56837.32</v>
      </c>
      <c r="R205" s="152">
        <f t="shared" si="69"/>
        <v>95209.31</v>
      </c>
      <c r="S205" s="173">
        <f t="shared" si="69"/>
        <v>3175893.64</v>
      </c>
      <c r="T205" s="152">
        <f t="shared" si="69"/>
        <v>1392035.53</v>
      </c>
      <c r="U205" s="152">
        <f t="shared" si="69"/>
        <v>584672.58</v>
      </c>
      <c r="V205" s="152">
        <f t="shared" si="69"/>
        <v>450062.59</v>
      </c>
      <c r="W205" s="152">
        <f t="shared" si="69"/>
        <v>506371.75</v>
      </c>
      <c r="X205" s="152">
        <f t="shared" si="69"/>
        <v>80004.74</v>
      </c>
      <c r="Y205" s="152">
        <f t="shared" si="69"/>
        <v>162746.45</v>
      </c>
    </row>
    <row r="206" spans="1:25">
      <c r="A206" s="149"/>
      <c r="B206" s="156" t="s">
        <v>139</v>
      </c>
      <c r="C206" s="152">
        <f t="shared" ref="C206:Y206" si="70">ROUND(C40+C124,2)</f>
        <v>59932.2</v>
      </c>
      <c r="D206" s="152">
        <f t="shared" si="70"/>
        <v>0</v>
      </c>
      <c r="E206" s="152">
        <f t="shared" si="70"/>
        <v>14906.09</v>
      </c>
      <c r="F206" s="152">
        <f t="shared" si="70"/>
        <v>0</v>
      </c>
      <c r="G206" s="173">
        <f t="shared" si="70"/>
        <v>38742.3</v>
      </c>
      <c r="H206" s="173">
        <f t="shared" si="70"/>
        <v>1985</v>
      </c>
      <c r="I206" s="152">
        <f t="shared" si="70"/>
        <v>0</v>
      </c>
      <c r="J206" s="152">
        <f t="shared" si="70"/>
        <v>1985</v>
      </c>
      <c r="K206" s="152">
        <f t="shared" si="70"/>
        <v>0</v>
      </c>
      <c r="L206" s="173">
        <f t="shared" si="70"/>
        <v>833.5</v>
      </c>
      <c r="M206" s="152">
        <f t="shared" si="70"/>
        <v>125</v>
      </c>
      <c r="N206" s="152">
        <f t="shared" si="70"/>
        <v>708.5</v>
      </c>
      <c r="O206" s="173">
        <f t="shared" si="70"/>
        <v>0</v>
      </c>
      <c r="P206" s="152">
        <f t="shared" si="70"/>
        <v>0</v>
      </c>
      <c r="Q206" s="152">
        <f t="shared" si="70"/>
        <v>0</v>
      </c>
      <c r="R206" s="152">
        <f t="shared" si="70"/>
        <v>782</v>
      </c>
      <c r="S206" s="173">
        <f t="shared" si="70"/>
        <v>3465.31</v>
      </c>
      <c r="T206" s="152">
        <f t="shared" si="70"/>
        <v>252.31</v>
      </c>
      <c r="U206" s="152">
        <f t="shared" si="70"/>
        <v>362</v>
      </c>
      <c r="V206" s="152">
        <f t="shared" si="70"/>
        <v>775</v>
      </c>
      <c r="W206" s="152">
        <f t="shared" si="70"/>
        <v>0</v>
      </c>
      <c r="X206" s="152">
        <f t="shared" si="70"/>
        <v>0</v>
      </c>
      <c r="Y206" s="152">
        <f t="shared" si="70"/>
        <v>2076</v>
      </c>
    </row>
    <row r="207" spans="1:25">
      <c r="A207" s="149"/>
      <c r="B207" s="156" t="s">
        <v>140</v>
      </c>
      <c r="C207" s="152">
        <f t="shared" ref="C207:Y207" si="71">ROUND(C41+C125,2)</f>
        <v>10387711.61</v>
      </c>
      <c r="D207" s="152">
        <f t="shared" si="71"/>
        <v>0</v>
      </c>
      <c r="E207" s="152">
        <f t="shared" si="71"/>
        <v>952647.66</v>
      </c>
      <c r="F207" s="152">
        <f t="shared" si="71"/>
        <v>116132.5</v>
      </c>
      <c r="G207" s="173">
        <f t="shared" si="71"/>
        <v>5538914.4</v>
      </c>
      <c r="H207" s="173">
        <f t="shared" si="71"/>
        <v>465171.89</v>
      </c>
      <c r="I207" s="152">
        <f t="shared" si="71"/>
        <v>155121.02</v>
      </c>
      <c r="J207" s="152">
        <f t="shared" si="71"/>
        <v>94109.46</v>
      </c>
      <c r="K207" s="152">
        <f t="shared" si="71"/>
        <v>215941.41</v>
      </c>
      <c r="L207" s="173">
        <f t="shared" si="71"/>
        <v>164557.67</v>
      </c>
      <c r="M207" s="152">
        <f t="shared" si="71"/>
        <v>96878.17</v>
      </c>
      <c r="N207" s="152">
        <f t="shared" si="71"/>
        <v>67679.5</v>
      </c>
      <c r="O207" s="173">
        <f t="shared" si="71"/>
        <v>72476.1</v>
      </c>
      <c r="P207" s="152">
        <f t="shared" si="71"/>
        <v>41629</v>
      </c>
      <c r="Q207" s="152">
        <f t="shared" si="71"/>
        <v>30847.1</v>
      </c>
      <c r="R207" s="152">
        <f t="shared" si="71"/>
        <v>56943.77</v>
      </c>
      <c r="S207" s="173">
        <f t="shared" si="71"/>
        <v>3077811.39</v>
      </c>
      <c r="T207" s="152">
        <f t="shared" si="71"/>
        <v>2098308.24</v>
      </c>
      <c r="U207" s="152">
        <f t="shared" si="71"/>
        <v>327343.25</v>
      </c>
      <c r="V207" s="152">
        <f t="shared" si="71"/>
        <v>335777.41</v>
      </c>
      <c r="W207" s="152">
        <f t="shared" si="71"/>
        <v>132567.27</v>
      </c>
      <c r="X207" s="152">
        <f t="shared" si="71"/>
        <v>106678.12</v>
      </c>
      <c r="Y207" s="152">
        <f t="shared" si="71"/>
        <v>77137.1</v>
      </c>
    </row>
    <row r="208" spans="1:25">
      <c r="A208" s="149"/>
      <c r="B208" s="153" t="s">
        <v>141</v>
      </c>
      <c r="C208" s="152">
        <f t="shared" ref="C208:Y208" si="72">ROUND(C42+C126,2)</f>
        <v>1691920.68</v>
      </c>
      <c r="D208" s="152">
        <f t="shared" si="72"/>
        <v>0</v>
      </c>
      <c r="E208" s="152">
        <f t="shared" si="72"/>
        <v>579479.96</v>
      </c>
      <c r="F208" s="152">
        <f t="shared" si="72"/>
        <v>11181.82</v>
      </c>
      <c r="G208" s="173">
        <f t="shared" si="72"/>
        <v>901920.29</v>
      </c>
      <c r="H208" s="173">
        <f t="shared" si="72"/>
        <v>41813.02</v>
      </c>
      <c r="I208" s="152">
        <f t="shared" si="72"/>
        <v>12417.84</v>
      </c>
      <c r="J208" s="152">
        <f t="shared" si="72"/>
        <v>20511.78</v>
      </c>
      <c r="K208" s="152">
        <f t="shared" si="72"/>
        <v>8883.4</v>
      </c>
      <c r="L208" s="173">
        <f t="shared" si="72"/>
        <v>41352.87</v>
      </c>
      <c r="M208" s="152">
        <f t="shared" si="72"/>
        <v>26302.57</v>
      </c>
      <c r="N208" s="152">
        <f t="shared" si="72"/>
        <v>15050.3</v>
      </c>
      <c r="O208" s="173">
        <f t="shared" si="72"/>
        <v>36006.45</v>
      </c>
      <c r="P208" s="152">
        <f t="shared" si="72"/>
        <v>20983.56</v>
      </c>
      <c r="Q208" s="152">
        <f t="shared" si="72"/>
        <v>15022.89</v>
      </c>
      <c r="R208" s="152">
        <f t="shared" si="72"/>
        <v>4428.71</v>
      </c>
      <c r="S208" s="173">
        <f t="shared" si="72"/>
        <v>80166.27</v>
      </c>
      <c r="T208" s="152">
        <f t="shared" si="72"/>
        <v>38453.17</v>
      </c>
      <c r="U208" s="152">
        <f t="shared" si="72"/>
        <v>7236.79</v>
      </c>
      <c r="V208" s="152">
        <f t="shared" si="72"/>
        <v>4565.02</v>
      </c>
      <c r="W208" s="152">
        <f t="shared" si="72"/>
        <v>6629.75</v>
      </c>
      <c r="X208" s="152">
        <f t="shared" si="72"/>
        <v>6666.02</v>
      </c>
      <c r="Y208" s="152">
        <f t="shared" si="72"/>
        <v>16615.52</v>
      </c>
    </row>
    <row r="209" spans="1:25">
      <c r="A209" s="149"/>
      <c r="B209" s="153" t="s">
        <v>142</v>
      </c>
      <c r="C209" s="152">
        <f t="shared" ref="C209:Y209" si="73">ROUND(C43+C127,2)</f>
        <v>-1132.08</v>
      </c>
      <c r="D209" s="152">
        <f t="shared" si="73"/>
        <v>0</v>
      </c>
      <c r="E209" s="152">
        <f t="shared" si="73"/>
        <v>-1132.08</v>
      </c>
      <c r="F209" s="152">
        <f t="shared" si="73"/>
        <v>0</v>
      </c>
      <c r="G209" s="173">
        <f t="shared" si="73"/>
        <v>0</v>
      </c>
      <c r="H209" s="173">
        <f t="shared" si="73"/>
        <v>0</v>
      </c>
      <c r="I209" s="152">
        <f t="shared" si="73"/>
        <v>0</v>
      </c>
      <c r="J209" s="152">
        <f t="shared" si="73"/>
        <v>0</v>
      </c>
      <c r="K209" s="152">
        <f t="shared" si="73"/>
        <v>0</v>
      </c>
      <c r="L209" s="173">
        <f t="shared" si="73"/>
        <v>0</v>
      </c>
      <c r="M209" s="152">
        <f t="shared" si="73"/>
        <v>0</v>
      </c>
      <c r="N209" s="152">
        <f t="shared" si="73"/>
        <v>0</v>
      </c>
      <c r="O209" s="173">
        <f t="shared" si="73"/>
        <v>0</v>
      </c>
      <c r="P209" s="152">
        <f t="shared" si="73"/>
        <v>0</v>
      </c>
      <c r="Q209" s="152">
        <f t="shared" si="73"/>
        <v>0</v>
      </c>
      <c r="R209" s="152">
        <f t="shared" si="73"/>
        <v>0</v>
      </c>
      <c r="S209" s="173">
        <f t="shared" si="73"/>
        <v>0</v>
      </c>
      <c r="T209" s="152">
        <f t="shared" si="73"/>
        <v>0</v>
      </c>
      <c r="U209" s="152">
        <f t="shared" si="73"/>
        <v>0</v>
      </c>
      <c r="V209" s="152">
        <f t="shared" si="73"/>
        <v>0</v>
      </c>
      <c r="W209" s="152">
        <f t="shared" si="73"/>
        <v>0</v>
      </c>
      <c r="X209" s="152">
        <f t="shared" si="73"/>
        <v>0</v>
      </c>
      <c r="Y209" s="152">
        <f t="shared" si="73"/>
        <v>0</v>
      </c>
    </row>
    <row r="210" spans="1:25">
      <c r="A210" s="149"/>
      <c r="B210" s="153" t="s">
        <v>143</v>
      </c>
      <c r="C210" s="152">
        <f t="shared" ref="C210:Y210" si="74">ROUND(C44+C128,2)</f>
        <v>1555867.92</v>
      </c>
      <c r="D210" s="152">
        <f t="shared" si="74"/>
        <v>0</v>
      </c>
      <c r="E210" s="152">
        <f t="shared" si="74"/>
        <v>914867.92</v>
      </c>
      <c r="F210" s="152">
        <f t="shared" si="74"/>
        <v>0</v>
      </c>
      <c r="G210" s="173">
        <f t="shared" si="74"/>
        <v>591000</v>
      </c>
      <c r="H210" s="173">
        <f t="shared" si="74"/>
        <v>0</v>
      </c>
      <c r="I210" s="152">
        <f t="shared" si="74"/>
        <v>0</v>
      </c>
      <c r="J210" s="152">
        <f t="shared" si="74"/>
        <v>0</v>
      </c>
      <c r="K210" s="152">
        <f t="shared" si="74"/>
        <v>0</v>
      </c>
      <c r="L210" s="173">
        <f t="shared" si="74"/>
        <v>50000</v>
      </c>
      <c r="M210" s="152">
        <f t="shared" si="74"/>
        <v>50000</v>
      </c>
      <c r="N210" s="152">
        <f t="shared" si="74"/>
        <v>0</v>
      </c>
      <c r="O210" s="173">
        <f t="shared" si="74"/>
        <v>0</v>
      </c>
      <c r="P210" s="152">
        <f t="shared" si="74"/>
        <v>0</v>
      </c>
      <c r="Q210" s="152">
        <f t="shared" si="74"/>
        <v>0</v>
      </c>
      <c r="R210" s="152">
        <f t="shared" si="74"/>
        <v>8000</v>
      </c>
      <c r="S210" s="173">
        <f t="shared" si="74"/>
        <v>0</v>
      </c>
      <c r="T210" s="152">
        <f t="shared" si="74"/>
        <v>0</v>
      </c>
      <c r="U210" s="152">
        <f t="shared" si="74"/>
        <v>0</v>
      </c>
      <c r="V210" s="152">
        <f t="shared" si="74"/>
        <v>0</v>
      </c>
      <c r="W210" s="152">
        <f t="shared" si="74"/>
        <v>0</v>
      </c>
      <c r="X210" s="152">
        <f t="shared" si="74"/>
        <v>0</v>
      </c>
      <c r="Y210" s="152">
        <f t="shared" si="74"/>
        <v>0</v>
      </c>
    </row>
    <row r="211" spans="1:25">
      <c r="A211" s="149"/>
      <c r="B211" s="153" t="s">
        <v>144</v>
      </c>
      <c r="C211" s="152">
        <f t="shared" ref="C211:Y211" si="75">ROUND(C45+C129,2)</f>
        <v>494222.47</v>
      </c>
      <c r="D211" s="152">
        <f t="shared" si="75"/>
        <v>0</v>
      </c>
      <c r="E211" s="152">
        <f t="shared" si="75"/>
        <v>408877.87</v>
      </c>
      <c r="F211" s="152">
        <f t="shared" si="75"/>
        <v>0</v>
      </c>
      <c r="G211" s="173">
        <f t="shared" si="75"/>
        <v>85344.6</v>
      </c>
      <c r="H211" s="173">
        <f t="shared" si="75"/>
        <v>0</v>
      </c>
      <c r="I211" s="152">
        <f t="shared" si="75"/>
        <v>0</v>
      </c>
      <c r="J211" s="152">
        <f t="shared" si="75"/>
        <v>0</v>
      </c>
      <c r="K211" s="152">
        <f t="shared" si="75"/>
        <v>0</v>
      </c>
      <c r="L211" s="173">
        <f t="shared" si="75"/>
        <v>0</v>
      </c>
      <c r="M211" s="152">
        <f t="shared" si="75"/>
        <v>0</v>
      </c>
      <c r="N211" s="152">
        <f t="shared" si="75"/>
        <v>0</v>
      </c>
      <c r="O211" s="173">
        <f t="shared" si="75"/>
        <v>0</v>
      </c>
      <c r="P211" s="152">
        <f t="shared" si="75"/>
        <v>0</v>
      </c>
      <c r="Q211" s="152">
        <f t="shared" si="75"/>
        <v>0</v>
      </c>
      <c r="R211" s="152">
        <f t="shared" si="75"/>
        <v>139966.09</v>
      </c>
      <c r="S211" s="173">
        <f t="shared" si="75"/>
        <v>0</v>
      </c>
      <c r="T211" s="152">
        <f t="shared" si="75"/>
        <v>0</v>
      </c>
      <c r="U211" s="152">
        <f t="shared" si="75"/>
        <v>0</v>
      </c>
      <c r="V211" s="152">
        <f t="shared" si="75"/>
        <v>0</v>
      </c>
      <c r="W211" s="152">
        <f t="shared" si="75"/>
        <v>0</v>
      </c>
      <c r="X211" s="152">
        <f t="shared" si="75"/>
        <v>0</v>
      </c>
      <c r="Y211" s="152">
        <f t="shared" si="75"/>
        <v>0</v>
      </c>
    </row>
    <row r="212" spans="1:25">
      <c r="A212" s="149"/>
      <c r="B212" s="153" t="s">
        <v>145</v>
      </c>
      <c r="C212" s="152">
        <f t="shared" ref="C212:Y212" si="76">ROUND(C46+C130,2)</f>
        <v>647549.3</v>
      </c>
      <c r="D212" s="152">
        <f t="shared" si="76"/>
        <v>0</v>
      </c>
      <c r="E212" s="152">
        <f t="shared" si="76"/>
        <v>631993.99</v>
      </c>
      <c r="F212" s="152">
        <f t="shared" si="76"/>
        <v>0</v>
      </c>
      <c r="G212" s="173">
        <f t="shared" si="76"/>
        <v>15555.31</v>
      </c>
      <c r="H212" s="173">
        <f t="shared" si="76"/>
        <v>0</v>
      </c>
      <c r="I212" s="152">
        <f t="shared" si="76"/>
        <v>0</v>
      </c>
      <c r="J212" s="152">
        <f t="shared" si="76"/>
        <v>0</v>
      </c>
      <c r="K212" s="152">
        <f t="shared" si="76"/>
        <v>0</v>
      </c>
      <c r="L212" s="173">
        <f t="shared" si="76"/>
        <v>0</v>
      </c>
      <c r="M212" s="152">
        <f t="shared" si="76"/>
        <v>0</v>
      </c>
      <c r="N212" s="152">
        <f t="shared" si="76"/>
        <v>0</v>
      </c>
      <c r="O212" s="173">
        <f t="shared" si="76"/>
        <v>0</v>
      </c>
      <c r="P212" s="152">
        <f t="shared" si="76"/>
        <v>0</v>
      </c>
      <c r="Q212" s="152">
        <f t="shared" si="76"/>
        <v>0</v>
      </c>
      <c r="R212" s="152">
        <f t="shared" si="76"/>
        <v>0</v>
      </c>
      <c r="S212" s="173">
        <f t="shared" si="76"/>
        <v>0</v>
      </c>
      <c r="T212" s="152">
        <f t="shared" si="76"/>
        <v>0</v>
      </c>
      <c r="U212" s="152">
        <f t="shared" si="76"/>
        <v>0</v>
      </c>
      <c r="V212" s="152">
        <f t="shared" si="76"/>
        <v>0</v>
      </c>
      <c r="W212" s="152">
        <f t="shared" si="76"/>
        <v>0</v>
      </c>
      <c r="X212" s="152">
        <f t="shared" si="76"/>
        <v>0</v>
      </c>
      <c r="Y212" s="152">
        <f t="shared" si="76"/>
        <v>0</v>
      </c>
    </row>
    <row r="213" spans="1:25">
      <c r="A213" s="149"/>
      <c r="B213" s="153" t="s">
        <v>146</v>
      </c>
      <c r="C213" s="152">
        <f t="shared" ref="C213:Y213" si="77">ROUND(C47+C131,2)</f>
        <v>328362.21</v>
      </c>
      <c r="D213" s="152">
        <f t="shared" si="77"/>
        <v>0</v>
      </c>
      <c r="E213" s="152">
        <f t="shared" si="77"/>
        <v>53819.13</v>
      </c>
      <c r="F213" s="152">
        <f t="shared" si="77"/>
        <v>2917.48</v>
      </c>
      <c r="G213" s="173">
        <f t="shared" si="77"/>
        <v>80599.74</v>
      </c>
      <c r="H213" s="173">
        <f t="shared" si="77"/>
        <v>67846.39</v>
      </c>
      <c r="I213" s="152">
        <f t="shared" si="77"/>
        <v>1142.34</v>
      </c>
      <c r="J213" s="152">
        <f t="shared" si="77"/>
        <v>1042</v>
      </c>
      <c r="K213" s="152">
        <f t="shared" si="77"/>
        <v>65662.05</v>
      </c>
      <c r="L213" s="173">
        <f t="shared" si="77"/>
        <v>2286</v>
      </c>
      <c r="M213" s="152">
        <f t="shared" si="77"/>
        <v>1991</v>
      </c>
      <c r="N213" s="152">
        <f t="shared" si="77"/>
        <v>295</v>
      </c>
      <c r="O213" s="173">
        <f t="shared" si="77"/>
        <v>245</v>
      </c>
      <c r="P213" s="152">
        <f t="shared" si="77"/>
        <v>105</v>
      </c>
      <c r="Q213" s="152">
        <f t="shared" si="77"/>
        <v>140</v>
      </c>
      <c r="R213" s="152">
        <f t="shared" si="77"/>
        <v>605</v>
      </c>
      <c r="S213" s="173">
        <f t="shared" si="77"/>
        <v>120648.47</v>
      </c>
      <c r="T213" s="152">
        <f t="shared" si="77"/>
        <v>86881.51</v>
      </c>
      <c r="U213" s="152">
        <f t="shared" si="77"/>
        <v>7406.23</v>
      </c>
      <c r="V213" s="152">
        <f t="shared" si="77"/>
        <v>5238.64</v>
      </c>
      <c r="W213" s="152">
        <f t="shared" si="77"/>
        <v>1817.92</v>
      </c>
      <c r="X213" s="152">
        <f t="shared" si="77"/>
        <v>1935.06</v>
      </c>
      <c r="Y213" s="152">
        <f t="shared" si="77"/>
        <v>17369.11</v>
      </c>
    </row>
    <row r="214" spans="1:25">
      <c r="A214" s="149"/>
      <c r="B214" s="153" t="s">
        <v>147</v>
      </c>
      <c r="C214" s="152">
        <f t="shared" ref="C214:Y214" si="78">ROUND(C48+C132,2)</f>
        <v>2087119.01</v>
      </c>
      <c r="D214" s="152">
        <f t="shared" si="78"/>
        <v>0</v>
      </c>
      <c r="E214" s="152">
        <f t="shared" si="78"/>
        <v>1104567.79</v>
      </c>
      <c r="F214" s="152">
        <f t="shared" si="78"/>
        <v>0</v>
      </c>
      <c r="G214" s="173">
        <f t="shared" si="78"/>
        <v>925751.22</v>
      </c>
      <c r="H214" s="173">
        <f t="shared" si="78"/>
        <v>0</v>
      </c>
      <c r="I214" s="152">
        <f t="shared" si="78"/>
        <v>0</v>
      </c>
      <c r="J214" s="152">
        <f t="shared" si="78"/>
        <v>0</v>
      </c>
      <c r="K214" s="152">
        <f t="shared" si="78"/>
        <v>0</v>
      </c>
      <c r="L214" s="173">
        <f t="shared" si="78"/>
        <v>0</v>
      </c>
      <c r="M214" s="152">
        <f t="shared" si="78"/>
        <v>0</v>
      </c>
      <c r="N214" s="152">
        <f t="shared" si="78"/>
        <v>0</v>
      </c>
      <c r="O214" s="173">
        <f t="shared" si="78"/>
        <v>0</v>
      </c>
      <c r="P214" s="152">
        <f t="shared" si="78"/>
        <v>0</v>
      </c>
      <c r="Q214" s="152">
        <f t="shared" si="78"/>
        <v>0</v>
      </c>
      <c r="R214" s="152">
        <f t="shared" si="78"/>
        <v>0</v>
      </c>
      <c r="S214" s="173">
        <f t="shared" si="78"/>
        <v>56800</v>
      </c>
      <c r="T214" s="152">
        <f t="shared" si="78"/>
        <v>56800</v>
      </c>
      <c r="U214" s="152">
        <f t="shared" si="78"/>
        <v>0</v>
      </c>
      <c r="V214" s="152">
        <f t="shared" si="78"/>
        <v>0</v>
      </c>
      <c r="W214" s="152">
        <f t="shared" si="78"/>
        <v>0</v>
      </c>
      <c r="X214" s="152">
        <f t="shared" si="78"/>
        <v>0</v>
      </c>
      <c r="Y214" s="152">
        <f t="shared" si="78"/>
        <v>0</v>
      </c>
    </row>
    <row r="215" spans="1:25">
      <c r="A215" s="149"/>
      <c r="B215" s="156" t="s">
        <v>148</v>
      </c>
      <c r="C215" s="152">
        <f t="shared" ref="C215:Y215" si="79">ROUND(C49+C133,2)</f>
        <v>680846.4</v>
      </c>
      <c r="D215" s="152">
        <f t="shared" si="79"/>
        <v>0</v>
      </c>
      <c r="E215" s="152">
        <f t="shared" si="79"/>
        <v>458771.2</v>
      </c>
      <c r="F215" s="152">
        <f t="shared" si="79"/>
        <v>0</v>
      </c>
      <c r="G215" s="173">
        <f t="shared" si="79"/>
        <v>222075.2</v>
      </c>
      <c r="H215" s="173">
        <f t="shared" si="79"/>
        <v>0</v>
      </c>
      <c r="I215" s="152">
        <f t="shared" si="79"/>
        <v>0</v>
      </c>
      <c r="J215" s="152">
        <f t="shared" si="79"/>
        <v>0</v>
      </c>
      <c r="K215" s="152">
        <f t="shared" si="79"/>
        <v>0</v>
      </c>
      <c r="L215" s="173">
        <f t="shared" si="79"/>
        <v>0</v>
      </c>
      <c r="M215" s="152">
        <f t="shared" si="79"/>
        <v>0</v>
      </c>
      <c r="N215" s="152">
        <f t="shared" si="79"/>
        <v>0</v>
      </c>
      <c r="O215" s="173">
        <f t="shared" si="79"/>
        <v>0</v>
      </c>
      <c r="P215" s="152">
        <f t="shared" si="79"/>
        <v>0</v>
      </c>
      <c r="Q215" s="152">
        <f t="shared" si="79"/>
        <v>0</v>
      </c>
      <c r="R215" s="152">
        <f t="shared" si="79"/>
        <v>0</v>
      </c>
      <c r="S215" s="173">
        <f t="shared" si="79"/>
        <v>0</v>
      </c>
      <c r="T215" s="152">
        <f t="shared" si="79"/>
        <v>0</v>
      </c>
      <c r="U215" s="152">
        <f t="shared" si="79"/>
        <v>0</v>
      </c>
      <c r="V215" s="152">
        <f t="shared" si="79"/>
        <v>0</v>
      </c>
      <c r="W215" s="152">
        <f t="shared" si="79"/>
        <v>0</v>
      </c>
      <c r="X215" s="152">
        <f t="shared" si="79"/>
        <v>0</v>
      </c>
      <c r="Y215" s="152">
        <f t="shared" si="79"/>
        <v>0</v>
      </c>
    </row>
    <row r="216" spans="1:25">
      <c r="A216" s="149"/>
      <c r="B216" s="156" t="s">
        <v>149</v>
      </c>
      <c r="C216" s="152">
        <f t="shared" ref="C216:Y216" si="80">ROUND(C50+C134,2)</f>
        <v>1285455.07</v>
      </c>
      <c r="D216" s="152">
        <f t="shared" si="80"/>
        <v>0</v>
      </c>
      <c r="E216" s="152">
        <f t="shared" si="80"/>
        <v>452189.91</v>
      </c>
      <c r="F216" s="152">
        <f t="shared" si="80"/>
        <v>1457.8</v>
      </c>
      <c r="G216" s="173">
        <f t="shared" si="80"/>
        <v>709296.84</v>
      </c>
      <c r="H216" s="173">
        <f t="shared" si="80"/>
        <v>73298.38</v>
      </c>
      <c r="I216" s="152">
        <f t="shared" si="80"/>
        <v>3028.22</v>
      </c>
      <c r="J216" s="152">
        <f t="shared" si="80"/>
        <v>6467.58</v>
      </c>
      <c r="K216" s="152">
        <f t="shared" si="80"/>
        <v>63802.58</v>
      </c>
      <c r="L216" s="173">
        <f t="shared" si="80"/>
        <v>16214.14</v>
      </c>
      <c r="M216" s="152">
        <f t="shared" si="80"/>
        <v>11914.01</v>
      </c>
      <c r="N216" s="152">
        <f t="shared" si="80"/>
        <v>4300.13</v>
      </c>
      <c r="O216" s="173">
        <f t="shared" si="80"/>
        <v>7642.07</v>
      </c>
      <c r="P216" s="152">
        <f t="shared" si="80"/>
        <v>5076.28</v>
      </c>
      <c r="Q216" s="152">
        <f t="shared" si="80"/>
        <v>2565.79</v>
      </c>
      <c r="R216" s="152">
        <f t="shared" si="80"/>
        <v>203679.13</v>
      </c>
      <c r="S216" s="173">
        <f t="shared" si="80"/>
        <v>25355.93</v>
      </c>
      <c r="T216" s="152">
        <f t="shared" si="80"/>
        <v>5378.86</v>
      </c>
      <c r="U216" s="152">
        <f t="shared" si="80"/>
        <v>3647.42</v>
      </c>
      <c r="V216" s="152">
        <f t="shared" si="80"/>
        <v>1943.44</v>
      </c>
      <c r="W216" s="152">
        <f t="shared" si="80"/>
        <v>7246.52</v>
      </c>
      <c r="X216" s="152">
        <f t="shared" si="80"/>
        <v>2146.24</v>
      </c>
      <c r="Y216" s="152">
        <f t="shared" si="80"/>
        <v>4993.45</v>
      </c>
    </row>
    <row r="217" spans="1:25">
      <c r="A217" s="149"/>
      <c r="B217" s="160" t="s">
        <v>150</v>
      </c>
      <c r="C217" s="152">
        <f t="shared" ref="C217:Y217" si="81">ROUND(C51+C135,2)</f>
        <v>3284442.99</v>
      </c>
      <c r="D217" s="152">
        <f t="shared" si="81"/>
        <v>0</v>
      </c>
      <c r="E217" s="152">
        <f t="shared" si="81"/>
        <v>1046892.62</v>
      </c>
      <c r="F217" s="152">
        <f t="shared" si="81"/>
        <v>0</v>
      </c>
      <c r="G217" s="173">
        <f t="shared" si="81"/>
        <v>1472199.36</v>
      </c>
      <c r="H217" s="173">
        <f t="shared" si="81"/>
        <v>59639.03</v>
      </c>
      <c r="I217" s="152">
        <f t="shared" si="81"/>
        <v>28259.81</v>
      </c>
      <c r="J217" s="152">
        <f t="shared" si="81"/>
        <v>19612.01</v>
      </c>
      <c r="K217" s="152">
        <f t="shared" si="81"/>
        <v>11767.21</v>
      </c>
      <c r="L217" s="173">
        <f t="shared" si="81"/>
        <v>251614.58</v>
      </c>
      <c r="M217" s="152">
        <f t="shared" si="81"/>
        <v>235924.97</v>
      </c>
      <c r="N217" s="152">
        <f t="shared" si="81"/>
        <v>15689.61</v>
      </c>
      <c r="O217" s="173">
        <f t="shared" si="81"/>
        <v>377465.31</v>
      </c>
      <c r="P217" s="152">
        <f t="shared" si="81"/>
        <v>361618.38</v>
      </c>
      <c r="Q217" s="152">
        <f t="shared" si="81"/>
        <v>15846.93</v>
      </c>
      <c r="R217" s="152">
        <f t="shared" si="81"/>
        <v>11767.21</v>
      </c>
      <c r="S217" s="173">
        <f t="shared" si="81"/>
        <v>76632.09</v>
      </c>
      <c r="T217" s="152">
        <f t="shared" si="81"/>
        <v>37622.16</v>
      </c>
      <c r="U217" s="152">
        <f t="shared" si="81"/>
        <v>15689.61</v>
      </c>
      <c r="V217" s="152">
        <f t="shared" si="81"/>
        <v>7844.8</v>
      </c>
      <c r="W217" s="152">
        <f t="shared" si="81"/>
        <v>7630.72</v>
      </c>
      <c r="X217" s="152">
        <f t="shared" si="81"/>
        <v>3922.4</v>
      </c>
      <c r="Y217" s="152">
        <f t="shared" si="81"/>
        <v>3922.4</v>
      </c>
    </row>
    <row r="218" spans="1:25">
      <c r="A218" s="149"/>
      <c r="B218" s="160" t="s">
        <v>151</v>
      </c>
      <c r="C218" s="152">
        <f t="shared" ref="C218:Y218" si="82">ROUND(C52+C136,2)</f>
        <v>942900.42</v>
      </c>
      <c r="D218" s="152">
        <f t="shared" si="82"/>
        <v>0</v>
      </c>
      <c r="E218" s="152">
        <f t="shared" si="82"/>
        <v>386792.44</v>
      </c>
      <c r="F218" s="152">
        <f t="shared" si="82"/>
        <v>0</v>
      </c>
      <c r="G218" s="173">
        <f t="shared" si="82"/>
        <v>315288.7</v>
      </c>
      <c r="H218" s="173">
        <f t="shared" si="82"/>
        <v>56415.09</v>
      </c>
      <c r="I218" s="152">
        <f t="shared" si="82"/>
        <v>0</v>
      </c>
      <c r="J218" s="152">
        <f t="shared" si="82"/>
        <v>9245.28</v>
      </c>
      <c r="K218" s="152">
        <f t="shared" si="82"/>
        <v>47169.81</v>
      </c>
      <c r="L218" s="173">
        <f t="shared" si="82"/>
        <v>0</v>
      </c>
      <c r="M218" s="152">
        <f t="shared" si="82"/>
        <v>0</v>
      </c>
      <c r="N218" s="152">
        <f t="shared" si="82"/>
        <v>0</v>
      </c>
      <c r="O218" s="173">
        <f t="shared" si="82"/>
        <v>169811.34</v>
      </c>
      <c r="P218" s="152">
        <f t="shared" si="82"/>
        <v>0</v>
      </c>
      <c r="Q218" s="152">
        <f t="shared" si="82"/>
        <v>169811.34</v>
      </c>
      <c r="R218" s="152">
        <f t="shared" si="82"/>
        <v>0</v>
      </c>
      <c r="S218" s="173">
        <f t="shared" si="82"/>
        <v>14592.85</v>
      </c>
      <c r="T218" s="152">
        <f t="shared" si="82"/>
        <v>9433.96</v>
      </c>
      <c r="U218" s="152">
        <f t="shared" si="82"/>
        <v>0</v>
      </c>
      <c r="V218" s="152">
        <f t="shared" si="82"/>
        <v>5158.89</v>
      </c>
      <c r="W218" s="152">
        <f t="shared" si="82"/>
        <v>0</v>
      </c>
      <c r="X218" s="152">
        <f t="shared" si="82"/>
        <v>0</v>
      </c>
      <c r="Y218" s="152">
        <f t="shared" si="82"/>
        <v>0</v>
      </c>
    </row>
    <row r="219" spans="1:25">
      <c r="A219" s="149"/>
      <c r="B219" s="160" t="s">
        <v>152</v>
      </c>
      <c r="C219" s="152">
        <f t="shared" ref="C219:Y219" si="83">ROUND(C53+C137,2)</f>
        <v>397644</v>
      </c>
      <c r="D219" s="152">
        <f t="shared" si="83"/>
        <v>0</v>
      </c>
      <c r="E219" s="152">
        <f t="shared" si="83"/>
        <v>0</v>
      </c>
      <c r="F219" s="152">
        <f t="shared" si="83"/>
        <v>0</v>
      </c>
      <c r="G219" s="173">
        <f t="shared" si="83"/>
        <v>0</v>
      </c>
      <c r="H219" s="173">
        <f t="shared" si="83"/>
        <v>0</v>
      </c>
      <c r="I219" s="152">
        <f t="shared" si="83"/>
        <v>0</v>
      </c>
      <c r="J219" s="152">
        <f t="shared" si="83"/>
        <v>0</v>
      </c>
      <c r="K219" s="152">
        <f t="shared" si="83"/>
        <v>0</v>
      </c>
      <c r="L219" s="173">
        <f t="shared" si="83"/>
        <v>148531</v>
      </c>
      <c r="M219" s="152">
        <f t="shared" si="83"/>
        <v>148531</v>
      </c>
      <c r="N219" s="152">
        <f t="shared" si="83"/>
        <v>0</v>
      </c>
      <c r="O219" s="173">
        <f t="shared" si="83"/>
        <v>249113</v>
      </c>
      <c r="P219" s="152">
        <f t="shared" si="83"/>
        <v>0</v>
      </c>
      <c r="Q219" s="152">
        <f t="shared" si="83"/>
        <v>249113</v>
      </c>
      <c r="R219" s="152">
        <f t="shared" si="83"/>
        <v>0</v>
      </c>
      <c r="S219" s="173">
        <f t="shared" si="83"/>
        <v>0</v>
      </c>
      <c r="T219" s="152">
        <f t="shared" si="83"/>
        <v>0</v>
      </c>
      <c r="U219" s="152">
        <f t="shared" si="83"/>
        <v>0</v>
      </c>
      <c r="V219" s="152">
        <f t="shared" si="83"/>
        <v>0</v>
      </c>
      <c r="W219" s="152">
        <f t="shared" si="83"/>
        <v>0</v>
      </c>
      <c r="X219" s="152">
        <f t="shared" si="83"/>
        <v>0</v>
      </c>
      <c r="Y219" s="152">
        <f t="shared" si="83"/>
        <v>0</v>
      </c>
    </row>
    <row r="220" spans="1:25">
      <c r="A220" s="149"/>
      <c r="B220" s="160" t="s">
        <v>153</v>
      </c>
      <c r="C220" s="152">
        <f t="shared" ref="C220:Y220" si="84">ROUND(C54+C138,2)</f>
        <v>167943.5</v>
      </c>
      <c r="D220" s="152">
        <f t="shared" si="84"/>
        <v>0</v>
      </c>
      <c r="E220" s="152">
        <f t="shared" si="84"/>
        <v>167943.5</v>
      </c>
      <c r="F220" s="152">
        <f t="shared" si="84"/>
        <v>0</v>
      </c>
      <c r="G220" s="173">
        <f t="shared" si="84"/>
        <v>0</v>
      </c>
      <c r="H220" s="173">
        <f t="shared" si="84"/>
        <v>0</v>
      </c>
      <c r="I220" s="152">
        <f t="shared" si="84"/>
        <v>0</v>
      </c>
      <c r="J220" s="152">
        <f t="shared" si="84"/>
        <v>0</v>
      </c>
      <c r="K220" s="152">
        <f t="shared" si="84"/>
        <v>0</v>
      </c>
      <c r="L220" s="173">
        <f t="shared" si="84"/>
        <v>0</v>
      </c>
      <c r="M220" s="152">
        <f t="shared" si="84"/>
        <v>0</v>
      </c>
      <c r="N220" s="152">
        <f t="shared" si="84"/>
        <v>0</v>
      </c>
      <c r="O220" s="173">
        <f t="shared" si="84"/>
        <v>0</v>
      </c>
      <c r="P220" s="152">
        <f t="shared" si="84"/>
        <v>0</v>
      </c>
      <c r="Q220" s="152">
        <f t="shared" si="84"/>
        <v>0</v>
      </c>
      <c r="R220" s="152">
        <f t="shared" si="84"/>
        <v>0</v>
      </c>
      <c r="S220" s="173">
        <f t="shared" si="84"/>
        <v>0</v>
      </c>
      <c r="T220" s="152">
        <f t="shared" si="84"/>
        <v>0</v>
      </c>
      <c r="U220" s="152">
        <f t="shared" si="84"/>
        <v>0</v>
      </c>
      <c r="V220" s="152">
        <f t="shared" si="84"/>
        <v>0</v>
      </c>
      <c r="W220" s="152">
        <f t="shared" si="84"/>
        <v>0</v>
      </c>
      <c r="X220" s="152">
        <f t="shared" si="84"/>
        <v>0</v>
      </c>
      <c r="Y220" s="152">
        <f t="shared" si="84"/>
        <v>0</v>
      </c>
    </row>
    <row r="221" spans="1:25">
      <c r="A221" s="149"/>
      <c r="B221" s="156" t="s">
        <v>154</v>
      </c>
      <c r="C221" s="152">
        <f t="shared" ref="C221:Y221" si="85">ROUND(C55+C139,2)</f>
        <v>108123.72</v>
      </c>
      <c r="D221" s="152">
        <f t="shared" si="85"/>
        <v>0</v>
      </c>
      <c r="E221" s="152">
        <f t="shared" si="85"/>
        <v>64799.05</v>
      </c>
      <c r="F221" s="152">
        <f t="shared" si="85"/>
        <v>0</v>
      </c>
      <c r="G221" s="173">
        <f t="shared" si="85"/>
        <v>34253.46</v>
      </c>
      <c r="H221" s="173">
        <f t="shared" si="85"/>
        <v>2950.1</v>
      </c>
      <c r="I221" s="152">
        <f t="shared" si="85"/>
        <v>308.1</v>
      </c>
      <c r="J221" s="152">
        <f t="shared" si="85"/>
        <v>0</v>
      </c>
      <c r="K221" s="152">
        <f t="shared" si="85"/>
        <v>2642</v>
      </c>
      <c r="L221" s="173">
        <f t="shared" si="85"/>
        <v>676.5</v>
      </c>
      <c r="M221" s="152">
        <f t="shared" si="85"/>
        <v>676.5</v>
      </c>
      <c r="N221" s="152">
        <f t="shared" si="85"/>
        <v>0</v>
      </c>
      <c r="O221" s="173">
        <f t="shared" si="85"/>
        <v>345.1</v>
      </c>
      <c r="P221" s="152">
        <f t="shared" si="85"/>
        <v>0</v>
      </c>
      <c r="Q221" s="152">
        <f t="shared" si="85"/>
        <v>345.1</v>
      </c>
      <c r="R221" s="152">
        <f t="shared" si="85"/>
        <v>17420.52</v>
      </c>
      <c r="S221" s="173">
        <f t="shared" si="85"/>
        <v>5099.51</v>
      </c>
      <c r="T221" s="152">
        <f t="shared" si="85"/>
        <v>0</v>
      </c>
      <c r="U221" s="152">
        <f t="shared" si="85"/>
        <v>2241.81</v>
      </c>
      <c r="V221" s="152">
        <f t="shared" si="85"/>
        <v>0</v>
      </c>
      <c r="W221" s="152">
        <f t="shared" si="85"/>
        <v>776.7</v>
      </c>
      <c r="X221" s="152">
        <f t="shared" si="85"/>
        <v>904.78</v>
      </c>
      <c r="Y221" s="152">
        <f t="shared" si="85"/>
        <v>1176.22</v>
      </c>
    </row>
    <row r="222" spans="1:25">
      <c r="A222" s="149"/>
      <c r="B222" s="156" t="s">
        <v>155</v>
      </c>
      <c r="C222" s="152">
        <f t="shared" ref="C222:Y222" si="86">ROUND(C56+C140,2)</f>
        <v>0</v>
      </c>
      <c r="D222" s="152">
        <f t="shared" si="86"/>
        <v>0</v>
      </c>
      <c r="E222" s="152">
        <f t="shared" si="86"/>
        <v>0</v>
      </c>
      <c r="F222" s="152">
        <f t="shared" si="86"/>
        <v>0</v>
      </c>
      <c r="G222" s="173">
        <f t="shared" si="86"/>
        <v>0</v>
      </c>
      <c r="H222" s="173">
        <f t="shared" si="86"/>
        <v>0</v>
      </c>
      <c r="I222" s="152">
        <f t="shared" si="86"/>
        <v>0</v>
      </c>
      <c r="J222" s="152">
        <f t="shared" si="86"/>
        <v>0</v>
      </c>
      <c r="K222" s="152">
        <f t="shared" si="86"/>
        <v>0</v>
      </c>
      <c r="L222" s="173">
        <f t="shared" si="86"/>
        <v>0</v>
      </c>
      <c r="M222" s="152">
        <f t="shared" si="86"/>
        <v>0</v>
      </c>
      <c r="N222" s="152">
        <f t="shared" si="86"/>
        <v>0</v>
      </c>
      <c r="O222" s="173">
        <f t="shared" si="86"/>
        <v>0</v>
      </c>
      <c r="P222" s="152">
        <f t="shared" si="86"/>
        <v>0</v>
      </c>
      <c r="Q222" s="152">
        <f t="shared" si="86"/>
        <v>0</v>
      </c>
      <c r="R222" s="152">
        <f t="shared" si="86"/>
        <v>0</v>
      </c>
      <c r="S222" s="173">
        <f t="shared" si="86"/>
        <v>0</v>
      </c>
      <c r="T222" s="152">
        <f t="shared" si="86"/>
        <v>0</v>
      </c>
      <c r="U222" s="152">
        <f t="shared" si="86"/>
        <v>0</v>
      </c>
      <c r="V222" s="152">
        <f t="shared" si="86"/>
        <v>0</v>
      </c>
      <c r="W222" s="152">
        <f t="shared" si="86"/>
        <v>0</v>
      </c>
      <c r="X222" s="152">
        <f t="shared" si="86"/>
        <v>0</v>
      </c>
      <c r="Y222" s="152">
        <f t="shared" si="86"/>
        <v>0</v>
      </c>
    </row>
    <row r="223" spans="1:25">
      <c r="A223" s="149"/>
      <c r="B223" s="156" t="s">
        <v>156</v>
      </c>
      <c r="C223" s="152">
        <f t="shared" ref="C223:Y223" si="87">ROUND(C57+C141,2)</f>
        <v>547924.39</v>
      </c>
      <c r="D223" s="152">
        <f t="shared" si="87"/>
        <v>0</v>
      </c>
      <c r="E223" s="152">
        <f t="shared" si="87"/>
        <v>44945.38</v>
      </c>
      <c r="F223" s="152">
        <f t="shared" si="87"/>
        <v>4099.09</v>
      </c>
      <c r="G223" s="173">
        <f t="shared" si="87"/>
        <v>446746.61</v>
      </c>
      <c r="H223" s="173">
        <f t="shared" si="87"/>
        <v>9090.85</v>
      </c>
      <c r="I223" s="152">
        <f t="shared" si="87"/>
        <v>2741.62</v>
      </c>
      <c r="J223" s="152">
        <f t="shared" si="87"/>
        <v>5437.57</v>
      </c>
      <c r="K223" s="152">
        <f t="shared" si="87"/>
        <v>911.66</v>
      </c>
      <c r="L223" s="173">
        <f t="shared" si="87"/>
        <v>0</v>
      </c>
      <c r="M223" s="152">
        <f t="shared" si="87"/>
        <v>0</v>
      </c>
      <c r="N223" s="152">
        <f t="shared" si="87"/>
        <v>0</v>
      </c>
      <c r="O223" s="173">
        <f t="shared" si="87"/>
        <v>911.66</v>
      </c>
      <c r="P223" s="152">
        <f t="shared" si="87"/>
        <v>911.66</v>
      </c>
      <c r="Q223" s="152">
        <f t="shared" si="87"/>
        <v>0</v>
      </c>
      <c r="R223" s="152">
        <f t="shared" si="87"/>
        <v>9995.89</v>
      </c>
      <c r="S223" s="173">
        <f t="shared" si="87"/>
        <v>42130.8</v>
      </c>
      <c r="T223" s="152">
        <f t="shared" si="87"/>
        <v>11836.64</v>
      </c>
      <c r="U223" s="152">
        <f t="shared" si="87"/>
        <v>14995.84</v>
      </c>
      <c r="V223" s="152">
        <f t="shared" si="87"/>
        <v>0</v>
      </c>
      <c r="W223" s="152">
        <f t="shared" si="87"/>
        <v>11425.46</v>
      </c>
      <c r="X223" s="152">
        <f t="shared" si="87"/>
        <v>0</v>
      </c>
      <c r="Y223" s="152">
        <f t="shared" si="87"/>
        <v>3872.86</v>
      </c>
    </row>
    <row r="224" spans="1:25">
      <c r="A224" s="149"/>
      <c r="B224" s="156" t="s">
        <v>157</v>
      </c>
      <c r="C224" s="152">
        <f t="shared" ref="C224:Y224" si="88">ROUND(C58+C142,2)</f>
        <v>0</v>
      </c>
      <c r="D224" s="152">
        <f t="shared" si="88"/>
        <v>0</v>
      </c>
      <c r="E224" s="152">
        <f t="shared" si="88"/>
        <v>0</v>
      </c>
      <c r="F224" s="152">
        <f t="shared" si="88"/>
        <v>0</v>
      </c>
      <c r="G224" s="173">
        <f t="shared" si="88"/>
        <v>0</v>
      </c>
      <c r="H224" s="173">
        <f t="shared" si="88"/>
        <v>0</v>
      </c>
      <c r="I224" s="152">
        <f t="shared" si="88"/>
        <v>0</v>
      </c>
      <c r="J224" s="152">
        <f t="shared" si="88"/>
        <v>0</v>
      </c>
      <c r="K224" s="152">
        <f t="shared" si="88"/>
        <v>0</v>
      </c>
      <c r="L224" s="173">
        <f t="shared" si="88"/>
        <v>0</v>
      </c>
      <c r="M224" s="152">
        <f t="shared" si="88"/>
        <v>0</v>
      </c>
      <c r="N224" s="152">
        <f t="shared" si="88"/>
        <v>0</v>
      </c>
      <c r="O224" s="173">
        <f t="shared" si="88"/>
        <v>0</v>
      </c>
      <c r="P224" s="152">
        <f t="shared" si="88"/>
        <v>0</v>
      </c>
      <c r="Q224" s="152">
        <f t="shared" si="88"/>
        <v>0</v>
      </c>
      <c r="R224" s="152">
        <f t="shared" si="88"/>
        <v>0</v>
      </c>
      <c r="S224" s="173">
        <f t="shared" si="88"/>
        <v>0</v>
      </c>
      <c r="T224" s="152">
        <f t="shared" si="88"/>
        <v>0</v>
      </c>
      <c r="U224" s="152">
        <f t="shared" si="88"/>
        <v>0</v>
      </c>
      <c r="V224" s="152">
        <f t="shared" si="88"/>
        <v>0</v>
      </c>
      <c r="W224" s="152">
        <f t="shared" si="88"/>
        <v>0</v>
      </c>
      <c r="X224" s="152">
        <f t="shared" si="88"/>
        <v>0</v>
      </c>
      <c r="Y224" s="152">
        <f t="shared" si="88"/>
        <v>0</v>
      </c>
    </row>
    <row r="225" spans="1:25">
      <c r="A225" s="149"/>
      <c r="B225" s="156" t="s">
        <v>158</v>
      </c>
      <c r="C225" s="152">
        <f t="shared" ref="C225:Y225" si="89">ROUND(C59+C143,2)</f>
        <v>0</v>
      </c>
      <c r="D225" s="152">
        <f t="shared" si="89"/>
        <v>0</v>
      </c>
      <c r="E225" s="152">
        <f t="shared" si="89"/>
        <v>0</v>
      </c>
      <c r="F225" s="152">
        <f t="shared" si="89"/>
        <v>0</v>
      </c>
      <c r="G225" s="173">
        <f t="shared" si="89"/>
        <v>0</v>
      </c>
      <c r="H225" s="173">
        <f t="shared" si="89"/>
        <v>0</v>
      </c>
      <c r="I225" s="152">
        <f t="shared" si="89"/>
        <v>0</v>
      </c>
      <c r="J225" s="152">
        <f t="shared" si="89"/>
        <v>0</v>
      </c>
      <c r="K225" s="152">
        <f t="shared" si="89"/>
        <v>0</v>
      </c>
      <c r="L225" s="173">
        <f t="shared" si="89"/>
        <v>0</v>
      </c>
      <c r="M225" s="152">
        <f t="shared" si="89"/>
        <v>0</v>
      </c>
      <c r="N225" s="152">
        <f t="shared" si="89"/>
        <v>0</v>
      </c>
      <c r="O225" s="173">
        <f t="shared" si="89"/>
        <v>0</v>
      </c>
      <c r="P225" s="152">
        <f t="shared" si="89"/>
        <v>0</v>
      </c>
      <c r="Q225" s="152">
        <f t="shared" si="89"/>
        <v>0</v>
      </c>
      <c r="R225" s="152">
        <f t="shared" si="89"/>
        <v>0</v>
      </c>
      <c r="S225" s="173">
        <f t="shared" si="89"/>
        <v>0</v>
      </c>
      <c r="T225" s="152">
        <f t="shared" si="89"/>
        <v>0</v>
      </c>
      <c r="U225" s="152">
        <f t="shared" si="89"/>
        <v>0</v>
      </c>
      <c r="V225" s="152">
        <f t="shared" si="89"/>
        <v>0</v>
      </c>
      <c r="W225" s="152">
        <f t="shared" si="89"/>
        <v>0</v>
      </c>
      <c r="X225" s="152">
        <f t="shared" si="89"/>
        <v>0</v>
      </c>
      <c r="Y225" s="152">
        <f t="shared" si="89"/>
        <v>0</v>
      </c>
    </row>
    <row r="226" spans="1:25">
      <c r="A226" s="149"/>
      <c r="B226" s="156" t="s">
        <v>159</v>
      </c>
      <c r="C226" s="152">
        <f t="shared" ref="C226:Y226" si="90">ROUND(C60+C144,2)</f>
        <v>62135.92</v>
      </c>
      <c r="D226" s="152">
        <f t="shared" si="90"/>
        <v>0</v>
      </c>
      <c r="E226" s="152">
        <f t="shared" si="90"/>
        <v>0</v>
      </c>
      <c r="F226" s="152">
        <f t="shared" si="90"/>
        <v>0</v>
      </c>
      <c r="G226" s="173">
        <f t="shared" si="90"/>
        <v>0</v>
      </c>
      <c r="H226" s="173">
        <f t="shared" si="90"/>
        <v>0</v>
      </c>
      <c r="I226" s="152">
        <f t="shared" si="90"/>
        <v>0</v>
      </c>
      <c r="J226" s="152">
        <f t="shared" si="90"/>
        <v>0</v>
      </c>
      <c r="K226" s="152">
        <f t="shared" si="90"/>
        <v>0</v>
      </c>
      <c r="L226" s="173">
        <f t="shared" si="90"/>
        <v>0</v>
      </c>
      <c r="M226" s="152">
        <f t="shared" si="90"/>
        <v>0</v>
      </c>
      <c r="N226" s="152">
        <f t="shared" si="90"/>
        <v>0</v>
      </c>
      <c r="O226" s="173">
        <f t="shared" si="90"/>
        <v>62135.92</v>
      </c>
      <c r="P226" s="152">
        <f t="shared" si="90"/>
        <v>62135.92</v>
      </c>
      <c r="Q226" s="152">
        <f t="shared" si="90"/>
        <v>0</v>
      </c>
      <c r="R226" s="152">
        <f t="shared" si="90"/>
        <v>0</v>
      </c>
      <c r="S226" s="173">
        <f t="shared" si="90"/>
        <v>0</v>
      </c>
      <c r="T226" s="152">
        <f t="shared" si="90"/>
        <v>0</v>
      </c>
      <c r="U226" s="152">
        <f t="shared" si="90"/>
        <v>0</v>
      </c>
      <c r="V226" s="152">
        <f t="shared" si="90"/>
        <v>0</v>
      </c>
      <c r="W226" s="152">
        <f t="shared" si="90"/>
        <v>0</v>
      </c>
      <c r="X226" s="152">
        <f t="shared" si="90"/>
        <v>0</v>
      </c>
      <c r="Y226" s="152">
        <f t="shared" si="90"/>
        <v>0</v>
      </c>
    </row>
    <row r="227" spans="1:25">
      <c r="A227" s="149"/>
      <c r="B227" s="176" t="s">
        <v>122</v>
      </c>
      <c r="C227" s="173">
        <f t="shared" ref="C227:Y227" si="91">ROUND(C61+C145,2)</f>
        <v>30944092.47</v>
      </c>
      <c r="D227" s="173">
        <f t="shared" si="91"/>
        <v>0</v>
      </c>
      <c r="E227" s="173">
        <f t="shared" si="91"/>
        <v>8455736.66</v>
      </c>
      <c r="F227" s="173">
        <f t="shared" si="91"/>
        <v>363450.71</v>
      </c>
      <c r="G227" s="173">
        <f t="shared" si="91"/>
        <v>12426229.34</v>
      </c>
      <c r="H227" s="173">
        <f t="shared" si="91"/>
        <v>1078885.13</v>
      </c>
      <c r="I227" s="173">
        <f t="shared" si="91"/>
        <v>316370.09</v>
      </c>
      <c r="J227" s="173">
        <f t="shared" si="91"/>
        <v>238095.78</v>
      </c>
      <c r="K227" s="173">
        <f t="shared" si="91"/>
        <v>524419.26</v>
      </c>
      <c r="L227" s="173">
        <f t="shared" si="91"/>
        <v>823364.17</v>
      </c>
      <c r="M227" s="173">
        <f t="shared" si="91"/>
        <v>649085.96</v>
      </c>
      <c r="N227" s="173">
        <f t="shared" si="91"/>
        <v>174278.21</v>
      </c>
      <c r="O227" s="173">
        <f t="shared" si="91"/>
        <v>1117830.2</v>
      </c>
      <c r="P227" s="173">
        <f t="shared" si="91"/>
        <v>577300.73</v>
      </c>
      <c r="Q227" s="173">
        <f t="shared" si="91"/>
        <v>540529.47</v>
      </c>
      <c r="R227" s="173">
        <f t="shared" si="91"/>
        <v>548797.63</v>
      </c>
      <c r="S227" s="173">
        <f t="shared" si="91"/>
        <v>6678596.26</v>
      </c>
      <c r="T227" s="173">
        <f t="shared" si="91"/>
        <v>3737002.38</v>
      </c>
      <c r="U227" s="173">
        <f t="shared" si="91"/>
        <v>963595.53</v>
      </c>
      <c r="V227" s="173">
        <f t="shared" si="91"/>
        <v>811365.79</v>
      </c>
      <c r="W227" s="173">
        <f t="shared" si="91"/>
        <v>674466.09</v>
      </c>
      <c r="X227" s="173">
        <f t="shared" si="91"/>
        <v>202257.36</v>
      </c>
      <c r="Y227" s="173">
        <f t="shared" si="91"/>
        <v>289909.11</v>
      </c>
    </row>
    <row r="228" spans="1:25">
      <c r="A228" s="149" t="s">
        <v>160</v>
      </c>
      <c r="B228" s="153" t="s">
        <v>161</v>
      </c>
      <c r="C228" s="152">
        <f t="shared" ref="C228:Y228" si="92">ROUND(C62+C146,2)</f>
        <v>1046486.14</v>
      </c>
      <c r="D228" s="152">
        <f t="shared" si="92"/>
        <v>0</v>
      </c>
      <c r="E228" s="152">
        <f t="shared" si="92"/>
        <v>896055.68</v>
      </c>
      <c r="F228" s="152">
        <f t="shared" si="92"/>
        <v>0</v>
      </c>
      <c r="G228" s="173">
        <f t="shared" si="92"/>
        <v>16981.11</v>
      </c>
      <c r="H228" s="173">
        <f t="shared" si="92"/>
        <v>0</v>
      </c>
      <c r="I228" s="152">
        <f t="shared" si="92"/>
        <v>0</v>
      </c>
      <c r="J228" s="152">
        <f t="shared" si="92"/>
        <v>0</v>
      </c>
      <c r="K228" s="152">
        <f t="shared" si="92"/>
        <v>0</v>
      </c>
      <c r="L228" s="173">
        <f t="shared" si="92"/>
        <v>0</v>
      </c>
      <c r="M228" s="152">
        <f t="shared" si="92"/>
        <v>0</v>
      </c>
      <c r="N228" s="152">
        <f t="shared" si="92"/>
        <v>0</v>
      </c>
      <c r="O228" s="173">
        <f t="shared" si="92"/>
        <v>0</v>
      </c>
      <c r="P228" s="152">
        <f t="shared" si="92"/>
        <v>0</v>
      </c>
      <c r="Q228" s="152">
        <f t="shared" si="92"/>
        <v>0</v>
      </c>
      <c r="R228" s="152">
        <f t="shared" si="92"/>
        <v>0</v>
      </c>
      <c r="S228" s="173">
        <f t="shared" si="92"/>
        <v>133449.35</v>
      </c>
      <c r="T228" s="152">
        <f t="shared" si="92"/>
        <v>133449.35</v>
      </c>
      <c r="U228" s="152">
        <f t="shared" si="92"/>
        <v>0</v>
      </c>
      <c r="V228" s="152">
        <f t="shared" si="92"/>
        <v>0</v>
      </c>
      <c r="W228" s="152">
        <f t="shared" si="92"/>
        <v>0</v>
      </c>
      <c r="X228" s="152">
        <f t="shared" si="92"/>
        <v>0</v>
      </c>
      <c r="Y228" s="152">
        <f t="shared" si="92"/>
        <v>0</v>
      </c>
    </row>
    <row r="229" spans="1:25">
      <c r="A229" s="149"/>
      <c r="B229" s="156" t="s">
        <v>162</v>
      </c>
      <c r="C229" s="152">
        <f t="shared" ref="C229:Y229" si="93">ROUND(C63+C147,2)</f>
        <v>2475361.37</v>
      </c>
      <c r="D229" s="152">
        <f t="shared" si="93"/>
        <v>0</v>
      </c>
      <c r="E229" s="152">
        <f t="shared" si="93"/>
        <v>778613.67</v>
      </c>
      <c r="F229" s="152">
        <f t="shared" si="93"/>
        <v>0</v>
      </c>
      <c r="G229" s="173">
        <f t="shared" si="93"/>
        <v>1602977.11</v>
      </c>
      <c r="H229" s="173">
        <f t="shared" si="93"/>
        <v>0</v>
      </c>
      <c r="I229" s="152">
        <f t="shared" si="93"/>
        <v>0</v>
      </c>
      <c r="J229" s="152">
        <f t="shared" si="93"/>
        <v>0</v>
      </c>
      <c r="K229" s="152">
        <f t="shared" si="93"/>
        <v>0</v>
      </c>
      <c r="L229" s="173">
        <f t="shared" si="93"/>
        <v>0</v>
      </c>
      <c r="M229" s="152">
        <f t="shared" si="93"/>
        <v>0</v>
      </c>
      <c r="N229" s="152">
        <f t="shared" si="93"/>
        <v>0</v>
      </c>
      <c r="O229" s="173">
        <f t="shared" si="93"/>
        <v>0</v>
      </c>
      <c r="P229" s="152">
        <f t="shared" si="93"/>
        <v>0</v>
      </c>
      <c r="Q229" s="152">
        <f t="shared" si="93"/>
        <v>0</v>
      </c>
      <c r="R229" s="152">
        <f t="shared" si="93"/>
        <v>97227.69</v>
      </c>
      <c r="S229" s="173">
        <f t="shared" si="93"/>
        <v>93770.59</v>
      </c>
      <c r="T229" s="152">
        <f t="shared" si="93"/>
        <v>34899.21</v>
      </c>
      <c r="U229" s="152">
        <f t="shared" si="93"/>
        <v>25173.71</v>
      </c>
      <c r="V229" s="152">
        <f t="shared" si="93"/>
        <v>0</v>
      </c>
      <c r="W229" s="152">
        <f t="shared" si="93"/>
        <v>30082.85</v>
      </c>
      <c r="X229" s="152">
        <f t="shared" si="93"/>
        <v>1229.44</v>
      </c>
      <c r="Y229" s="152">
        <f t="shared" si="93"/>
        <v>2385.38</v>
      </c>
    </row>
    <row r="230" spans="1:25">
      <c r="A230" s="149"/>
      <c r="B230" s="156" t="s">
        <v>163</v>
      </c>
      <c r="C230" s="152">
        <f t="shared" ref="C230:Y230" si="94">ROUND(C64+C148,2)</f>
        <v>30498025.39</v>
      </c>
      <c r="D230" s="152">
        <f t="shared" si="94"/>
        <v>0</v>
      </c>
      <c r="E230" s="152">
        <f t="shared" si="94"/>
        <v>5963391.96</v>
      </c>
      <c r="F230" s="152">
        <f t="shared" si="94"/>
        <v>0</v>
      </c>
      <c r="G230" s="173">
        <f t="shared" si="94"/>
        <v>18971399.1</v>
      </c>
      <c r="H230" s="173">
        <f t="shared" si="94"/>
        <v>565725.73</v>
      </c>
      <c r="I230" s="152">
        <f t="shared" si="94"/>
        <v>176000</v>
      </c>
      <c r="J230" s="152">
        <f t="shared" si="94"/>
        <v>389725.73</v>
      </c>
      <c r="K230" s="152">
        <f t="shared" si="94"/>
        <v>0</v>
      </c>
      <c r="L230" s="173">
        <f t="shared" si="94"/>
        <v>1153208.57</v>
      </c>
      <c r="M230" s="152">
        <f t="shared" si="94"/>
        <v>898174.3</v>
      </c>
      <c r="N230" s="152">
        <f t="shared" si="94"/>
        <v>255034.27</v>
      </c>
      <c r="O230" s="173">
        <f t="shared" si="94"/>
        <v>1244159.99</v>
      </c>
      <c r="P230" s="152">
        <f t="shared" si="94"/>
        <v>924788.57</v>
      </c>
      <c r="Q230" s="152">
        <f t="shared" si="94"/>
        <v>319371.42</v>
      </c>
      <c r="R230" s="152">
        <f t="shared" si="94"/>
        <v>5200092.4</v>
      </c>
      <c r="S230" s="173">
        <f t="shared" si="94"/>
        <v>2600140.04</v>
      </c>
      <c r="T230" s="152">
        <f t="shared" si="94"/>
        <v>429623.77</v>
      </c>
      <c r="U230" s="152">
        <f t="shared" si="94"/>
        <v>531596.97</v>
      </c>
      <c r="V230" s="152">
        <f t="shared" si="94"/>
        <v>0</v>
      </c>
      <c r="W230" s="152">
        <f t="shared" si="94"/>
        <v>1499422.38</v>
      </c>
      <c r="X230" s="152">
        <f t="shared" si="94"/>
        <v>75037.02</v>
      </c>
      <c r="Y230" s="152">
        <f t="shared" si="94"/>
        <v>64459.9</v>
      </c>
    </row>
    <row r="231" spans="1:25">
      <c r="A231" s="149"/>
      <c r="B231" s="156" t="s">
        <v>181</v>
      </c>
      <c r="C231" s="152">
        <f t="shared" ref="C231:Y231" si="95">ROUND(C65+C149,2)</f>
        <v>3639811.92</v>
      </c>
      <c r="D231" s="152">
        <f t="shared" si="95"/>
        <v>0</v>
      </c>
      <c r="E231" s="152">
        <f t="shared" si="95"/>
        <v>1099491.32</v>
      </c>
      <c r="F231" s="152">
        <f t="shared" si="95"/>
        <v>0</v>
      </c>
      <c r="G231" s="173">
        <f t="shared" si="95"/>
        <v>2017956.46</v>
      </c>
      <c r="H231" s="173">
        <f t="shared" si="95"/>
        <v>61118.48</v>
      </c>
      <c r="I231" s="152">
        <f t="shared" si="95"/>
        <v>19177.36</v>
      </c>
      <c r="J231" s="152">
        <f t="shared" si="95"/>
        <v>41941.12</v>
      </c>
      <c r="K231" s="152">
        <f t="shared" si="95"/>
        <v>0</v>
      </c>
      <c r="L231" s="173">
        <f t="shared" si="95"/>
        <v>112022.53</v>
      </c>
      <c r="M231" s="152">
        <f t="shared" si="95"/>
        <v>84576.52</v>
      </c>
      <c r="N231" s="152">
        <f t="shared" si="95"/>
        <v>27446.01</v>
      </c>
      <c r="O231" s="173">
        <f t="shared" si="95"/>
        <v>125300.41</v>
      </c>
      <c r="P231" s="152">
        <f t="shared" si="95"/>
        <v>99523.03</v>
      </c>
      <c r="Q231" s="152">
        <f t="shared" si="95"/>
        <v>25777.38</v>
      </c>
      <c r="R231" s="152">
        <f t="shared" si="95"/>
        <v>692545.46</v>
      </c>
      <c r="S231" s="173">
        <f t="shared" si="95"/>
        <v>223922.72</v>
      </c>
      <c r="T231" s="152">
        <f t="shared" si="95"/>
        <v>47225.83</v>
      </c>
      <c r="U231" s="152">
        <f t="shared" si="95"/>
        <v>45511.93</v>
      </c>
      <c r="V231" s="152">
        <f t="shared" si="95"/>
        <v>0</v>
      </c>
      <c r="W231" s="152">
        <f t="shared" si="95"/>
        <v>115208.59</v>
      </c>
      <c r="X231" s="152">
        <f t="shared" si="95"/>
        <v>7351.5</v>
      </c>
      <c r="Y231" s="152">
        <f t="shared" si="95"/>
        <v>8624.87</v>
      </c>
    </row>
    <row r="232" spans="1:25">
      <c r="A232" s="149"/>
      <c r="B232" s="156" t="s">
        <v>165</v>
      </c>
      <c r="C232" s="152">
        <f t="shared" ref="C232:Y232" si="96">ROUND(C66+C150,2)</f>
        <v>1274531.44</v>
      </c>
      <c r="D232" s="152">
        <f t="shared" si="96"/>
        <v>0</v>
      </c>
      <c r="E232" s="152">
        <f t="shared" si="96"/>
        <v>251780.6</v>
      </c>
      <c r="F232" s="152">
        <f t="shared" si="96"/>
        <v>0</v>
      </c>
      <c r="G232" s="173">
        <f t="shared" si="96"/>
        <v>1022750.84</v>
      </c>
      <c r="H232" s="173">
        <f t="shared" si="96"/>
        <v>0</v>
      </c>
      <c r="I232" s="152">
        <f t="shared" si="96"/>
        <v>0</v>
      </c>
      <c r="J232" s="152">
        <f t="shared" si="96"/>
        <v>0</v>
      </c>
      <c r="K232" s="152">
        <f t="shared" si="96"/>
        <v>0</v>
      </c>
      <c r="L232" s="173">
        <f t="shared" si="96"/>
        <v>0</v>
      </c>
      <c r="M232" s="152">
        <f t="shared" si="96"/>
        <v>0</v>
      </c>
      <c r="N232" s="152">
        <f t="shared" si="96"/>
        <v>0</v>
      </c>
      <c r="O232" s="173">
        <f t="shared" si="96"/>
        <v>0</v>
      </c>
      <c r="P232" s="152">
        <f t="shared" si="96"/>
        <v>0</v>
      </c>
      <c r="Q232" s="152">
        <f t="shared" si="96"/>
        <v>0</v>
      </c>
      <c r="R232" s="152">
        <f t="shared" si="96"/>
        <v>0</v>
      </c>
      <c r="S232" s="173">
        <f t="shared" si="96"/>
        <v>0</v>
      </c>
      <c r="T232" s="152">
        <f t="shared" si="96"/>
        <v>0</v>
      </c>
      <c r="U232" s="152">
        <f t="shared" si="96"/>
        <v>0</v>
      </c>
      <c r="V232" s="152">
        <f t="shared" si="96"/>
        <v>0</v>
      </c>
      <c r="W232" s="152">
        <f t="shared" si="96"/>
        <v>0</v>
      </c>
      <c r="X232" s="152">
        <f t="shared" si="96"/>
        <v>0</v>
      </c>
      <c r="Y232" s="152">
        <f t="shared" si="96"/>
        <v>0</v>
      </c>
    </row>
    <row r="233" spans="1:25">
      <c r="A233" s="149"/>
      <c r="B233" s="156" t="s">
        <v>166</v>
      </c>
      <c r="C233" s="152">
        <f>ROUND(C67+C151,2)</f>
        <v>261222.67</v>
      </c>
      <c r="D233" s="152">
        <f t="shared" ref="D233:Y233" si="97">ROUND(D67+D151,2)</f>
        <v>0</v>
      </c>
      <c r="E233" s="152">
        <f t="shared" si="97"/>
        <v>101160.82</v>
      </c>
      <c r="F233" s="152">
        <f t="shared" si="97"/>
        <v>0</v>
      </c>
      <c r="G233" s="173">
        <f t="shared" si="97"/>
        <v>156501.85</v>
      </c>
      <c r="H233" s="173">
        <f t="shared" si="97"/>
        <v>3520</v>
      </c>
      <c r="I233" s="152">
        <f t="shared" si="97"/>
        <v>10</v>
      </c>
      <c r="J233" s="152">
        <f t="shared" si="97"/>
        <v>3510</v>
      </c>
      <c r="K233" s="152">
        <f t="shared" si="97"/>
        <v>0</v>
      </c>
      <c r="L233" s="173">
        <f t="shared" si="97"/>
        <v>20</v>
      </c>
      <c r="M233" s="152">
        <f t="shared" si="97"/>
        <v>10</v>
      </c>
      <c r="N233" s="152">
        <f t="shared" si="97"/>
        <v>10</v>
      </c>
      <c r="O233" s="173">
        <f t="shared" si="97"/>
        <v>20</v>
      </c>
      <c r="P233" s="152">
        <f t="shared" si="97"/>
        <v>10</v>
      </c>
      <c r="Q233" s="152">
        <f t="shared" si="97"/>
        <v>10</v>
      </c>
      <c r="R233" s="152">
        <f t="shared" si="97"/>
        <v>300.19</v>
      </c>
      <c r="S233" s="173">
        <f t="shared" si="97"/>
        <v>0</v>
      </c>
      <c r="T233" s="152">
        <f t="shared" si="97"/>
        <v>0</v>
      </c>
      <c r="U233" s="152">
        <f t="shared" si="97"/>
        <v>0</v>
      </c>
      <c r="V233" s="152">
        <f t="shared" si="97"/>
        <v>0</v>
      </c>
      <c r="W233" s="152">
        <f t="shared" si="97"/>
        <v>0</v>
      </c>
      <c r="X233" s="152">
        <f t="shared" si="97"/>
        <v>0</v>
      </c>
      <c r="Y233" s="152">
        <f t="shared" si="97"/>
        <v>0</v>
      </c>
    </row>
    <row r="234" spans="1:25">
      <c r="A234" s="149"/>
      <c r="B234" s="156" t="s">
        <v>167</v>
      </c>
      <c r="C234" s="152">
        <f>ROUND(C68+C152,2)</f>
        <v>157308.94</v>
      </c>
      <c r="D234" s="152">
        <f t="shared" ref="D234:Y234" si="98">ROUND(D68+D152,2)</f>
        <v>0</v>
      </c>
      <c r="E234" s="152">
        <f t="shared" si="98"/>
        <v>107865.25</v>
      </c>
      <c r="F234" s="152">
        <f t="shared" si="98"/>
        <v>0</v>
      </c>
      <c r="G234" s="173">
        <f t="shared" si="98"/>
        <v>48543.69</v>
      </c>
      <c r="H234" s="173">
        <f t="shared" si="98"/>
        <v>0</v>
      </c>
      <c r="I234" s="152">
        <f t="shared" si="98"/>
        <v>0</v>
      </c>
      <c r="J234" s="152">
        <f t="shared" si="98"/>
        <v>0</v>
      </c>
      <c r="K234" s="152">
        <f t="shared" si="98"/>
        <v>0</v>
      </c>
      <c r="L234" s="173">
        <f t="shared" si="98"/>
        <v>0</v>
      </c>
      <c r="M234" s="152">
        <f t="shared" si="98"/>
        <v>0</v>
      </c>
      <c r="N234" s="152">
        <f t="shared" si="98"/>
        <v>0</v>
      </c>
      <c r="O234" s="173">
        <f t="shared" si="98"/>
        <v>0</v>
      </c>
      <c r="P234" s="152">
        <f t="shared" si="98"/>
        <v>0</v>
      </c>
      <c r="Q234" s="152">
        <f t="shared" si="98"/>
        <v>0</v>
      </c>
      <c r="R234" s="152">
        <f t="shared" si="98"/>
        <v>0</v>
      </c>
      <c r="S234" s="173">
        <f t="shared" si="98"/>
        <v>900</v>
      </c>
      <c r="T234" s="152">
        <f t="shared" si="98"/>
        <v>900</v>
      </c>
      <c r="U234" s="152">
        <f t="shared" si="98"/>
        <v>0</v>
      </c>
      <c r="V234" s="152">
        <f t="shared" si="98"/>
        <v>0</v>
      </c>
      <c r="W234" s="152">
        <f t="shared" si="98"/>
        <v>0</v>
      </c>
      <c r="X234" s="152">
        <f t="shared" si="98"/>
        <v>0</v>
      </c>
      <c r="Y234" s="152">
        <f t="shared" si="98"/>
        <v>0</v>
      </c>
    </row>
    <row r="235" spans="1:25">
      <c r="A235" s="149"/>
      <c r="B235" s="156" t="s">
        <v>168</v>
      </c>
      <c r="C235" s="152">
        <f t="shared" ref="C235:Y235" si="99">ROUND(C69+C153,2)</f>
        <v>19597282.31</v>
      </c>
      <c r="D235" s="152">
        <f t="shared" si="99"/>
        <v>0</v>
      </c>
      <c r="E235" s="152">
        <f t="shared" si="99"/>
        <v>8303858.41</v>
      </c>
      <c r="F235" s="152">
        <f t="shared" si="99"/>
        <v>0</v>
      </c>
      <c r="G235" s="173">
        <f t="shared" si="99"/>
        <v>11161244.93</v>
      </c>
      <c r="H235" s="173">
        <f t="shared" si="99"/>
        <v>52085.52</v>
      </c>
      <c r="I235" s="152">
        <f t="shared" si="99"/>
        <v>24510.26</v>
      </c>
      <c r="J235" s="152">
        <f t="shared" si="99"/>
        <v>27575.26</v>
      </c>
      <c r="K235" s="152">
        <f t="shared" si="99"/>
        <v>0</v>
      </c>
      <c r="L235" s="173">
        <f t="shared" si="99"/>
        <v>55583.2</v>
      </c>
      <c r="M235" s="152">
        <f t="shared" si="99"/>
        <v>43328.08</v>
      </c>
      <c r="N235" s="152">
        <f t="shared" si="99"/>
        <v>12255.12</v>
      </c>
      <c r="O235" s="173">
        <f t="shared" si="99"/>
        <v>24510.25</v>
      </c>
      <c r="P235" s="152">
        <f t="shared" si="99"/>
        <v>24510.25</v>
      </c>
      <c r="Q235" s="152">
        <f t="shared" si="99"/>
        <v>0</v>
      </c>
      <c r="R235" s="152">
        <f t="shared" si="99"/>
        <v>187008.26</v>
      </c>
      <c r="S235" s="173">
        <f t="shared" si="99"/>
        <v>0</v>
      </c>
      <c r="T235" s="152">
        <f t="shared" si="99"/>
        <v>0</v>
      </c>
      <c r="U235" s="152">
        <f t="shared" si="99"/>
        <v>0</v>
      </c>
      <c r="V235" s="152">
        <f t="shared" si="99"/>
        <v>0</v>
      </c>
      <c r="W235" s="152">
        <f t="shared" si="99"/>
        <v>0</v>
      </c>
      <c r="X235" s="152">
        <f t="shared" si="99"/>
        <v>0</v>
      </c>
      <c r="Y235" s="152">
        <f t="shared" si="99"/>
        <v>0</v>
      </c>
    </row>
    <row r="236" spans="1:25">
      <c r="A236" s="149"/>
      <c r="B236" s="156" t="s">
        <v>169</v>
      </c>
      <c r="C236" s="152">
        <f t="shared" ref="C236:Y236" si="100">ROUND(C70+C154,2)</f>
        <v>5875433.41</v>
      </c>
      <c r="D236" s="152">
        <f t="shared" si="100"/>
        <v>0</v>
      </c>
      <c r="E236" s="152">
        <f t="shared" si="100"/>
        <v>1481560.74</v>
      </c>
      <c r="F236" s="152">
        <f t="shared" si="100"/>
        <v>0</v>
      </c>
      <c r="G236" s="173">
        <f t="shared" si="100"/>
        <v>3918596.39</v>
      </c>
      <c r="H236" s="173">
        <f t="shared" si="100"/>
        <v>34669.81</v>
      </c>
      <c r="I236" s="152">
        <f t="shared" si="100"/>
        <v>23113.21</v>
      </c>
      <c r="J236" s="152">
        <f t="shared" si="100"/>
        <v>11556.6</v>
      </c>
      <c r="K236" s="152">
        <f t="shared" si="100"/>
        <v>0</v>
      </c>
      <c r="L236" s="173">
        <f t="shared" si="100"/>
        <v>415035.15</v>
      </c>
      <c r="M236" s="152">
        <f t="shared" si="100"/>
        <v>398272.69</v>
      </c>
      <c r="N236" s="152">
        <f t="shared" si="100"/>
        <v>16762.46</v>
      </c>
      <c r="O236" s="173">
        <f t="shared" si="100"/>
        <v>18688.68</v>
      </c>
      <c r="P236" s="152">
        <f t="shared" si="100"/>
        <v>11792.46</v>
      </c>
      <c r="Q236" s="152">
        <f t="shared" si="100"/>
        <v>6896.22</v>
      </c>
      <c r="R236" s="152">
        <f t="shared" si="100"/>
        <v>0</v>
      </c>
      <c r="S236" s="173">
        <f t="shared" si="100"/>
        <v>6882.64</v>
      </c>
      <c r="T236" s="152">
        <f t="shared" si="100"/>
        <v>0</v>
      </c>
      <c r="U236" s="152">
        <f t="shared" si="100"/>
        <v>0</v>
      </c>
      <c r="V236" s="152">
        <f t="shared" si="100"/>
        <v>0</v>
      </c>
      <c r="W236" s="152">
        <f t="shared" si="100"/>
        <v>260</v>
      </c>
      <c r="X236" s="152">
        <f t="shared" si="100"/>
        <v>2264.15</v>
      </c>
      <c r="Y236" s="152">
        <f t="shared" si="100"/>
        <v>4358.49</v>
      </c>
    </row>
    <row r="237" spans="1:25">
      <c r="A237" s="149"/>
      <c r="B237" s="156" t="s">
        <v>170</v>
      </c>
      <c r="C237" s="152">
        <f t="shared" ref="C237:Y237" si="101">ROUND(C71+C155,2)</f>
        <v>0</v>
      </c>
      <c r="D237" s="152">
        <f t="shared" si="101"/>
        <v>0</v>
      </c>
      <c r="E237" s="152">
        <f t="shared" si="101"/>
        <v>0</v>
      </c>
      <c r="F237" s="152">
        <f t="shared" si="101"/>
        <v>0</v>
      </c>
      <c r="G237" s="173">
        <f t="shared" si="101"/>
        <v>0</v>
      </c>
      <c r="H237" s="173">
        <f t="shared" si="101"/>
        <v>0</v>
      </c>
      <c r="I237" s="152">
        <f t="shared" si="101"/>
        <v>0</v>
      </c>
      <c r="J237" s="152">
        <f t="shared" si="101"/>
        <v>0</v>
      </c>
      <c r="K237" s="152">
        <f t="shared" si="101"/>
        <v>0</v>
      </c>
      <c r="L237" s="173">
        <f t="shared" si="101"/>
        <v>0</v>
      </c>
      <c r="M237" s="152">
        <f t="shared" si="101"/>
        <v>0</v>
      </c>
      <c r="N237" s="152">
        <f t="shared" si="101"/>
        <v>0</v>
      </c>
      <c r="O237" s="173">
        <f t="shared" si="101"/>
        <v>0</v>
      </c>
      <c r="P237" s="152">
        <f t="shared" si="101"/>
        <v>0</v>
      </c>
      <c r="Q237" s="152">
        <f t="shared" si="101"/>
        <v>0</v>
      </c>
      <c r="R237" s="152">
        <f t="shared" si="101"/>
        <v>0</v>
      </c>
      <c r="S237" s="173">
        <f t="shared" si="101"/>
        <v>0</v>
      </c>
      <c r="T237" s="152">
        <f t="shared" si="101"/>
        <v>0</v>
      </c>
      <c r="U237" s="152">
        <f t="shared" si="101"/>
        <v>0</v>
      </c>
      <c r="V237" s="152">
        <f t="shared" si="101"/>
        <v>0</v>
      </c>
      <c r="W237" s="152">
        <f t="shared" si="101"/>
        <v>0</v>
      </c>
      <c r="X237" s="152">
        <f t="shared" si="101"/>
        <v>0</v>
      </c>
      <c r="Y237" s="152">
        <f t="shared" si="101"/>
        <v>0</v>
      </c>
    </row>
    <row r="238" spans="1:25">
      <c r="A238" s="149"/>
      <c r="B238" s="156" t="s">
        <v>171</v>
      </c>
      <c r="C238" s="152">
        <f t="shared" ref="C238:Y238" si="102">ROUND(C72+C156,2)</f>
        <v>9737112.16</v>
      </c>
      <c r="D238" s="152">
        <f t="shared" si="102"/>
        <v>-6666666.66</v>
      </c>
      <c r="E238" s="152">
        <f t="shared" si="102"/>
        <v>7047485.13</v>
      </c>
      <c r="F238" s="152">
        <f t="shared" si="102"/>
        <v>0</v>
      </c>
      <c r="G238" s="173">
        <f t="shared" si="102"/>
        <v>9218386.3</v>
      </c>
      <c r="H238" s="173">
        <f t="shared" si="102"/>
        <v>23612</v>
      </c>
      <c r="I238" s="152">
        <f t="shared" si="102"/>
        <v>3696.68</v>
      </c>
      <c r="J238" s="152">
        <f t="shared" si="102"/>
        <v>19915.32</v>
      </c>
      <c r="K238" s="152">
        <f t="shared" si="102"/>
        <v>0</v>
      </c>
      <c r="L238" s="173">
        <f t="shared" si="102"/>
        <v>62055.73</v>
      </c>
      <c r="M238" s="152">
        <f t="shared" si="102"/>
        <v>42989.08</v>
      </c>
      <c r="N238" s="152">
        <f t="shared" si="102"/>
        <v>19066.65</v>
      </c>
      <c r="O238" s="173">
        <f t="shared" si="102"/>
        <v>52239.66</v>
      </c>
      <c r="P238" s="152">
        <f t="shared" si="102"/>
        <v>44600.28</v>
      </c>
      <c r="Q238" s="152">
        <f t="shared" si="102"/>
        <v>7639.38</v>
      </c>
      <c r="R238" s="152">
        <f t="shared" si="102"/>
        <v>293815.89</v>
      </c>
      <c r="S238" s="173">
        <f t="shared" si="102"/>
        <v>0</v>
      </c>
      <c r="T238" s="152">
        <f t="shared" si="102"/>
        <v>0</v>
      </c>
      <c r="U238" s="152">
        <f t="shared" si="102"/>
        <v>0</v>
      </c>
      <c r="V238" s="152">
        <f t="shared" si="102"/>
        <v>0</v>
      </c>
      <c r="W238" s="152">
        <f t="shared" si="102"/>
        <v>0</v>
      </c>
      <c r="X238" s="152">
        <f t="shared" si="102"/>
        <v>0</v>
      </c>
      <c r="Y238" s="152">
        <f t="shared" si="102"/>
        <v>0</v>
      </c>
    </row>
    <row r="239" spans="1:25">
      <c r="A239" s="149"/>
      <c r="B239" s="156" t="s">
        <v>172</v>
      </c>
      <c r="C239" s="152">
        <f t="shared" ref="C239:Y239" si="103">ROUND(C73+C157,2)</f>
        <v>9967507.45</v>
      </c>
      <c r="D239" s="152">
        <f t="shared" si="103"/>
        <v>0</v>
      </c>
      <c r="E239" s="152">
        <f t="shared" si="103"/>
        <v>9512875.75</v>
      </c>
      <c r="F239" s="152">
        <f t="shared" si="103"/>
        <v>0</v>
      </c>
      <c r="G239" s="173">
        <f t="shared" si="103"/>
        <v>365336.42</v>
      </c>
      <c r="H239" s="173">
        <f t="shared" si="103"/>
        <v>0</v>
      </c>
      <c r="I239" s="152">
        <f t="shared" si="103"/>
        <v>0</v>
      </c>
      <c r="J239" s="152">
        <f t="shared" si="103"/>
        <v>0</v>
      </c>
      <c r="K239" s="152">
        <f t="shared" si="103"/>
        <v>0</v>
      </c>
      <c r="L239" s="173">
        <f t="shared" si="103"/>
        <v>89295.28</v>
      </c>
      <c r="M239" s="152">
        <f t="shared" si="103"/>
        <v>89295.28</v>
      </c>
      <c r="N239" s="152">
        <f t="shared" si="103"/>
        <v>0</v>
      </c>
      <c r="O239" s="173">
        <f t="shared" si="103"/>
        <v>0</v>
      </c>
      <c r="P239" s="152">
        <f t="shared" si="103"/>
        <v>0</v>
      </c>
      <c r="Q239" s="152">
        <f t="shared" si="103"/>
        <v>0</v>
      </c>
      <c r="R239" s="152">
        <f t="shared" si="103"/>
        <v>0</v>
      </c>
      <c r="S239" s="173">
        <f t="shared" si="103"/>
        <v>0</v>
      </c>
      <c r="T239" s="152">
        <f t="shared" si="103"/>
        <v>0</v>
      </c>
      <c r="U239" s="152">
        <f t="shared" si="103"/>
        <v>0</v>
      </c>
      <c r="V239" s="152">
        <f t="shared" si="103"/>
        <v>0</v>
      </c>
      <c r="W239" s="152">
        <f t="shared" si="103"/>
        <v>0</v>
      </c>
      <c r="X239" s="152">
        <f t="shared" si="103"/>
        <v>0</v>
      </c>
      <c r="Y239" s="152">
        <f t="shared" si="103"/>
        <v>0</v>
      </c>
    </row>
    <row r="240" spans="1:25">
      <c r="A240" s="149"/>
      <c r="B240" s="156" t="s">
        <v>173</v>
      </c>
      <c r="C240" s="152">
        <f t="shared" ref="C240:Y240" si="104">ROUND(C74+C158,2)</f>
        <v>8247953.6</v>
      </c>
      <c r="D240" s="152">
        <f t="shared" si="104"/>
        <v>0</v>
      </c>
      <c r="E240" s="152">
        <f t="shared" si="104"/>
        <v>2708282.18</v>
      </c>
      <c r="F240" s="152">
        <f t="shared" si="104"/>
        <v>0</v>
      </c>
      <c r="G240" s="173">
        <f t="shared" si="104"/>
        <v>4458324.28</v>
      </c>
      <c r="H240" s="173">
        <f t="shared" si="104"/>
        <v>91433.98</v>
      </c>
      <c r="I240" s="152">
        <f t="shared" si="104"/>
        <v>26464.44</v>
      </c>
      <c r="J240" s="152">
        <f t="shared" si="104"/>
        <v>57067.28</v>
      </c>
      <c r="K240" s="152">
        <f t="shared" si="104"/>
        <v>7902.26</v>
      </c>
      <c r="L240" s="173">
        <f t="shared" si="104"/>
        <v>158045.67</v>
      </c>
      <c r="M240" s="152">
        <f t="shared" si="104"/>
        <v>117897.67</v>
      </c>
      <c r="N240" s="152">
        <f t="shared" si="104"/>
        <v>40148</v>
      </c>
      <c r="O240" s="173">
        <f t="shared" si="104"/>
        <v>180696.08</v>
      </c>
      <c r="P240" s="152">
        <f t="shared" si="104"/>
        <v>132392.72</v>
      </c>
      <c r="Q240" s="152">
        <f t="shared" si="104"/>
        <v>48303.36</v>
      </c>
      <c r="R240" s="152">
        <f t="shared" si="104"/>
        <v>674164.04</v>
      </c>
      <c r="S240" s="173">
        <f t="shared" si="104"/>
        <v>651171.41</v>
      </c>
      <c r="T240" s="152">
        <f t="shared" si="104"/>
        <v>109555.35</v>
      </c>
      <c r="U240" s="152">
        <f t="shared" si="104"/>
        <v>84083.31</v>
      </c>
      <c r="V240" s="152">
        <f t="shared" si="104"/>
        <v>0</v>
      </c>
      <c r="W240" s="152">
        <f t="shared" si="104"/>
        <v>381906.7</v>
      </c>
      <c r="X240" s="152">
        <f t="shared" si="104"/>
        <v>30242.24</v>
      </c>
      <c r="Y240" s="152">
        <f t="shared" si="104"/>
        <v>45383.81</v>
      </c>
    </row>
    <row r="241" spans="1:25">
      <c r="A241" s="149"/>
      <c r="B241" s="156" t="s">
        <v>174</v>
      </c>
      <c r="C241" s="152">
        <f t="shared" ref="C241:Y241" si="105">ROUND(C75+C159,2)</f>
        <v>0</v>
      </c>
      <c r="D241" s="152">
        <f t="shared" si="105"/>
        <v>0</v>
      </c>
      <c r="E241" s="152">
        <f t="shared" si="105"/>
        <v>0</v>
      </c>
      <c r="F241" s="152">
        <f t="shared" si="105"/>
        <v>0</v>
      </c>
      <c r="G241" s="173">
        <f t="shared" si="105"/>
        <v>0</v>
      </c>
      <c r="H241" s="173">
        <f t="shared" si="105"/>
        <v>0</v>
      </c>
      <c r="I241" s="152">
        <f t="shared" si="105"/>
        <v>0</v>
      </c>
      <c r="J241" s="152">
        <f t="shared" si="105"/>
        <v>0</v>
      </c>
      <c r="K241" s="152">
        <f t="shared" si="105"/>
        <v>0</v>
      </c>
      <c r="L241" s="173">
        <f t="shared" si="105"/>
        <v>0</v>
      </c>
      <c r="M241" s="152">
        <f t="shared" si="105"/>
        <v>0</v>
      </c>
      <c r="N241" s="152">
        <f t="shared" si="105"/>
        <v>0</v>
      </c>
      <c r="O241" s="173">
        <f t="shared" si="105"/>
        <v>0</v>
      </c>
      <c r="P241" s="152">
        <f t="shared" si="105"/>
        <v>0</v>
      </c>
      <c r="Q241" s="152">
        <f t="shared" si="105"/>
        <v>0</v>
      </c>
      <c r="R241" s="152">
        <f t="shared" si="105"/>
        <v>0</v>
      </c>
      <c r="S241" s="173">
        <f t="shared" si="105"/>
        <v>0</v>
      </c>
      <c r="T241" s="152">
        <f t="shared" si="105"/>
        <v>0</v>
      </c>
      <c r="U241" s="152">
        <f t="shared" si="105"/>
        <v>0</v>
      </c>
      <c r="V241" s="152">
        <f t="shared" si="105"/>
        <v>0</v>
      </c>
      <c r="W241" s="152">
        <f t="shared" si="105"/>
        <v>0</v>
      </c>
      <c r="X241" s="152">
        <f t="shared" si="105"/>
        <v>0</v>
      </c>
      <c r="Y241" s="152">
        <f t="shared" si="105"/>
        <v>0</v>
      </c>
    </row>
    <row r="242" spans="1:25">
      <c r="A242" s="149"/>
      <c r="B242" s="176" t="s">
        <v>122</v>
      </c>
      <c r="C242" s="173">
        <f t="shared" ref="C242:Y242" si="106">ROUND(C76+C160,2)</f>
        <v>92778036.8</v>
      </c>
      <c r="D242" s="173">
        <f t="shared" si="106"/>
        <v>-6666666.66</v>
      </c>
      <c r="E242" s="173">
        <f t="shared" si="106"/>
        <v>38252421.51</v>
      </c>
      <c r="F242" s="173">
        <f t="shared" si="106"/>
        <v>0</v>
      </c>
      <c r="G242" s="173">
        <f t="shared" si="106"/>
        <v>52958998.48</v>
      </c>
      <c r="H242" s="173">
        <f t="shared" si="106"/>
        <v>832165.52</v>
      </c>
      <c r="I242" s="173">
        <f t="shared" si="106"/>
        <v>272971.95</v>
      </c>
      <c r="J242" s="173">
        <f t="shared" si="106"/>
        <v>551291.31</v>
      </c>
      <c r="K242" s="173">
        <f t="shared" si="106"/>
        <v>7902.26</v>
      </c>
      <c r="L242" s="173">
        <f t="shared" si="106"/>
        <v>2045266.13</v>
      </c>
      <c r="M242" s="173">
        <f t="shared" si="106"/>
        <v>1674543.62</v>
      </c>
      <c r="N242" s="173">
        <f t="shared" si="106"/>
        <v>370722.51</v>
      </c>
      <c r="O242" s="173">
        <f t="shared" si="106"/>
        <v>1645615.07</v>
      </c>
      <c r="P242" s="173">
        <f t="shared" si="106"/>
        <v>1237617.31</v>
      </c>
      <c r="Q242" s="173">
        <f t="shared" si="106"/>
        <v>407997.76</v>
      </c>
      <c r="R242" s="173">
        <f t="shared" si="106"/>
        <v>7145153.93</v>
      </c>
      <c r="S242" s="173">
        <f t="shared" si="106"/>
        <v>3710236.75</v>
      </c>
      <c r="T242" s="173">
        <f t="shared" si="106"/>
        <v>755653.51</v>
      </c>
      <c r="U242" s="173">
        <f t="shared" si="106"/>
        <v>686365.92</v>
      </c>
      <c r="V242" s="173">
        <f t="shared" si="106"/>
        <v>0</v>
      </c>
      <c r="W242" s="173">
        <f t="shared" si="106"/>
        <v>2026880.52</v>
      </c>
      <c r="X242" s="173">
        <f t="shared" si="106"/>
        <v>116124.35</v>
      </c>
      <c r="Y242" s="173">
        <f t="shared" si="106"/>
        <v>125212.45</v>
      </c>
    </row>
    <row r="243" spans="1:25">
      <c r="A243" s="149" t="s">
        <v>175</v>
      </c>
      <c r="B243" s="153" t="s">
        <v>176</v>
      </c>
      <c r="C243" s="152">
        <f t="shared" ref="C243:Y243" si="107">ROUND(C77+C161,2)</f>
        <v>0</v>
      </c>
      <c r="D243" s="152">
        <f t="shared" si="107"/>
        <v>0</v>
      </c>
      <c r="E243" s="152">
        <f t="shared" si="107"/>
        <v>0</v>
      </c>
      <c r="F243" s="152">
        <f t="shared" si="107"/>
        <v>0</v>
      </c>
      <c r="G243" s="173">
        <f t="shared" si="107"/>
        <v>0</v>
      </c>
      <c r="H243" s="173">
        <f t="shared" si="107"/>
        <v>0</v>
      </c>
      <c r="I243" s="152">
        <f t="shared" si="107"/>
        <v>0</v>
      </c>
      <c r="J243" s="152">
        <f t="shared" si="107"/>
        <v>0</v>
      </c>
      <c r="K243" s="152">
        <f t="shared" si="107"/>
        <v>0</v>
      </c>
      <c r="L243" s="173">
        <f t="shared" si="107"/>
        <v>0</v>
      </c>
      <c r="M243" s="152">
        <f t="shared" si="107"/>
        <v>0</v>
      </c>
      <c r="N243" s="152">
        <f t="shared" si="107"/>
        <v>0</v>
      </c>
      <c r="O243" s="173">
        <f t="shared" si="107"/>
        <v>0</v>
      </c>
      <c r="P243" s="152">
        <f t="shared" si="107"/>
        <v>0</v>
      </c>
      <c r="Q243" s="152">
        <f t="shared" si="107"/>
        <v>0</v>
      </c>
      <c r="R243" s="152">
        <f t="shared" si="107"/>
        <v>0</v>
      </c>
      <c r="S243" s="173">
        <f t="shared" si="107"/>
        <v>0</v>
      </c>
      <c r="T243" s="152">
        <f t="shared" si="107"/>
        <v>0</v>
      </c>
      <c r="U243" s="152">
        <f t="shared" si="107"/>
        <v>0</v>
      </c>
      <c r="V243" s="152">
        <f t="shared" si="107"/>
        <v>0</v>
      </c>
      <c r="W243" s="152">
        <f t="shared" si="107"/>
        <v>0</v>
      </c>
      <c r="X243" s="152">
        <f t="shared" si="107"/>
        <v>0</v>
      </c>
      <c r="Y243" s="152">
        <f t="shared" si="107"/>
        <v>0</v>
      </c>
    </row>
    <row r="244" spans="1:25">
      <c r="A244" s="149"/>
      <c r="B244" s="153" t="s">
        <v>177</v>
      </c>
      <c r="C244" s="152">
        <f t="shared" ref="C244:Y244" si="108">ROUND(C78+C162,2)</f>
        <v>0</v>
      </c>
      <c r="D244" s="152">
        <f t="shared" si="108"/>
        <v>0</v>
      </c>
      <c r="E244" s="152">
        <f t="shared" si="108"/>
        <v>0</v>
      </c>
      <c r="F244" s="152">
        <f t="shared" si="108"/>
        <v>0</v>
      </c>
      <c r="G244" s="173">
        <f t="shared" si="108"/>
        <v>0</v>
      </c>
      <c r="H244" s="173">
        <f t="shared" si="108"/>
        <v>0</v>
      </c>
      <c r="I244" s="152">
        <f t="shared" si="108"/>
        <v>0</v>
      </c>
      <c r="J244" s="152">
        <f t="shared" si="108"/>
        <v>0</v>
      </c>
      <c r="K244" s="152">
        <f t="shared" si="108"/>
        <v>0</v>
      </c>
      <c r="L244" s="173">
        <f t="shared" si="108"/>
        <v>0</v>
      </c>
      <c r="M244" s="152">
        <f t="shared" si="108"/>
        <v>0</v>
      </c>
      <c r="N244" s="152">
        <f t="shared" si="108"/>
        <v>0</v>
      </c>
      <c r="O244" s="173">
        <f t="shared" si="108"/>
        <v>0</v>
      </c>
      <c r="P244" s="152">
        <f t="shared" si="108"/>
        <v>0</v>
      </c>
      <c r="Q244" s="152">
        <f t="shared" si="108"/>
        <v>0</v>
      </c>
      <c r="R244" s="152">
        <f t="shared" si="108"/>
        <v>0</v>
      </c>
      <c r="S244" s="173">
        <f t="shared" si="108"/>
        <v>0</v>
      </c>
      <c r="T244" s="152">
        <f t="shared" si="108"/>
        <v>0</v>
      </c>
      <c r="U244" s="152">
        <f t="shared" si="108"/>
        <v>0</v>
      </c>
      <c r="V244" s="152">
        <f t="shared" si="108"/>
        <v>0</v>
      </c>
      <c r="W244" s="152">
        <f t="shared" si="108"/>
        <v>0</v>
      </c>
      <c r="X244" s="152">
        <f t="shared" si="108"/>
        <v>0</v>
      </c>
      <c r="Y244" s="152">
        <f t="shared" si="108"/>
        <v>0</v>
      </c>
    </row>
    <row r="245" spans="1:25">
      <c r="A245" s="149"/>
      <c r="B245" s="153" t="s">
        <v>178</v>
      </c>
      <c r="C245" s="152">
        <f t="shared" ref="C245:Y245" si="109">ROUND(C79+C163,2)</f>
        <v>3908265.32</v>
      </c>
      <c r="D245" s="152">
        <f t="shared" si="109"/>
        <v>0</v>
      </c>
      <c r="E245" s="152">
        <f t="shared" si="109"/>
        <v>1618524.63</v>
      </c>
      <c r="F245" s="152">
        <f t="shared" si="109"/>
        <v>0</v>
      </c>
      <c r="G245" s="173">
        <f t="shared" si="109"/>
        <v>1396886.9</v>
      </c>
      <c r="H245" s="173">
        <f t="shared" si="109"/>
        <v>129088.13</v>
      </c>
      <c r="I245" s="152">
        <f t="shared" si="109"/>
        <v>56927.93</v>
      </c>
      <c r="J245" s="152">
        <f t="shared" si="109"/>
        <v>32675.72</v>
      </c>
      <c r="K245" s="152">
        <f t="shared" si="109"/>
        <v>39484.48</v>
      </c>
      <c r="L245" s="173">
        <f t="shared" si="109"/>
        <v>40203.45</v>
      </c>
      <c r="M245" s="152">
        <f t="shared" si="109"/>
        <v>31212.36</v>
      </c>
      <c r="N245" s="152">
        <f t="shared" si="109"/>
        <v>8991.09</v>
      </c>
      <c r="O245" s="173">
        <f t="shared" si="109"/>
        <v>91627.62</v>
      </c>
      <c r="P245" s="152">
        <f t="shared" si="109"/>
        <v>70130.07</v>
      </c>
      <c r="Q245" s="152">
        <f t="shared" si="109"/>
        <v>21497.55</v>
      </c>
      <c r="R245" s="152">
        <f t="shared" si="109"/>
        <v>16966.6</v>
      </c>
      <c r="S245" s="173">
        <f t="shared" si="109"/>
        <v>631934.59</v>
      </c>
      <c r="T245" s="152">
        <f t="shared" si="109"/>
        <v>308574.2</v>
      </c>
      <c r="U245" s="152">
        <f t="shared" si="109"/>
        <v>105588.71</v>
      </c>
      <c r="V245" s="152">
        <f t="shared" si="109"/>
        <v>69729.26</v>
      </c>
      <c r="W245" s="152">
        <f t="shared" si="109"/>
        <v>86601.09</v>
      </c>
      <c r="X245" s="152">
        <f t="shared" si="109"/>
        <v>0</v>
      </c>
      <c r="Y245" s="152">
        <f t="shared" si="109"/>
        <v>61441.33</v>
      </c>
    </row>
    <row r="246" spans="1:25">
      <c r="A246" s="149"/>
      <c r="B246" s="153" t="s">
        <v>179</v>
      </c>
      <c r="C246" s="152">
        <f t="shared" ref="C246:Y246" si="110">ROUND(C80+C164,2)</f>
        <v>145473.32</v>
      </c>
      <c r="D246" s="152">
        <f t="shared" si="110"/>
        <v>0</v>
      </c>
      <c r="E246" s="152">
        <f t="shared" si="110"/>
        <v>0</v>
      </c>
      <c r="F246" s="152">
        <f t="shared" si="110"/>
        <v>0</v>
      </c>
      <c r="G246" s="173">
        <f t="shared" si="110"/>
        <v>145473.32</v>
      </c>
      <c r="H246" s="173">
        <f t="shared" si="110"/>
        <v>0</v>
      </c>
      <c r="I246" s="152">
        <f t="shared" si="110"/>
        <v>0</v>
      </c>
      <c r="J246" s="152">
        <f t="shared" si="110"/>
        <v>0</v>
      </c>
      <c r="K246" s="152">
        <f t="shared" si="110"/>
        <v>0</v>
      </c>
      <c r="L246" s="173">
        <f t="shared" si="110"/>
        <v>0</v>
      </c>
      <c r="M246" s="152">
        <f t="shared" si="110"/>
        <v>0</v>
      </c>
      <c r="N246" s="152">
        <f t="shared" si="110"/>
        <v>0</v>
      </c>
      <c r="O246" s="173">
        <f t="shared" si="110"/>
        <v>0</v>
      </c>
      <c r="P246" s="152">
        <f t="shared" si="110"/>
        <v>0</v>
      </c>
      <c r="Q246" s="152">
        <f t="shared" si="110"/>
        <v>0</v>
      </c>
      <c r="R246" s="152">
        <f t="shared" si="110"/>
        <v>0</v>
      </c>
      <c r="S246" s="173">
        <f t="shared" si="110"/>
        <v>0</v>
      </c>
      <c r="T246" s="152">
        <f t="shared" si="110"/>
        <v>0</v>
      </c>
      <c r="U246" s="152">
        <f t="shared" si="110"/>
        <v>0</v>
      </c>
      <c r="V246" s="152">
        <f t="shared" si="110"/>
        <v>0</v>
      </c>
      <c r="W246" s="152">
        <f t="shared" si="110"/>
        <v>0</v>
      </c>
      <c r="X246" s="152">
        <f t="shared" si="110"/>
        <v>0</v>
      </c>
      <c r="Y246" s="152">
        <f t="shared" si="110"/>
        <v>0</v>
      </c>
    </row>
    <row r="247" spans="1:25">
      <c r="A247" s="149"/>
      <c r="B247" s="176" t="s">
        <v>122</v>
      </c>
      <c r="C247" s="173">
        <f t="shared" ref="C247:Y247" si="111">ROUND(C81+C165,2)</f>
        <v>4053738.64</v>
      </c>
      <c r="D247" s="173">
        <f t="shared" si="111"/>
        <v>0</v>
      </c>
      <c r="E247" s="173">
        <f t="shared" si="111"/>
        <v>1618524.63</v>
      </c>
      <c r="F247" s="173">
        <f t="shared" si="111"/>
        <v>0</v>
      </c>
      <c r="G247" s="173">
        <f t="shared" si="111"/>
        <v>1542360.22</v>
      </c>
      <c r="H247" s="173">
        <f t="shared" si="111"/>
        <v>129088.13</v>
      </c>
      <c r="I247" s="173">
        <f t="shared" si="111"/>
        <v>56927.93</v>
      </c>
      <c r="J247" s="173">
        <f t="shared" si="111"/>
        <v>32675.72</v>
      </c>
      <c r="K247" s="173">
        <f t="shared" si="111"/>
        <v>39484.48</v>
      </c>
      <c r="L247" s="173">
        <f t="shared" si="111"/>
        <v>40203.45</v>
      </c>
      <c r="M247" s="173">
        <f t="shared" si="111"/>
        <v>31212.36</v>
      </c>
      <c r="N247" s="173">
        <f t="shared" si="111"/>
        <v>8991.09</v>
      </c>
      <c r="O247" s="173">
        <f t="shared" si="111"/>
        <v>91627.62</v>
      </c>
      <c r="P247" s="173">
        <f t="shared" si="111"/>
        <v>70130.07</v>
      </c>
      <c r="Q247" s="173">
        <f t="shared" si="111"/>
        <v>21497.55</v>
      </c>
      <c r="R247" s="173">
        <f t="shared" si="111"/>
        <v>16966.6</v>
      </c>
      <c r="S247" s="173">
        <f t="shared" si="111"/>
        <v>631934.59</v>
      </c>
      <c r="T247" s="173">
        <f t="shared" si="111"/>
        <v>308574.2</v>
      </c>
      <c r="U247" s="173">
        <f t="shared" si="111"/>
        <v>105588.71</v>
      </c>
      <c r="V247" s="173">
        <f t="shared" si="111"/>
        <v>69729.26</v>
      </c>
      <c r="W247" s="173">
        <f t="shared" si="111"/>
        <v>86601.09</v>
      </c>
      <c r="X247" s="173">
        <f t="shared" si="111"/>
        <v>0</v>
      </c>
      <c r="Y247" s="173">
        <f t="shared" si="111"/>
        <v>61441.33</v>
      </c>
    </row>
    <row r="248" spans="1:25">
      <c r="A248" s="177" t="s">
        <v>2</v>
      </c>
      <c r="B248" s="177"/>
      <c r="C248" s="173">
        <f t="shared" ref="C248:Y248" si="112">ROUND(C82+C166,2)</f>
        <v>538161935.64</v>
      </c>
      <c r="D248" s="173">
        <f t="shared" si="112"/>
        <v>-6748852.24</v>
      </c>
      <c r="E248" s="173">
        <f t="shared" si="112"/>
        <v>172935437.59</v>
      </c>
      <c r="F248" s="173">
        <f t="shared" si="112"/>
        <v>2094299.12</v>
      </c>
      <c r="G248" s="173">
        <f t="shared" si="112"/>
        <v>261303382.6</v>
      </c>
      <c r="H248" s="173">
        <f t="shared" si="112"/>
        <v>11267402.29</v>
      </c>
      <c r="I248" s="173">
        <f t="shared" si="112"/>
        <v>4313144.14</v>
      </c>
      <c r="J248" s="173">
        <f t="shared" si="112"/>
        <v>3310414.6</v>
      </c>
      <c r="K248" s="173">
        <f t="shared" si="112"/>
        <v>3643843.55</v>
      </c>
      <c r="L248" s="173">
        <f t="shared" si="112"/>
        <v>8656157.75</v>
      </c>
      <c r="M248" s="173">
        <f t="shared" si="112"/>
        <v>6648377.27</v>
      </c>
      <c r="N248" s="173">
        <f t="shared" si="112"/>
        <v>2007780.47</v>
      </c>
      <c r="O248" s="173">
        <f t="shared" si="112"/>
        <v>10919415.76</v>
      </c>
      <c r="P248" s="173">
        <f t="shared" si="112"/>
        <v>7948665.88</v>
      </c>
      <c r="Q248" s="173">
        <f t="shared" si="112"/>
        <v>2970749.88</v>
      </c>
      <c r="R248" s="173">
        <f t="shared" si="112"/>
        <v>10067582.84</v>
      </c>
      <c r="S248" s="173">
        <f t="shared" si="112"/>
        <v>77734692.78</v>
      </c>
      <c r="T248" s="173">
        <f t="shared" si="112"/>
        <v>46698893.66</v>
      </c>
      <c r="U248" s="173">
        <f t="shared" si="112"/>
        <v>14981094.54</v>
      </c>
      <c r="V248" s="173">
        <f t="shared" si="112"/>
        <v>4012764.59</v>
      </c>
      <c r="W248" s="173">
        <f t="shared" si="112"/>
        <v>7015974.31</v>
      </c>
      <c r="X248" s="173">
        <f t="shared" si="112"/>
        <v>1478390.2</v>
      </c>
      <c r="Y248" s="173">
        <f t="shared" si="112"/>
        <v>3547575.49</v>
      </c>
    </row>
    <row r="250" spans="1:25">
      <c r="A250" s="178"/>
      <c r="B250" s="179" t="s">
        <v>56</v>
      </c>
      <c r="C250" s="180">
        <f>C248-考核利润表!B93</f>
        <v>0</v>
      </c>
      <c r="D250" s="180">
        <f>D248-考核利润表!C93</f>
        <v>0</v>
      </c>
      <c r="E250" s="180">
        <f>E248-考核利润表!D93</f>
        <v>0</v>
      </c>
      <c r="F250" s="180">
        <f>F248-考核利润表!E93</f>
        <v>0</v>
      </c>
      <c r="G250" s="180">
        <f>G248-考核利润表!F93</f>
        <v>0</v>
      </c>
      <c r="H250" s="180">
        <f>H248-考核利润表!G93</f>
        <v>0</v>
      </c>
      <c r="I250" s="180">
        <f>I248-考核利润表!H93</f>
        <v>0</v>
      </c>
      <c r="J250" s="180">
        <f>J248-考核利润表!I93</f>
        <v>0</v>
      </c>
      <c r="K250" s="180">
        <f>K248-考核利润表!J93</f>
        <v>0</v>
      </c>
      <c r="L250" s="180">
        <f>L248-考核利润表!K93</f>
        <v>0.00999999977648258</v>
      </c>
      <c r="M250" s="180">
        <f>M248-考核利润表!L93</f>
        <v>0</v>
      </c>
      <c r="N250" s="180">
        <f>N248-考核利润表!M93</f>
        <v>0</v>
      </c>
      <c r="O250" s="180">
        <f>O248-考核利润表!N93</f>
        <v>0</v>
      </c>
      <c r="P250" s="180">
        <f>P248-考核利润表!O93</f>
        <v>0</v>
      </c>
      <c r="Q250" s="180">
        <f>Q248-考核利润表!P93</f>
        <v>0</v>
      </c>
      <c r="R250" s="180">
        <f>R248-考核利润表!Q93</f>
        <v>0</v>
      </c>
      <c r="S250" s="180">
        <f>S248-考核利润表!R93</f>
        <v>-0.00999999046325684</v>
      </c>
      <c r="T250" s="180">
        <f>T248-考核利润表!S93</f>
        <v>0</v>
      </c>
      <c r="U250" s="180">
        <f>U248-考核利润表!T93</f>
        <v>0</v>
      </c>
      <c r="V250" s="180">
        <f>V248-考核利润表!U93</f>
        <v>0</v>
      </c>
      <c r="W250" s="180">
        <f>W248-考核利润表!V93</f>
        <v>0</v>
      </c>
      <c r="X250" s="180">
        <f>X248-考核利润表!W93</f>
        <v>0</v>
      </c>
      <c r="Y250" s="180">
        <f>Y248-考核利润表!X93</f>
        <v>0</v>
      </c>
    </row>
    <row r="252" spans="5:25">
      <c r="E252" s="143" t="e">
        <f>VLOOKUP(E169,[1]Sheet1!$A:$C,3,0)</f>
        <v>#N/A</v>
      </c>
      <c r="F252" s="143">
        <f>VLOOKUP(F169,[1]Sheet1!$A:$C,3,0)</f>
        <v>10</v>
      </c>
      <c r="G252" s="143">
        <v>1128</v>
      </c>
      <c r="H252" s="181">
        <f>SUM(I252:K252)</f>
        <v>54</v>
      </c>
      <c r="I252" s="143">
        <f>VLOOKUP(I169,[1]Sheet1!$A:$C,3,0)</f>
        <v>22</v>
      </c>
      <c r="J252" s="143">
        <f>VLOOKUP(J169,[1]Sheet1!$A:$C,3,0)</f>
        <v>10</v>
      </c>
      <c r="K252" s="143">
        <f>VLOOKUP(K169,[1]Sheet1!$A:$C,3,0)</f>
        <v>22</v>
      </c>
      <c r="L252" s="143">
        <f>M252+N252</f>
        <v>21</v>
      </c>
      <c r="M252" s="143">
        <f>VLOOKUP(M169,[1]Sheet1!$A:$C,3,0)</f>
        <v>16</v>
      </c>
      <c r="N252" s="143">
        <v>5</v>
      </c>
      <c r="O252" s="143">
        <f>P252+Q252</f>
        <v>26</v>
      </c>
      <c r="P252" s="143">
        <f>VLOOKUP(P169,[1]Sheet1!$A:$C,3,0)</f>
        <v>18</v>
      </c>
      <c r="Q252" s="143">
        <f>VLOOKUP(Q169,[1]Sheet1!$A:$C,3,0)</f>
        <v>8</v>
      </c>
      <c r="R252" s="143">
        <v>8</v>
      </c>
      <c r="S252" s="143">
        <f>SUM(T252:Y252)</f>
        <v>125</v>
      </c>
      <c r="T252" s="143">
        <f>VLOOKUP(T169,[1]Sheet1!$A:$C,3,0)</f>
        <v>47</v>
      </c>
      <c r="U252" s="143">
        <f>VLOOKUP(U169,[1]Sheet1!$A:$C,3,0)</f>
        <v>26</v>
      </c>
      <c r="V252" s="143">
        <f>VLOOKUP(V169,[1]Sheet1!$A:$C,3,0)</f>
        <v>23</v>
      </c>
      <c r="W252" s="143">
        <f>VLOOKUP(W169,[1]Sheet1!$A:$C,3,0)</f>
        <v>5</v>
      </c>
      <c r="X252" s="143">
        <f>VLOOKUP(X169,[1]Sheet1!$A:$C,3,0)</f>
        <v>9</v>
      </c>
      <c r="Y252" s="143">
        <f>VLOOKUP(Y169,[1]Sheet1!$A:$C,3,0)</f>
        <v>15</v>
      </c>
    </row>
  </sheetData>
  <mergeCells count="21">
    <mergeCell ref="A2:B2"/>
    <mergeCell ref="A82:B82"/>
    <mergeCell ref="A86:B86"/>
    <mergeCell ref="A166:B166"/>
    <mergeCell ref="A168:B168"/>
    <mergeCell ref="A248:B248"/>
    <mergeCell ref="A4:A24"/>
    <mergeCell ref="A25:A38"/>
    <mergeCell ref="A39:A61"/>
    <mergeCell ref="A62:A76"/>
    <mergeCell ref="A77:A81"/>
    <mergeCell ref="A88:A108"/>
    <mergeCell ref="A109:A122"/>
    <mergeCell ref="A123:A145"/>
    <mergeCell ref="A146:A160"/>
    <mergeCell ref="A161:A165"/>
    <mergeCell ref="A170:A190"/>
    <mergeCell ref="A191:A204"/>
    <mergeCell ref="A205:A227"/>
    <mergeCell ref="A228:A242"/>
    <mergeCell ref="A243:A247"/>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DU126"/>
  <sheetViews>
    <sheetView workbookViewId="0">
      <pane xSplit="1" ySplit="1" topLeftCell="B29" activePane="bottomRight" state="frozen"/>
      <selection/>
      <selection pane="topRight"/>
      <selection pane="bottomLeft"/>
      <selection pane="bottomRight" activeCell="A1" sqref="$A1:$XFD54"/>
    </sheetView>
  </sheetViews>
  <sheetFormatPr defaultColWidth="9" defaultRowHeight="12"/>
  <cols>
    <col min="1" max="1" width="35.5" style="117" customWidth="1"/>
    <col min="2" max="3" width="18.375" style="117" customWidth="1"/>
    <col min="4" max="8" width="15.5" style="117" customWidth="1"/>
    <col min="9" max="9" width="19.375" style="117" customWidth="1"/>
    <col min="10" max="10" width="11.5" style="117" customWidth="1"/>
    <col min="11" max="11" width="13.875" style="117" customWidth="1"/>
    <col min="12" max="12" width="11.5" style="117" customWidth="1"/>
    <col min="13" max="13" width="17.25" style="117" customWidth="1"/>
    <col min="14" max="14" width="15.5" style="117" customWidth="1"/>
    <col min="15" max="15" width="18.375" style="117" customWidth="1"/>
    <col min="16" max="20" width="17.25" style="117" customWidth="1"/>
    <col min="21" max="21" width="16.125" style="117" customWidth="1"/>
    <col min="22" max="23" width="17.25" style="117" customWidth="1"/>
    <col min="24" max="37" width="12.625" style="117" customWidth="1"/>
    <col min="38" max="38" width="17.25" style="117" customWidth="1"/>
    <col min="39" max="40" width="17.375" style="117" customWidth="1"/>
    <col min="41" max="41" width="18.375" style="117" customWidth="1"/>
    <col min="42" max="42" width="16.125" style="117" customWidth="1"/>
    <col min="43" max="45" width="17.375" style="117" customWidth="1"/>
    <col min="46" max="47" width="16.25" style="117" customWidth="1"/>
    <col min="48" max="49" width="16.125" style="117" customWidth="1"/>
    <col min="50" max="50" width="16.25" style="117" customWidth="1"/>
    <col min="51" max="51" width="14.125" style="117" customWidth="1"/>
    <col min="52" max="52" width="17.25" style="117" customWidth="1"/>
    <col min="53" max="53" width="16.25" style="117" customWidth="1"/>
    <col min="54" max="55" width="16.125" style="117" customWidth="1"/>
    <col min="56" max="57" width="16.25" style="117" customWidth="1"/>
    <col min="58" max="58" width="17.375" style="117" customWidth="1"/>
    <col min="59" max="59" width="16.125" style="117" customWidth="1"/>
    <col min="60" max="60" width="14.125" style="117" customWidth="1"/>
    <col min="61" max="62" width="16.125" style="117" customWidth="1"/>
    <col min="63" max="63" width="16.25" style="117" customWidth="1"/>
    <col min="64" max="64" width="15.125" style="117" customWidth="1"/>
    <col min="65" max="65" width="14" style="117" customWidth="1"/>
    <col min="66" max="66" width="14.125" style="117" customWidth="1"/>
    <col min="67" max="67" width="15.125" style="117" customWidth="1"/>
    <col min="68" max="68" width="15.625" style="117" customWidth="1"/>
    <col min="69" max="69" width="14.125" style="117" customWidth="1"/>
    <col min="70" max="70" width="17.25" style="117" customWidth="1"/>
    <col min="71" max="72" width="15.125" style="117" customWidth="1"/>
    <col min="73" max="74" width="14" style="117" customWidth="1"/>
    <col min="75" max="75" width="15.125" style="117" customWidth="1"/>
    <col min="76" max="76" width="16.125" style="117" customWidth="1"/>
    <col min="77" max="77" width="17.25" style="117" customWidth="1"/>
    <col min="78" max="80" width="15" style="117" customWidth="1"/>
    <col min="81" max="81" width="15.125" style="117" customWidth="1"/>
    <col min="82" max="82" width="16.25" style="117" customWidth="1"/>
    <col min="83" max="83" width="15.625" style="117" customWidth="1"/>
    <col min="84" max="84" width="14.125" style="117" customWidth="1"/>
    <col min="85" max="85" width="15.125" style="117" customWidth="1"/>
    <col min="86" max="87" width="15" style="117" customWidth="1"/>
    <col min="88" max="88" width="15.125" style="117" customWidth="1"/>
    <col min="89" max="89" width="14" style="117" customWidth="1"/>
    <col min="90" max="90" width="15.125" style="117" customWidth="1"/>
    <col min="91" max="91" width="15" style="117" customWidth="1"/>
    <col min="92" max="93" width="15.125" style="117" customWidth="1"/>
    <col min="94" max="95" width="15" style="117" customWidth="1"/>
    <col min="96" max="96" width="15.125" style="117" customWidth="1"/>
    <col min="97" max="97" width="15" style="117" customWidth="1"/>
    <col min="98" max="98" width="15.125" style="117" customWidth="1"/>
    <col min="99" max="99" width="15" style="117" customWidth="1"/>
    <col min="100" max="100" width="15.125" style="117" customWidth="1"/>
    <col min="101" max="101" width="16.125" style="117" customWidth="1"/>
    <col min="102" max="102" width="15.125" style="117" customWidth="1"/>
    <col min="103" max="104" width="15" style="117" customWidth="1"/>
    <col min="105" max="105" width="16.125" style="117" customWidth="1"/>
    <col min="106" max="106" width="15.625" style="117" customWidth="1"/>
    <col min="107" max="108" width="15.125" style="117" customWidth="1"/>
    <col min="109" max="109" width="15" style="117" customWidth="1"/>
    <col min="110" max="110" width="20.625" style="117" customWidth="1"/>
    <col min="111" max="112" width="15.125" style="117" customWidth="1"/>
    <col min="113" max="113" width="15" style="117" customWidth="1"/>
    <col min="114" max="114" width="15.625" style="117" customWidth="1"/>
    <col min="115" max="115" width="15.125" style="117" customWidth="1"/>
    <col min="116" max="116" width="27.375" style="117" customWidth="1"/>
    <col min="117" max="117" width="20.625" style="117" customWidth="1"/>
    <col min="118" max="118" width="25.625" style="117" customWidth="1"/>
    <col min="119" max="119" width="25.5" style="117" customWidth="1"/>
    <col min="120" max="120" width="20.5" style="117" customWidth="1"/>
    <col min="121" max="121" width="23.875" style="117" customWidth="1"/>
    <col min="122" max="122" width="16.125" style="117" customWidth="1"/>
    <col min="123" max="123" width="10.5" style="117" customWidth="1"/>
    <col min="124" max="124" width="15" style="117" customWidth="1"/>
    <col min="125" max="125" width="12.75" style="117" customWidth="1"/>
    <col min="126" max="16384" width="9" style="117"/>
  </cols>
  <sheetData>
    <row r="1" s="114" customFormat="1" spans="1:121">
      <c r="A1" s="118" t="s">
        <v>1</v>
      </c>
      <c r="B1" s="119" t="s">
        <v>183</v>
      </c>
      <c r="C1" s="120" t="s">
        <v>184</v>
      </c>
      <c r="D1" s="119" t="s">
        <v>185</v>
      </c>
      <c r="E1" s="119" t="s">
        <v>186</v>
      </c>
      <c r="F1" s="119" t="s">
        <v>187</v>
      </c>
      <c r="G1" s="119" t="s">
        <v>188</v>
      </c>
      <c r="H1" s="119" t="s">
        <v>189</v>
      </c>
      <c r="I1" s="119" t="s">
        <v>4</v>
      </c>
      <c r="J1" s="119" t="s">
        <v>190</v>
      </c>
      <c r="K1" s="119" t="s">
        <v>191</v>
      </c>
      <c r="L1" s="119" t="s">
        <v>192</v>
      </c>
      <c r="M1" s="119" t="s">
        <v>193</v>
      </c>
      <c r="N1" s="119" t="s">
        <v>5</v>
      </c>
      <c r="O1" s="119" t="s">
        <v>6</v>
      </c>
      <c r="P1" s="119" t="s">
        <v>194</v>
      </c>
      <c r="Q1" s="119" t="s">
        <v>195</v>
      </c>
      <c r="R1" s="119" t="s">
        <v>196</v>
      </c>
      <c r="S1" s="119" t="s">
        <v>17</v>
      </c>
      <c r="T1" s="119" t="s">
        <v>12</v>
      </c>
      <c r="U1" s="119" t="s">
        <v>58</v>
      </c>
      <c r="V1" s="119" t="s">
        <v>15</v>
      </c>
      <c r="W1" s="119" t="s">
        <v>16</v>
      </c>
      <c r="X1" s="119" t="s">
        <v>24</v>
      </c>
      <c r="Y1" s="119" t="s">
        <v>23</v>
      </c>
      <c r="Z1" s="120" t="s">
        <v>19</v>
      </c>
      <c r="AA1" s="120" t="s">
        <v>20</v>
      </c>
      <c r="AB1" s="120" t="s">
        <v>21</v>
      </c>
      <c r="AC1" s="120" t="s">
        <v>22</v>
      </c>
      <c r="AD1" s="120" t="s">
        <v>10</v>
      </c>
      <c r="AE1" s="120" t="s">
        <v>8</v>
      </c>
      <c r="AF1" s="120" t="s">
        <v>9</v>
      </c>
      <c r="AG1" s="120" t="s">
        <v>197</v>
      </c>
      <c r="AH1" s="120" t="s">
        <v>198</v>
      </c>
      <c r="AI1" s="120" t="s">
        <v>199</v>
      </c>
      <c r="AJ1" s="120" t="s">
        <v>200</v>
      </c>
      <c r="AK1" s="120" t="s">
        <v>201</v>
      </c>
      <c r="AL1" s="120" t="s">
        <v>202</v>
      </c>
      <c r="AM1" s="119" t="s">
        <v>203</v>
      </c>
      <c r="AN1" s="119" t="s">
        <v>204</v>
      </c>
      <c r="AO1" s="119" t="s">
        <v>205</v>
      </c>
      <c r="AP1" s="119" t="s">
        <v>206</v>
      </c>
      <c r="AQ1" s="119" t="s">
        <v>207</v>
      </c>
      <c r="AR1" s="119" t="s">
        <v>208</v>
      </c>
      <c r="AS1" s="119" t="s">
        <v>209</v>
      </c>
      <c r="AT1" s="119" t="s">
        <v>210</v>
      </c>
      <c r="AU1" s="119" t="s">
        <v>211</v>
      </c>
      <c r="AV1" s="119" t="s">
        <v>212</v>
      </c>
      <c r="AW1" s="119" t="s">
        <v>213</v>
      </c>
      <c r="AX1" s="119" t="s">
        <v>214</v>
      </c>
      <c r="AY1" s="119" t="s">
        <v>215</v>
      </c>
      <c r="AZ1" s="119" t="s">
        <v>216</v>
      </c>
      <c r="BA1" s="119" t="s">
        <v>217</v>
      </c>
      <c r="BB1" s="119" t="s">
        <v>218</v>
      </c>
      <c r="BC1" s="119" t="s">
        <v>219</v>
      </c>
      <c r="BD1" s="119" t="s">
        <v>220</v>
      </c>
      <c r="BE1" s="119" t="s">
        <v>221</v>
      </c>
      <c r="BF1" s="119" t="s">
        <v>222</v>
      </c>
      <c r="BG1" s="119" t="s">
        <v>223</v>
      </c>
      <c r="BH1" s="119" t="s">
        <v>224</v>
      </c>
      <c r="BI1" s="119" t="s">
        <v>225</v>
      </c>
      <c r="BJ1" s="119" t="s">
        <v>226</v>
      </c>
      <c r="BK1" s="119" t="s">
        <v>227</v>
      </c>
      <c r="BL1" s="119" t="s">
        <v>228</v>
      </c>
      <c r="BM1" s="119" t="s">
        <v>229</v>
      </c>
      <c r="BN1" s="119" t="s">
        <v>230</v>
      </c>
      <c r="BO1" s="119" t="s">
        <v>231</v>
      </c>
      <c r="BP1" s="119" t="s">
        <v>232</v>
      </c>
      <c r="BQ1" s="119" t="s">
        <v>233</v>
      </c>
      <c r="BR1" s="119" t="s">
        <v>234</v>
      </c>
      <c r="BS1" s="119" t="s">
        <v>235</v>
      </c>
      <c r="BT1" s="119" t="s">
        <v>236</v>
      </c>
      <c r="BU1" s="119" t="s">
        <v>237</v>
      </c>
      <c r="BV1" s="119" t="s">
        <v>238</v>
      </c>
      <c r="BW1" s="119" t="s">
        <v>239</v>
      </c>
      <c r="BX1" s="119" t="s">
        <v>240</v>
      </c>
      <c r="BY1" s="119" t="s">
        <v>241</v>
      </c>
      <c r="BZ1" s="119" t="s">
        <v>242</v>
      </c>
      <c r="CA1" s="119" t="s">
        <v>243</v>
      </c>
      <c r="CB1" s="119" t="s">
        <v>244</v>
      </c>
      <c r="CC1" s="119" t="s">
        <v>245</v>
      </c>
      <c r="CD1" s="119" t="s">
        <v>246</v>
      </c>
      <c r="CE1" s="119" t="s">
        <v>247</v>
      </c>
      <c r="CF1" s="119" t="s">
        <v>248</v>
      </c>
      <c r="CG1" s="119" t="s">
        <v>249</v>
      </c>
      <c r="CH1" s="119" t="s">
        <v>250</v>
      </c>
      <c r="CI1" s="119" t="s">
        <v>251</v>
      </c>
      <c r="CJ1" s="119" t="s">
        <v>252</v>
      </c>
      <c r="CK1" s="119" t="s">
        <v>253</v>
      </c>
      <c r="CL1" s="119" t="s">
        <v>254</v>
      </c>
      <c r="CM1" s="119" t="s">
        <v>255</v>
      </c>
      <c r="CN1" s="119" t="s">
        <v>256</v>
      </c>
      <c r="CO1" s="119" t="s">
        <v>257</v>
      </c>
      <c r="CP1" s="119" t="s">
        <v>258</v>
      </c>
      <c r="CQ1" s="119" t="s">
        <v>259</v>
      </c>
      <c r="CR1" s="119" t="s">
        <v>260</v>
      </c>
      <c r="CS1" s="119" t="s">
        <v>261</v>
      </c>
      <c r="CT1" s="119" t="s">
        <v>262</v>
      </c>
      <c r="CU1" s="119" t="s">
        <v>263</v>
      </c>
      <c r="CV1" s="119" t="s">
        <v>264</v>
      </c>
      <c r="CW1" s="119" t="s">
        <v>265</v>
      </c>
      <c r="CX1" s="119" t="s">
        <v>266</v>
      </c>
      <c r="CY1" s="119" t="s">
        <v>267</v>
      </c>
      <c r="CZ1" s="119" t="s">
        <v>268</v>
      </c>
      <c r="DA1" s="119" t="s">
        <v>269</v>
      </c>
      <c r="DB1" s="119" t="s">
        <v>270</v>
      </c>
      <c r="DC1" s="119" t="s">
        <v>271</v>
      </c>
      <c r="DD1" s="119" t="s">
        <v>272</v>
      </c>
      <c r="DE1" s="119" t="s">
        <v>273</v>
      </c>
      <c r="DF1" s="119" t="s">
        <v>274</v>
      </c>
      <c r="DG1" s="119" t="s">
        <v>275</v>
      </c>
      <c r="DH1" s="119" t="s">
        <v>276</v>
      </c>
      <c r="DI1" s="119" t="s">
        <v>277</v>
      </c>
      <c r="DJ1" s="119" t="s">
        <v>278</v>
      </c>
      <c r="DK1" s="119" t="s">
        <v>279</v>
      </c>
      <c r="DL1" s="119" t="s">
        <v>280</v>
      </c>
      <c r="DM1" s="119"/>
      <c r="DN1" s="119"/>
      <c r="DO1" s="119"/>
      <c r="DP1" s="119"/>
      <c r="DQ1" s="135"/>
    </row>
    <row r="2" s="115" customFormat="1" spans="1:121">
      <c r="A2" s="121" t="s">
        <v>25</v>
      </c>
      <c r="B2" s="122">
        <v>984718250.6</v>
      </c>
      <c r="C2" s="122">
        <v>913524752.06</v>
      </c>
      <c r="D2" s="122">
        <v>49285794.38</v>
      </c>
      <c r="E2" s="122">
        <v>21425011.99</v>
      </c>
      <c r="F2" s="122">
        <v>2373339.18</v>
      </c>
      <c r="G2" s="122">
        <v>87232175.58</v>
      </c>
      <c r="H2" s="122">
        <v>-89122822.59</v>
      </c>
      <c r="I2" s="122">
        <v>-163825629.35</v>
      </c>
      <c r="J2" s="122">
        <v>0</v>
      </c>
      <c r="K2" s="122">
        <v>1654095.25</v>
      </c>
      <c r="L2" s="122">
        <v>0</v>
      </c>
      <c r="M2" s="122">
        <v>0</v>
      </c>
      <c r="N2" s="122">
        <v>1839.62</v>
      </c>
      <c r="O2" s="122">
        <v>652179857.58</v>
      </c>
      <c r="P2" s="122">
        <v>202022485.47</v>
      </c>
      <c r="Q2" s="122">
        <v>134593687.74</v>
      </c>
      <c r="R2" s="122">
        <v>86898415.75</v>
      </c>
      <c r="S2" s="122">
        <v>3103.32</v>
      </c>
      <c r="T2" s="122">
        <v>135729687.13</v>
      </c>
      <c r="U2" s="122">
        <v>2602407.36</v>
      </c>
      <c r="V2" s="122">
        <v>57232761.01</v>
      </c>
      <c r="W2" s="122">
        <v>6454526.65</v>
      </c>
      <c r="X2" s="122">
        <v>175814.44</v>
      </c>
      <c r="Y2" s="122">
        <v>0</v>
      </c>
      <c r="Z2" s="122">
        <v>116646793.04</v>
      </c>
      <c r="AA2" s="122">
        <v>9306661.25</v>
      </c>
      <c r="AB2" s="122">
        <v>6020566.01</v>
      </c>
      <c r="AC2" s="122">
        <v>2443853</v>
      </c>
      <c r="AD2" s="122">
        <v>6941050.91</v>
      </c>
      <c r="AE2" s="122">
        <v>38465291.55</v>
      </c>
      <c r="AF2" s="122">
        <v>41492073.29</v>
      </c>
      <c r="AG2" s="122">
        <v>1977860.58</v>
      </c>
      <c r="AH2" s="122">
        <v>248326498.83</v>
      </c>
      <c r="AI2" s="122">
        <v>0</v>
      </c>
      <c r="AJ2" s="122">
        <v>0</v>
      </c>
      <c r="AK2" s="122">
        <v>1053.93</v>
      </c>
      <c r="AL2" s="122">
        <v>984962.77</v>
      </c>
      <c r="AM2" s="122">
        <v>355.27</v>
      </c>
      <c r="AN2" s="122">
        <v>11319761.27</v>
      </c>
      <c r="AO2" s="122">
        <v>389569364.93</v>
      </c>
      <c r="AP2" s="122">
        <v>14828827.11</v>
      </c>
      <c r="AQ2" s="122">
        <v>14459974.41</v>
      </c>
      <c r="AR2" s="122">
        <v>14770338.85</v>
      </c>
      <c r="AS2" s="122">
        <v>10591974.5</v>
      </c>
      <c r="AT2" s="122">
        <v>18054919.93</v>
      </c>
      <c r="AU2" s="122">
        <v>17487468.78</v>
      </c>
      <c r="AV2" s="122">
        <v>5833319.67</v>
      </c>
      <c r="AW2" s="122">
        <v>18398660.6</v>
      </c>
      <c r="AX2" s="122">
        <v>5594427.85</v>
      </c>
      <c r="AY2" s="122">
        <v>4533123.97</v>
      </c>
      <c r="AZ2" s="122">
        <v>53840827.18</v>
      </c>
      <c r="BA2" s="122">
        <v>7664331.64</v>
      </c>
      <c r="BB2" s="122">
        <v>5481646.43</v>
      </c>
      <c r="BC2" s="122">
        <v>5132564.77</v>
      </c>
      <c r="BD2" s="122">
        <v>5333412.85</v>
      </c>
      <c r="BE2" s="122">
        <v>4962065.25</v>
      </c>
      <c r="BF2" s="122">
        <v>5219697.63</v>
      </c>
      <c r="BG2" s="122">
        <v>4228310.84</v>
      </c>
      <c r="BH2" s="122">
        <v>3181283.48</v>
      </c>
      <c r="BI2" s="122">
        <v>4147450.18</v>
      </c>
      <c r="BJ2" s="122">
        <v>5832865.65</v>
      </c>
      <c r="BK2" s="122">
        <v>1219043.43</v>
      </c>
      <c r="BL2" s="122">
        <v>2204200.06</v>
      </c>
      <c r="BM2" s="122">
        <v>1123745.91</v>
      </c>
      <c r="BN2" s="122">
        <v>2058659.11</v>
      </c>
      <c r="BO2" s="122">
        <v>1422925.68</v>
      </c>
      <c r="BP2" s="122">
        <v>2850279.07</v>
      </c>
      <c r="BQ2" s="122">
        <v>1754789.75</v>
      </c>
      <c r="BR2" s="122">
        <v>858283.61</v>
      </c>
      <c r="BS2" s="122">
        <v>904706.84</v>
      </c>
      <c r="BT2" s="122">
        <v>1197816.14</v>
      </c>
      <c r="BU2" s="122">
        <v>454038.02</v>
      </c>
      <c r="BV2" s="122">
        <v>1104268.88</v>
      </c>
      <c r="BW2" s="122">
        <v>1834842.22</v>
      </c>
      <c r="BX2" s="122">
        <v>3548187.35</v>
      </c>
      <c r="BY2" s="122">
        <v>110151753.59</v>
      </c>
      <c r="BZ2" s="122">
        <v>580192.32</v>
      </c>
      <c r="CA2" s="122">
        <v>171078.24</v>
      </c>
      <c r="CB2" s="122">
        <v>224601.74</v>
      </c>
      <c r="CC2" s="122">
        <v>803007.09</v>
      </c>
      <c r="CD2" s="122">
        <v>263332.52</v>
      </c>
      <c r="CE2" s="122">
        <v>876640.08</v>
      </c>
      <c r="CF2" s="122">
        <v>1739676</v>
      </c>
      <c r="CG2" s="122">
        <v>470282.22</v>
      </c>
      <c r="CH2" s="122">
        <v>232479.41</v>
      </c>
      <c r="CI2" s="122">
        <v>661373.97</v>
      </c>
      <c r="CJ2" s="122">
        <v>827723.71</v>
      </c>
      <c r="CK2" s="122">
        <v>714826.58</v>
      </c>
      <c r="CL2" s="122">
        <v>723717.7</v>
      </c>
      <c r="CM2" s="122">
        <v>407108.67</v>
      </c>
      <c r="CN2" s="122">
        <v>228410.56</v>
      </c>
      <c r="CO2" s="122">
        <v>361114.49</v>
      </c>
      <c r="CP2" s="134">
        <v>520695.22</v>
      </c>
      <c r="CQ2" s="134">
        <v>181774.28</v>
      </c>
      <c r="CR2" s="134">
        <v>120370.29</v>
      </c>
      <c r="CS2" s="134">
        <v>269639.83</v>
      </c>
      <c r="CT2" s="134">
        <v>245864.12</v>
      </c>
      <c r="CU2" s="134">
        <v>516643.36</v>
      </c>
      <c r="CV2" s="134">
        <v>1179317.9</v>
      </c>
      <c r="CW2" s="134">
        <v>2717846.5</v>
      </c>
      <c r="CX2" s="134">
        <v>1322203.08</v>
      </c>
      <c r="CY2" s="134">
        <v>551111.68</v>
      </c>
      <c r="CZ2" s="134">
        <v>567029.24</v>
      </c>
      <c r="DA2" s="134">
        <v>5514669.79</v>
      </c>
      <c r="DB2" s="134">
        <v>739685.02</v>
      </c>
      <c r="DC2" s="134">
        <v>340084.39</v>
      </c>
      <c r="DD2" s="134">
        <v>763238.85</v>
      </c>
      <c r="DE2" s="134">
        <v>198827.35</v>
      </c>
      <c r="DF2" s="134">
        <v>1241786.44</v>
      </c>
      <c r="DG2" s="134">
        <v>299108.15</v>
      </c>
      <c r="DH2" s="134">
        <v>6727.75</v>
      </c>
      <c r="DI2" s="134">
        <v>252658.09</v>
      </c>
      <c r="DJ2" s="134">
        <v>349873.36</v>
      </c>
      <c r="DK2" s="134">
        <v>85535.76</v>
      </c>
      <c r="DL2" s="134">
        <v>34077.95</v>
      </c>
      <c r="DM2" s="134"/>
      <c r="DN2" s="134"/>
      <c r="DO2" s="134"/>
      <c r="DP2" s="134"/>
      <c r="DQ2" s="136"/>
    </row>
    <row r="3" ht="12.75" spans="1:121">
      <c r="A3" s="123" t="s">
        <v>26</v>
      </c>
      <c r="B3" s="124">
        <v>156223823.97</v>
      </c>
      <c r="C3" s="125">
        <v>143097913.75</v>
      </c>
      <c r="D3" s="125">
        <v>4550052.08</v>
      </c>
      <c r="E3" s="125">
        <v>2048175.43</v>
      </c>
      <c r="F3" s="126">
        <v>289451.58</v>
      </c>
      <c r="G3" s="125">
        <v>218129.52</v>
      </c>
      <c r="H3" s="125">
        <v>6020101.60999996</v>
      </c>
      <c r="I3" s="125">
        <v>-167012167.22</v>
      </c>
      <c r="J3" s="125">
        <v>0</v>
      </c>
      <c r="K3" s="125">
        <v>1654095.25</v>
      </c>
      <c r="L3" s="125">
        <v>0</v>
      </c>
      <c r="M3" s="125">
        <v>0</v>
      </c>
      <c r="N3" s="125">
        <v>0</v>
      </c>
      <c r="O3" s="125">
        <v>311753872.53</v>
      </c>
      <c r="P3" s="125">
        <v>-3460467.68</v>
      </c>
      <c r="Q3" s="125">
        <v>268.79</v>
      </c>
      <c r="R3" s="125">
        <v>162312.08</v>
      </c>
      <c r="S3" s="125">
        <v>4392.59</v>
      </c>
      <c r="T3" s="125">
        <v>-14027046.3</v>
      </c>
      <c r="U3" s="125">
        <v>0</v>
      </c>
      <c r="V3" s="125">
        <v>10562186.03</v>
      </c>
      <c r="W3" s="125">
        <v>0</v>
      </c>
      <c r="X3" s="125">
        <v>119.66</v>
      </c>
      <c r="Y3" s="125">
        <v>0</v>
      </c>
      <c r="Z3" s="125">
        <v>149.13</v>
      </c>
      <c r="AA3" s="125">
        <v>0</v>
      </c>
      <c r="AB3" s="125">
        <v>0</v>
      </c>
      <c r="AC3" s="125">
        <v>0</v>
      </c>
      <c r="AD3" s="125">
        <v>161985.47</v>
      </c>
      <c r="AE3" s="125">
        <v>326.61</v>
      </c>
      <c r="AF3" s="125">
        <v>0</v>
      </c>
      <c r="AG3" s="125">
        <v>0</v>
      </c>
      <c r="AH3" s="125">
        <v>246094408.63</v>
      </c>
      <c r="AI3" s="125">
        <v>0</v>
      </c>
      <c r="AJ3" s="125">
        <v>0</v>
      </c>
      <c r="AK3" s="125">
        <v>0</v>
      </c>
      <c r="AL3" s="125">
        <v>340.35</v>
      </c>
      <c r="AM3" s="125">
        <v>929.02</v>
      </c>
      <c r="AN3" s="125">
        <v>2999172.3</v>
      </c>
      <c r="AO3" s="125">
        <v>62659022.23</v>
      </c>
      <c r="AP3" s="125">
        <v>2887878.69</v>
      </c>
      <c r="AQ3" s="125">
        <v>2568960.07</v>
      </c>
      <c r="AR3" s="125">
        <v>3043069.62</v>
      </c>
      <c r="AS3" s="125">
        <v>2191710.11</v>
      </c>
      <c r="AT3" s="125">
        <v>2608439.42</v>
      </c>
      <c r="AU3" s="125">
        <v>2845407.7</v>
      </c>
      <c r="AV3" s="125">
        <v>745783.08</v>
      </c>
      <c r="AW3" s="125">
        <v>2455123.12</v>
      </c>
      <c r="AX3" s="125">
        <v>1511550.94</v>
      </c>
      <c r="AY3" s="125">
        <v>1196807.25</v>
      </c>
      <c r="AZ3" s="125">
        <v>7894643.92</v>
      </c>
      <c r="BA3" s="125">
        <v>1672893.7</v>
      </c>
      <c r="BB3" s="125">
        <v>1619185.55</v>
      </c>
      <c r="BC3" s="125">
        <v>889696.56</v>
      </c>
      <c r="BD3" s="125">
        <v>642977.63</v>
      </c>
      <c r="BE3" s="125">
        <v>818471.18</v>
      </c>
      <c r="BF3" s="125">
        <v>780824.56</v>
      </c>
      <c r="BG3" s="125">
        <v>682840.85</v>
      </c>
      <c r="BH3" s="125">
        <v>542494.76</v>
      </c>
      <c r="BI3" s="125">
        <v>632514.16</v>
      </c>
      <c r="BJ3" s="125">
        <v>947020.54</v>
      </c>
      <c r="BK3" s="125">
        <v>287932.3</v>
      </c>
      <c r="BL3" s="125">
        <v>452445.26</v>
      </c>
      <c r="BM3" s="125">
        <v>190158.08</v>
      </c>
      <c r="BN3" s="125">
        <v>487413.53</v>
      </c>
      <c r="BO3" s="125">
        <v>213209.74</v>
      </c>
      <c r="BP3" s="125">
        <v>501722</v>
      </c>
      <c r="BQ3" s="125">
        <v>286626.71</v>
      </c>
      <c r="BR3" s="125">
        <v>502061.67</v>
      </c>
      <c r="BS3" s="125">
        <v>213258.38</v>
      </c>
      <c r="BT3" s="125">
        <v>226906.92</v>
      </c>
      <c r="BU3" s="125">
        <v>76434.99</v>
      </c>
      <c r="BV3" s="125">
        <v>182475.91</v>
      </c>
      <c r="BW3" s="125">
        <v>370440.59</v>
      </c>
      <c r="BX3" s="125">
        <v>376546.26</v>
      </c>
      <c r="BY3" s="125">
        <v>13235749.8</v>
      </c>
      <c r="BZ3" s="125">
        <v>136622.94</v>
      </c>
      <c r="CA3" s="125">
        <v>16362.16</v>
      </c>
      <c r="CB3" s="125">
        <v>55214.7</v>
      </c>
      <c r="CC3" s="125">
        <v>69054.28</v>
      </c>
      <c r="CD3" s="125">
        <v>59597.93</v>
      </c>
      <c r="CE3" s="125">
        <v>339261.4</v>
      </c>
      <c r="CF3" s="125">
        <v>361543.91</v>
      </c>
      <c r="CG3" s="125">
        <v>89807.87</v>
      </c>
      <c r="CH3" s="125">
        <v>91848.06</v>
      </c>
      <c r="CI3" s="125">
        <v>252908.73</v>
      </c>
      <c r="CJ3" s="125">
        <v>274993.47</v>
      </c>
      <c r="CK3" s="125">
        <v>86300.38</v>
      </c>
      <c r="CL3" s="125">
        <v>188278.35</v>
      </c>
      <c r="CM3" s="125">
        <v>126201.16</v>
      </c>
      <c r="CN3" s="125">
        <v>60573.89</v>
      </c>
      <c r="CO3" s="125">
        <v>41989.72</v>
      </c>
      <c r="CP3" s="125">
        <v>152638.27</v>
      </c>
      <c r="CQ3" s="125">
        <v>32066.56</v>
      </c>
      <c r="CR3" s="125">
        <v>16641.2</v>
      </c>
      <c r="CS3" s="125">
        <v>57733.88</v>
      </c>
      <c r="CT3" s="125">
        <v>65532.51</v>
      </c>
      <c r="CU3" s="125">
        <v>96957.97</v>
      </c>
      <c r="CV3" s="125">
        <v>254053.29</v>
      </c>
      <c r="CW3" s="125">
        <v>493321.75</v>
      </c>
      <c r="CX3" s="125">
        <v>277166.24</v>
      </c>
      <c r="CY3" s="125">
        <v>134773</v>
      </c>
      <c r="CZ3" s="125">
        <v>180549.58</v>
      </c>
      <c r="DA3" s="125">
        <v>1088441.91</v>
      </c>
      <c r="DB3" s="125">
        <v>141795.6</v>
      </c>
      <c r="DC3" s="125">
        <v>133083.95</v>
      </c>
      <c r="DD3" s="125">
        <v>34350.86</v>
      </c>
      <c r="DE3" s="125">
        <v>39677.2</v>
      </c>
      <c r="DF3" s="125">
        <v>41455.62</v>
      </c>
      <c r="DG3" s="125">
        <v>42552.52</v>
      </c>
      <c r="DH3" s="125">
        <v>1620.56</v>
      </c>
      <c r="DI3" s="125">
        <v>119245.22</v>
      </c>
      <c r="DJ3" s="125">
        <v>192682.76</v>
      </c>
      <c r="DK3" s="125">
        <v>27698.34</v>
      </c>
      <c r="DL3" s="125">
        <v>2748.94</v>
      </c>
      <c r="DM3" s="125"/>
      <c r="DN3" s="125"/>
      <c r="DO3" s="125"/>
      <c r="DP3" s="125"/>
      <c r="DQ3" s="137"/>
    </row>
    <row r="4" spans="1:121">
      <c r="A4" s="127" t="s">
        <v>27</v>
      </c>
      <c r="B4" s="124">
        <v>437176495.77</v>
      </c>
      <c r="C4" s="125">
        <v>430070687.16</v>
      </c>
      <c r="D4" s="125">
        <v>4550052.08</v>
      </c>
      <c r="E4" s="125">
        <v>2048175.43</v>
      </c>
      <c r="F4" s="126">
        <v>289451.58</v>
      </c>
      <c r="G4" s="125">
        <v>218129.52</v>
      </c>
      <c r="H4" s="128">
        <v>0</v>
      </c>
      <c r="I4" s="125">
        <v>10466034.63</v>
      </c>
      <c r="J4" s="125">
        <v>0</v>
      </c>
      <c r="K4" s="125">
        <v>1654095.25</v>
      </c>
      <c r="L4" s="125">
        <v>0</v>
      </c>
      <c r="M4" s="125">
        <v>0</v>
      </c>
      <c r="N4" s="125">
        <v>0</v>
      </c>
      <c r="O4" s="125">
        <v>330385170.92</v>
      </c>
      <c r="P4" s="125">
        <v>87385541.4</v>
      </c>
      <c r="Q4" s="125">
        <v>268.79</v>
      </c>
      <c r="R4" s="125">
        <v>179576.17</v>
      </c>
      <c r="S4" s="125">
        <v>4392.59</v>
      </c>
      <c r="T4" s="125">
        <v>76818962.78</v>
      </c>
      <c r="U4" s="125">
        <v>0</v>
      </c>
      <c r="V4" s="125">
        <v>10562186.03</v>
      </c>
      <c r="W4" s="125">
        <v>0</v>
      </c>
      <c r="X4" s="125">
        <v>119.66</v>
      </c>
      <c r="Y4" s="125">
        <v>0</v>
      </c>
      <c r="Z4" s="125">
        <v>149.13</v>
      </c>
      <c r="AA4" s="125">
        <v>0</v>
      </c>
      <c r="AB4" s="125">
        <v>0</v>
      </c>
      <c r="AC4" s="125">
        <v>0</v>
      </c>
      <c r="AD4" s="125">
        <v>179249.56</v>
      </c>
      <c r="AE4" s="125">
        <v>326.61</v>
      </c>
      <c r="AF4" s="125">
        <v>0</v>
      </c>
      <c r="AG4" s="125">
        <v>0</v>
      </c>
      <c r="AH4" s="125">
        <v>252258372.4</v>
      </c>
      <c r="AI4" s="125">
        <v>0</v>
      </c>
      <c r="AJ4" s="125">
        <v>0</v>
      </c>
      <c r="AK4" s="125">
        <v>0</v>
      </c>
      <c r="AL4" s="125">
        <v>340.35</v>
      </c>
      <c r="AM4" s="125">
        <v>929.02</v>
      </c>
      <c r="AN4" s="125">
        <v>3580011.71</v>
      </c>
      <c r="AO4" s="125">
        <v>74545517.44</v>
      </c>
      <c r="AP4" s="125">
        <v>3420664.87</v>
      </c>
      <c r="AQ4" s="125">
        <v>3110199.63</v>
      </c>
      <c r="AR4" s="125">
        <v>3642022.09</v>
      </c>
      <c r="AS4" s="125">
        <v>2606449.1</v>
      </c>
      <c r="AT4" s="125">
        <v>3085280.69</v>
      </c>
      <c r="AU4" s="125">
        <v>3359768.93</v>
      </c>
      <c r="AV4" s="125">
        <v>880051.76</v>
      </c>
      <c r="AW4" s="125">
        <v>2896275.98</v>
      </c>
      <c r="AX4" s="125">
        <v>1782616.97</v>
      </c>
      <c r="AY4" s="125">
        <v>1412684.96</v>
      </c>
      <c r="AZ4" s="125">
        <v>9405239.57</v>
      </c>
      <c r="BA4" s="125">
        <v>1987799.71</v>
      </c>
      <c r="BB4" s="125">
        <v>1929271.8</v>
      </c>
      <c r="BC4" s="125">
        <v>1053657.67</v>
      </c>
      <c r="BD4" s="125">
        <v>763300.49</v>
      </c>
      <c r="BE4" s="125">
        <v>972814.97</v>
      </c>
      <c r="BF4" s="125">
        <v>922043.01</v>
      </c>
      <c r="BG4" s="125">
        <v>808773.03</v>
      </c>
      <c r="BH4" s="125">
        <v>642234.26</v>
      </c>
      <c r="BI4" s="125">
        <v>748497.98</v>
      </c>
      <c r="BJ4" s="125">
        <v>1122324.79</v>
      </c>
      <c r="BK4" s="125">
        <v>341860.17</v>
      </c>
      <c r="BL4" s="125">
        <v>536665.23</v>
      </c>
      <c r="BM4" s="125">
        <v>225417.79</v>
      </c>
      <c r="BN4" s="125">
        <v>576767.22</v>
      </c>
      <c r="BO4" s="125">
        <v>253466.9</v>
      </c>
      <c r="BP4" s="125">
        <v>591086.25</v>
      </c>
      <c r="BQ4" s="125">
        <v>339508.96</v>
      </c>
      <c r="BR4" s="125">
        <v>595863.08</v>
      </c>
      <c r="BS4" s="125">
        <v>253982.18</v>
      </c>
      <c r="BT4" s="125">
        <v>271986.56</v>
      </c>
      <c r="BU4" s="125">
        <v>90046.33</v>
      </c>
      <c r="BV4" s="125">
        <v>217827.69</v>
      </c>
      <c r="BW4" s="125">
        <v>439565.85</v>
      </c>
      <c r="BX4" s="125">
        <v>452292.3</v>
      </c>
      <c r="BY4" s="125">
        <v>15770985.19</v>
      </c>
      <c r="BZ4" s="125">
        <v>163209.04</v>
      </c>
      <c r="CA4" s="125">
        <v>19312.37</v>
      </c>
      <c r="CB4" s="125">
        <v>65449.51</v>
      </c>
      <c r="CC4" s="125">
        <v>82786.45</v>
      </c>
      <c r="CD4" s="125">
        <v>70183.1</v>
      </c>
      <c r="CE4" s="125">
        <v>400435.53</v>
      </c>
      <c r="CF4" s="125">
        <v>431023.28</v>
      </c>
      <c r="CG4" s="125">
        <v>105738.41</v>
      </c>
      <c r="CH4" s="125">
        <v>110503.41</v>
      </c>
      <c r="CI4" s="125">
        <v>303299.56</v>
      </c>
      <c r="CJ4" s="125">
        <v>327036.28</v>
      </c>
      <c r="CK4" s="125">
        <v>102513.14</v>
      </c>
      <c r="CL4" s="125">
        <v>222437.54</v>
      </c>
      <c r="CM4" s="125">
        <v>149378.23</v>
      </c>
      <c r="CN4" s="125">
        <v>72030.15</v>
      </c>
      <c r="CO4" s="125">
        <v>49472.68</v>
      </c>
      <c r="CP4" s="125">
        <v>180743.07</v>
      </c>
      <c r="CQ4" s="125">
        <v>38550.21</v>
      </c>
      <c r="CR4" s="125">
        <v>19945.3</v>
      </c>
      <c r="CS4" s="125">
        <v>68323.24</v>
      </c>
      <c r="CT4" s="125">
        <v>77293.12</v>
      </c>
      <c r="CU4" s="125">
        <v>115695.49</v>
      </c>
      <c r="CV4" s="125">
        <v>301802.66</v>
      </c>
      <c r="CW4" s="125">
        <v>589644.43</v>
      </c>
      <c r="CX4" s="125">
        <v>331138.71</v>
      </c>
      <c r="CY4" s="125">
        <v>162494.23</v>
      </c>
      <c r="CZ4" s="125">
        <v>215899.57</v>
      </c>
      <c r="DA4" s="125">
        <v>1337013.88</v>
      </c>
      <c r="DB4" s="125">
        <v>167788.49</v>
      </c>
      <c r="DC4" s="125">
        <v>158285.97</v>
      </c>
      <c r="DD4" s="125">
        <v>40533.73</v>
      </c>
      <c r="DE4" s="125">
        <v>47354.28</v>
      </c>
      <c r="DF4" s="125">
        <v>49112.6</v>
      </c>
      <c r="DG4" s="125">
        <v>50605.67</v>
      </c>
      <c r="DH4" s="125">
        <v>2033.97</v>
      </c>
      <c r="DI4" s="125">
        <v>141856.25</v>
      </c>
      <c r="DJ4" s="125">
        <v>229025.02</v>
      </c>
      <c r="DK4" s="125">
        <v>33028.98</v>
      </c>
      <c r="DL4" s="125">
        <v>3245.93</v>
      </c>
      <c r="DM4" s="125"/>
      <c r="DN4" s="125"/>
      <c r="DO4" s="125"/>
      <c r="DP4" s="125"/>
      <c r="DQ4" s="137"/>
    </row>
    <row r="5" spans="1:121">
      <c r="A5" s="127" t="s">
        <v>28</v>
      </c>
      <c r="B5" s="124">
        <v>280952671.8</v>
      </c>
      <c r="C5" s="125">
        <v>286972773.41</v>
      </c>
      <c r="D5" s="125">
        <v>0</v>
      </c>
      <c r="E5" s="125">
        <v>0</v>
      </c>
      <c r="F5" s="126"/>
      <c r="G5" s="125">
        <v>0</v>
      </c>
      <c r="H5" s="128">
        <v>-6020101.60999996</v>
      </c>
      <c r="I5" s="125">
        <v>177478201.85</v>
      </c>
      <c r="J5" s="125">
        <v>0</v>
      </c>
      <c r="K5" s="125">
        <v>0</v>
      </c>
      <c r="L5" s="125">
        <v>0</v>
      </c>
      <c r="M5" s="125">
        <v>0</v>
      </c>
      <c r="N5" s="125">
        <v>0</v>
      </c>
      <c r="O5" s="125">
        <v>18631298.39</v>
      </c>
      <c r="P5" s="125">
        <v>90846009.08</v>
      </c>
      <c r="Q5" s="125">
        <v>0</v>
      </c>
      <c r="R5" s="125">
        <v>17264.09</v>
      </c>
      <c r="S5" s="125">
        <v>0</v>
      </c>
      <c r="T5" s="125">
        <v>90846009.08</v>
      </c>
      <c r="U5" s="125">
        <v>0</v>
      </c>
      <c r="V5" s="125">
        <v>0</v>
      </c>
      <c r="W5" s="125">
        <v>0</v>
      </c>
      <c r="X5" s="125">
        <v>0</v>
      </c>
      <c r="Y5" s="125">
        <v>0</v>
      </c>
      <c r="Z5" s="125">
        <v>0</v>
      </c>
      <c r="AA5" s="125">
        <v>0</v>
      </c>
      <c r="AB5" s="125">
        <v>0</v>
      </c>
      <c r="AC5" s="125">
        <v>0</v>
      </c>
      <c r="AD5" s="125">
        <v>17264.09</v>
      </c>
      <c r="AE5" s="125">
        <v>0</v>
      </c>
      <c r="AF5" s="125">
        <v>0</v>
      </c>
      <c r="AG5" s="125">
        <v>0</v>
      </c>
      <c r="AH5" s="125">
        <v>6163963.77</v>
      </c>
      <c r="AI5" s="125">
        <v>0</v>
      </c>
      <c r="AJ5" s="125">
        <v>0</v>
      </c>
      <c r="AK5" s="125">
        <v>0</v>
      </c>
      <c r="AL5" s="125">
        <v>0</v>
      </c>
      <c r="AM5" s="125">
        <v>0</v>
      </c>
      <c r="AN5" s="125">
        <v>580839.41</v>
      </c>
      <c r="AO5" s="125">
        <v>11886495.21</v>
      </c>
      <c r="AP5" s="125">
        <v>532786.18</v>
      </c>
      <c r="AQ5" s="125">
        <v>541239.56</v>
      </c>
      <c r="AR5" s="125">
        <v>598952.47</v>
      </c>
      <c r="AS5" s="125">
        <v>414738.99</v>
      </c>
      <c r="AT5" s="125">
        <v>476841.27</v>
      </c>
      <c r="AU5" s="125">
        <v>514361.23</v>
      </c>
      <c r="AV5" s="125">
        <v>134268.68</v>
      </c>
      <c r="AW5" s="125">
        <v>441152.86</v>
      </c>
      <c r="AX5" s="125">
        <v>271066.03</v>
      </c>
      <c r="AY5" s="125">
        <v>215877.71</v>
      </c>
      <c r="AZ5" s="125">
        <v>1510595.65</v>
      </c>
      <c r="BA5" s="125">
        <v>314906.01</v>
      </c>
      <c r="BB5" s="125">
        <v>310086.25</v>
      </c>
      <c r="BC5" s="125">
        <v>163961.11</v>
      </c>
      <c r="BD5" s="125">
        <v>120322.86</v>
      </c>
      <c r="BE5" s="125">
        <v>154343.79</v>
      </c>
      <c r="BF5" s="125">
        <v>141218.45</v>
      </c>
      <c r="BG5" s="125">
        <v>125932.18</v>
      </c>
      <c r="BH5" s="125">
        <v>99739.5</v>
      </c>
      <c r="BI5" s="125">
        <v>115983.82</v>
      </c>
      <c r="BJ5" s="125">
        <v>175304.25</v>
      </c>
      <c r="BK5" s="125">
        <v>53927.87</v>
      </c>
      <c r="BL5" s="125">
        <v>84219.97</v>
      </c>
      <c r="BM5" s="125">
        <v>35259.71</v>
      </c>
      <c r="BN5" s="125">
        <v>89353.69</v>
      </c>
      <c r="BO5" s="125">
        <v>40257.16</v>
      </c>
      <c r="BP5" s="125">
        <v>89364.25</v>
      </c>
      <c r="BQ5" s="125">
        <v>52882.25</v>
      </c>
      <c r="BR5" s="125">
        <v>93801.41</v>
      </c>
      <c r="BS5" s="125">
        <v>40723.8</v>
      </c>
      <c r="BT5" s="125">
        <v>45079.64</v>
      </c>
      <c r="BU5" s="125">
        <v>13611.34</v>
      </c>
      <c r="BV5" s="125">
        <v>35351.78</v>
      </c>
      <c r="BW5" s="125">
        <v>69125.26</v>
      </c>
      <c r="BX5" s="125">
        <v>75746.04</v>
      </c>
      <c r="BY5" s="125">
        <v>2535235.39</v>
      </c>
      <c r="BZ5" s="125">
        <v>26586.1</v>
      </c>
      <c r="CA5" s="125">
        <v>2950.21</v>
      </c>
      <c r="CB5" s="125">
        <v>10234.81</v>
      </c>
      <c r="CC5" s="125">
        <v>13732.17</v>
      </c>
      <c r="CD5" s="125">
        <v>10585.17</v>
      </c>
      <c r="CE5" s="125">
        <v>61174.13</v>
      </c>
      <c r="CF5" s="125">
        <v>69479.37</v>
      </c>
      <c r="CG5" s="125">
        <v>15930.54</v>
      </c>
      <c r="CH5" s="125">
        <v>18655.35</v>
      </c>
      <c r="CI5" s="125">
        <v>50390.83</v>
      </c>
      <c r="CJ5" s="125">
        <v>52042.81</v>
      </c>
      <c r="CK5" s="125">
        <v>16212.76</v>
      </c>
      <c r="CL5" s="125">
        <v>34159.19</v>
      </c>
      <c r="CM5" s="125">
        <v>23177.07</v>
      </c>
      <c r="CN5" s="125">
        <v>11456.26</v>
      </c>
      <c r="CO5" s="125">
        <v>7482.96</v>
      </c>
      <c r="CP5" s="125">
        <v>28104.8</v>
      </c>
      <c r="CQ5" s="125">
        <v>6483.65</v>
      </c>
      <c r="CR5" s="125">
        <v>3304.1</v>
      </c>
      <c r="CS5" s="125">
        <v>10589.36</v>
      </c>
      <c r="CT5" s="125">
        <v>11760.61</v>
      </c>
      <c r="CU5" s="125">
        <v>18737.52</v>
      </c>
      <c r="CV5" s="125">
        <v>47749.37</v>
      </c>
      <c r="CW5" s="125">
        <v>96322.68</v>
      </c>
      <c r="CX5" s="125">
        <v>53972.47</v>
      </c>
      <c r="CY5" s="125">
        <v>27721.23</v>
      </c>
      <c r="CZ5" s="125">
        <v>35349.99</v>
      </c>
      <c r="DA5" s="125">
        <v>248571.97</v>
      </c>
      <c r="DB5" s="125">
        <v>25992.89</v>
      </c>
      <c r="DC5" s="125">
        <v>25202.02</v>
      </c>
      <c r="DD5" s="125">
        <v>6182.87</v>
      </c>
      <c r="DE5" s="125">
        <v>7677.08</v>
      </c>
      <c r="DF5" s="125">
        <v>7656.98</v>
      </c>
      <c r="DG5" s="125">
        <v>8053.15</v>
      </c>
      <c r="DH5" s="125">
        <v>413.41</v>
      </c>
      <c r="DI5" s="125">
        <v>22611.03</v>
      </c>
      <c r="DJ5" s="125">
        <v>36342.26</v>
      </c>
      <c r="DK5" s="125">
        <v>5330.64</v>
      </c>
      <c r="DL5" s="125">
        <v>496.99</v>
      </c>
      <c r="DM5" s="125"/>
      <c r="DN5" s="125"/>
      <c r="DO5" s="125"/>
      <c r="DP5" s="125"/>
      <c r="DQ5" s="137"/>
    </row>
    <row r="6" spans="1:121">
      <c r="A6" s="127" t="s">
        <v>29</v>
      </c>
      <c r="B6" s="124">
        <v>549144816.5</v>
      </c>
      <c r="C6" s="125">
        <v>523773631.32</v>
      </c>
      <c r="D6" s="125">
        <v>35673364.75</v>
      </c>
      <c r="E6" s="125">
        <v>-8812.31</v>
      </c>
      <c r="F6" s="126">
        <v>2083887.6</v>
      </c>
      <c r="G6" s="125">
        <v>0</v>
      </c>
      <c r="H6" s="128">
        <v>-12377254.86</v>
      </c>
      <c r="I6" s="125">
        <v>-321431.91</v>
      </c>
      <c r="J6" s="125">
        <v>0</v>
      </c>
      <c r="K6" s="125">
        <v>0</v>
      </c>
      <c r="L6" s="125">
        <v>0</v>
      </c>
      <c r="M6" s="125">
        <v>0</v>
      </c>
      <c r="N6" s="125">
        <v>1839.62</v>
      </c>
      <c r="O6" s="125">
        <v>328099739.76</v>
      </c>
      <c r="P6" s="125">
        <v>3107208.08</v>
      </c>
      <c r="Q6" s="125">
        <v>133683839.58</v>
      </c>
      <c r="R6" s="125">
        <v>59202436.19</v>
      </c>
      <c r="S6" s="125">
        <v>-1530</v>
      </c>
      <c r="T6" s="125">
        <v>1130161.72</v>
      </c>
      <c r="U6" s="125">
        <v>2602407.36</v>
      </c>
      <c r="V6" s="125">
        <v>-623831</v>
      </c>
      <c r="W6" s="125">
        <v>0</v>
      </c>
      <c r="X6" s="125">
        <v>66981.13</v>
      </c>
      <c r="Y6" s="125">
        <v>0</v>
      </c>
      <c r="Z6" s="125">
        <v>116478587.91</v>
      </c>
      <c r="AA6" s="125">
        <v>9235629.06</v>
      </c>
      <c r="AB6" s="125">
        <v>6015849.03</v>
      </c>
      <c r="AC6" s="125">
        <v>1886792.45</v>
      </c>
      <c r="AD6" s="125">
        <v>5870935.84</v>
      </c>
      <c r="AE6" s="125">
        <v>11839427.06</v>
      </c>
      <c r="AF6" s="125">
        <v>41492073.29</v>
      </c>
      <c r="AG6" s="125">
        <v>1051454.14</v>
      </c>
      <c r="AH6" s="125">
        <v>79824.87</v>
      </c>
      <c r="AI6" s="125">
        <v>0</v>
      </c>
      <c r="AJ6" s="125">
        <v>0</v>
      </c>
      <c r="AK6" s="125">
        <v>0</v>
      </c>
      <c r="AL6" s="125">
        <v>984622.42</v>
      </c>
      <c r="AM6" s="125">
        <v>-591.5</v>
      </c>
      <c r="AN6" s="125">
        <v>7457098.77</v>
      </c>
      <c r="AO6" s="125">
        <v>318527331.06</v>
      </c>
      <c r="AP6" s="125">
        <v>11604664.13</v>
      </c>
      <c r="AQ6" s="125">
        <v>11875878.18</v>
      </c>
      <c r="AR6" s="125">
        <v>11709678.16</v>
      </c>
      <c r="AS6" s="125">
        <v>8364677.09</v>
      </c>
      <c r="AT6" s="125">
        <v>15339876.46</v>
      </c>
      <c r="AU6" s="125">
        <v>14582678.07</v>
      </c>
      <c r="AV6" s="125">
        <v>5072508.3</v>
      </c>
      <c r="AW6" s="125">
        <v>15886082.25</v>
      </c>
      <c r="AX6" s="125">
        <v>4066930.5</v>
      </c>
      <c r="AY6" s="125">
        <v>3326989.35</v>
      </c>
      <c r="AZ6" s="125">
        <v>45304269.25</v>
      </c>
      <c r="BA6" s="125">
        <v>5862135.7</v>
      </c>
      <c r="BB6" s="125">
        <v>3713355.06</v>
      </c>
      <c r="BC6" s="125">
        <v>4236038.95</v>
      </c>
      <c r="BD6" s="125">
        <v>4684403.6</v>
      </c>
      <c r="BE6" s="125">
        <v>4142552.9</v>
      </c>
      <c r="BF6" s="125">
        <v>4437416.8</v>
      </c>
      <c r="BG6" s="125">
        <v>3534266.38</v>
      </c>
      <c r="BH6" s="125">
        <v>2618624.19</v>
      </c>
      <c r="BI6" s="125">
        <v>3514649.18</v>
      </c>
      <c r="BJ6" s="125">
        <v>4880912.45</v>
      </c>
      <c r="BK6" s="125">
        <v>931101.7</v>
      </c>
      <c r="BL6" s="125">
        <v>1751744.47</v>
      </c>
      <c r="BM6" s="125">
        <v>933587.83</v>
      </c>
      <c r="BN6" s="125">
        <v>1571236.15</v>
      </c>
      <c r="BO6" s="125">
        <v>1209674.27</v>
      </c>
      <c r="BP6" s="125">
        <v>2346928.07</v>
      </c>
      <c r="BQ6" s="125">
        <v>1468163.04</v>
      </c>
      <c r="BR6" s="125">
        <v>356168.72</v>
      </c>
      <c r="BS6" s="125">
        <v>691448.46</v>
      </c>
      <c r="BT6" s="125">
        <v>970909.22</v>
      </c>
      <c r="BU6" s="125">
        <v>377603.03</v>
      </c>
      <c r="BV6" s="125">
        <v>921792.97</v>
      </c>
      <c r="BW6" s="125">
        <v>1464330.74</v>
      </c>
      <c r="BX6" s="125">
        <v>1087188.75</v>
      </c>
      <c r="BY6" s="125">
        <v>96702960.27</v>
      </c>
      <c r="BZ6" s="125">
        <v>443559.67</v>
      </c>
      <c r="CA6" s="125">
        <v>154716.08</v>
      </c>
      <c r="CB6" s="125">
        <v>169387.05</v>
      </c>
      <c r="CC6" s="125">
        <v>612583.88</v>
      </c>
      <c r="CD6" s="125">
        <v>85810.06</v>
      </c>
      <c r="CE6" s="125">
        <v>537378.68</v>
      </c>
      <c r="CF6" s="125">
        <v>917776.08</v>
      </c>
      <c r="CG6" s="125">
        <v>380464.35</v>
      </c>
      <c r="CH6" s="125">
        <v>125851.41</v>
      </c>
      <c r="CI6" s="125">
        <v>287046.31</v>
      </c>
      <c r="CJ6" s="125">
        <v>552710.82</v>
      </c>
      <c r="CK6" s="125">
        <v>342927.5</v>
      </c>
      <c r="CL6" s="125">
        <v>535439.35</v>
      </c>
      <c r="CM6" s="125">
        <v>280877.51</v>
      </c>
      <c r="CN6" s="125">
        <v>167836.67</v>
      </c>
      <c r="CO6" s="125">
        <v>319124.77</v>
      </c>
      <c r="CP6" s="125">
        <v>368047.24</v>
      </c>
      <c r="CQ6" s="125">
        <v>149707.72</v>
      </c>
      <c r="CR6" s="125">
        <v>103729.09</v>
      </c>
      <c r="CS6" s="125">
        <v>211905.95</v>
      </c>
      <c r="CT6" s="125">
        <v>180321.61</v>
      </c>
      <c r="CU6" s="125">
        <v>419675.39</v>
      </c>
      <c r="CV6" s="125">
        <v>753709.38</v>
      </c>
      <c r="CW6" s="125">
        <v>2047343.21</v>
      </c>
      <c r="CX6" s="125">
        <v>1045011.59</v>
      </c>
      <c r="CY6" s="125">
        <v>416329.25</v>
      </c>
      <c r="CZ6" s="125">
        <v>385427.62</v>
      </c>
      <c r="DA6" s="125">
        <v>1684799.88</v>
      </c>
      <c r="DB6" s="125">
        <v>367631.19</v>
      </c>
      <c r="DC6" s="125">
        <v>207000.44</v>
      </c>
      <c r="DD6" s="125">
        <v>728887.99</v>
      </c>
      <c r="DE6" s="125">
        <v>159135.14</v>
      </c>
      <c r="DF6" s="125">
        <v>1200330.82</v>
      </c>
      <c r="DG6" s="125">
        <v>256555.63</v>
      </c>
      <c r="DH6" s="125">
        <v>5107.19</v>
      </c>
      <c r="DI6" s="125">
        <v>133402.87</v>
      </c>
      <c r="DJ6" s="125">
        <v>157190.6</v>
      </c>
      <c r="DK6" s="125">
        <v>57837.42</v>
      </c>
      <c r="DL6" s="125">
        <v>31329.01</v>
      </c>
      <c r="DM6" s="125"/>
      <c r="DN6" s="125"/>
      <c r="DO6" s="125"/>
      <c r="DP6" s="125"/>
      <c r="DQ6" s="137"/>
    </row>
    <row r="7" spans="1:121">
      <c r="A7" s="127" t="s">
        <v>30</v>
      </c>
      <c r="B7" s="124">
        <v>362050945.49</v>
      </c>
      <c r="C7" s="125">
        <v>326377580.74</v>
      </c>
      <c r="D7" s="125">
        <v>0</v>
      </c>
      <c r="E7" s="125">
        <v>0</v>
      </c>
      <c r="F7" s="126"/>
      <c r="G7" s="125">
        <v>0</v>
      </c>
      <c r="H7" s="128">
        <v>35673364.75</v>
      </c>
      <c r="I7" s="125">
        <v>6.79</v>
      </c>
      <c r="J7" s="125">
        <v>0</v>
      </c>
      <c r="K7" s="125">
        <v>0</v>
      </c>
      <c r="L7" s="125">
        <v>0</v>
      </c>
      <c r="M7" s="125">
        <v>0</v>
      </c>
      <c r="N7" s="125">
        <v>0</v>
      </c>
      <c r="O7" s="125">
        <v>326498204.21</v>
      </c>
      <c r="P7" s="125">
        <v>-623831</v>
      </c>
      <c r="Q7" s="125">
        <v>0</v>
      </c>
      <c r="R7" s="125">
        <v>503200.74</v>
      </c>
      <c r="S7" s="125">
        <v>0</v>
      </c>
      <c r="T7" s="125">
        <v>0</v>
      </c>
      <c r="U7" s="125">
        <v>0</v>
      </c>
      <c r="V7" s="125">
        <v>-623831</v>
      </c>
      <c r="W7" s="125">
        <v>0</v>
      </c>
      <c r="X7" s="125">
        <v>0</v>
      </c>
      <c r="Y7" s="125">
        <v>0</v>
      </c>
      <c r="Z7" s="125">
        <v>0</v>
      </c>
      <c r="AA7" s="125">
        <v>0</v>
      </c>
      <c r="AB7" s="125">
        <v>0</v>
      </c>
      <c r="AC7" s="125">
        <v>0</v>
      </c>
      <c r="AD7" s="125">
        <v>172582.38</v>
      </c>
      <c r="AE7" s="125">
        <v>330618.36</v>
      </c>
      <c r="AF7" s="125">
        <v>0</v>
      </c>
      <c r="AG7" s="125">
        <v>76754.05</v>
      </c>
      <c r="AH7" s="125">
        <v>81042.99</v>
      </c>
      <c r="AI7" s="125">
        <v>0</v>
      </c>
      <c r="AJ7" s="125">
        <v>0</v>
      </c>
      <c r="AK7" s="125">
        <v>0</v>
      </c>
      <c r="AL7" s="125">
        <v>984872.42</v>
      </c>
      <c r="AM7" s="125">
        <v>0</v>
      </c>
      <c r="AN7" s="125">
        <v>7457379.59</v>
      </c>
      <c r="AO7" s="125">
        <v>317898155.16</v>
      </c>
      <c r="AP7" s="125">
        <v>11594376.7</v>
      </c>
      <c r="AQ7" s="125">
        <v>11862734.32</v>
      </c>
      <c r="AR7" s="125">
        <v>11703547.8</v>
      </c>
      <c r="AS7" s="125">
        <v>8361209.46</v>
      </c>
      <c r="AT7" s="125">
        <v>15320451.63</v>
      </c>
      <c r="AU7" s="125">
        <v>14482835</v>
      </c>
      <c r="AV7" s="125">
        <v>5070455.86</v>
      </c>
      <c r="AW7" s="125">
        <v>15882267.37</v>
      </c>
      <c r="AX7" s="125">
        <v>4067309.76</v>
      </c>
      <c r="AY7" s="125">
        <v>3328782.6</v>
      </c>
      <c r="AZ7" s="125">
        <v>45302595.43</v>
      </c>
      <c r="BA7" s="125">
        <v>5862216.48</v>
      </c>
      <c r="BB7" s="125">
        <v>3697342.5</v>
      </c>
      <c r="BC7" s="125">
        <v>4235658.33</v>
      </c>
      <c r="BD7" s="125">
        <v>4677737.86</v>
      </c>
      <c r="BE7" s="125">
        <v>4128113.26</v>
      </c>
      <c r="BF7" s="125">
        <v>4437646.9</v>
      </c>
      <c r="BG7" s="125">
        <v>3534422.26</v>
      </c>
      <c r="BH7" s="125">
        <v>2618439.29</v>
      </c>
      <c r="BI7" s="125">
        <v>3506704.28</v>
      </c>
      <c r="BJ7" s="125">
        <v>4876159.06</v>
      </c>
      <c r="BK7" s="125">
        <v>930724.81</v>
      </c>
      <c r="BL7" s="125">
        <v>1751091.76</v>
      </c>
      <c r="BM7" s="125">
        <v>932284.05</v>
      </c>
      <c r="BN7" s="125">
        <v>1570463.51</v>
      </c>
      <c r="BO7" s="125">
        <v>1208494.36</v>
      </c>
      <c r="BP7" s="125">
        <v>2339187.68</v>
      </c>
      <c r="BQ7" s="125">
        <v>1461984.75</v>
      </c>
      <c r="BR7" s="125">
        <v>301419.66</v>
      </c>
      <c r="BS7" s="125">
        <v>691556.01</v>
      </c>
      <c r="BT7" s="125">
        <v>970569.6</v>
      </c>
      <c r="BU7" s="125">
        <v>377745.49</v>
      </c>
      <c r="BV7" s="125">
        <v>922338.26</v>
      </c>
      <c r="BW7" s="125">
        <v>1463701.59</v>
      </c>
      <c r="BX7" s="125">
        <v>1089162.91</v>
      </c>
      <c r="BY7" s="125">
        <v>96652362.84</v>
      </c>
      <c r="BZ7" s="125">
        <v>445902</v>
      </c>
      <c r="CA7" s="125">
        <v>155000.08</v>
      </c>
      <c r="CB7" s="125">
        <v>169420.38</v>
      </c>
      <c r="CC7" s="125">
        <v>612911.26</v>
      </c>
      <c r="CD7" s="125">
        <v>85994.96</v>
      </c>
      <c r="CE7" s="125">
        <v>537333.83</v>
      </c>
      <c r="CF7" s="125">
        <v>902872.75</v>
      </c>
      <c r="CG7" s="125">
        <v>380992.35</v>
      </c>
      <c r="CH7" s="125">
        <v>126063.87</v>
      </c>
      <c r="CI7" s="125">
        <v>287859.58</v>
      </c>
      <c r="CJ7" s="125">
        <v>553379.13</v>
      </c>
      <c r="CK7" s="125">
        <v>343732.16</v>
      </c>
      <c r="CL7" s="125">
        <v>535411.47</v>
      </c>
      <c r="CM7" s="125">
        <v>279779.5</v>
      </c>
      <c r="CN7" s="125">
        <v>167923.56</v>
      </c>
      <c r="CO7" s="125">
        <v>319175</v>
      </c>
      <c r="CP7" s="125">
        <v>369333.26</v>
      </c>
      <c r="CQ7" s="125">
        <v>150248.02</v>
      </c>
      <c r="CR7" s="125">
        <v>104249.09</v>
      </c>
      <c r="CS7" s="125">
        <v>212688.95</v>
      </c>
      <c r="CT7" s="125">
        <v>180587.61</v>
      </c>
      <c r="CU7" s="125">
        <v>419541.39</v>
      </c>
      <c r="CV7" s="125">
        <v>753420.82</v>
      </c>
      <c r="CW7" s="125">
        <v>1751309.9</v>
      </c>
      <c r="CX7" s="125">
        <v>1045731.33</v>
      </c>
      <c r="CY7" s="125">
        <v>417059.25</v>
      </c>
      <c r="CZ7" s="125">
        <v>385810.09</v>
      </c>
      <c r="DA7" s="125">
        <v>1685059.88</v>
      </c>
      <c r="DB7" s="125">
        <v>367568.97</v>
      </c>
      <c r="DC7" s="125">
        <v>208148.44</v>
      </c>
      <c r="DD7" s="125">
        <v>728887.99</v>
      </c>
      <c r="DE7" s="125">
        <v>158484.63</v>
      </c>
      <c r="DF7" s="125">
        <v>1200350.82</v>
      </c>
      <c r="DG7" s="125">
        <v>256605.63</v>
      </c>
      <c r="DH7" s="125">
        <v>6761.49</v>
      </c>
      <c r="DI7" s="125">
        <v>132208.88</v>
      </c>
      <c r="DJ7" s="125">
        <v>157290.6</v>
      </c>
      <c r="DK7" s="125">
        <v>57673.42</v>
      </c>
      <c r="DL7" s="125">
        <v>31289.39</v>
      </c>
      <c r="DM7" s="125"/>
      <c r="DN7" s="125"/>
      <c r="DO7" s="125"/>
      <c r="DP7" s="125"/>
      <c r="DQ7" s="137"/>
    </row>
    <row r="8" spans="1:121">
      <c r="A8" s="127" t="s">
        <v>31</v>
      </c>
      <c r="B8" s="124">
        <v>133684059.58</v>
      </c>
      <c r="C8" s="125">
        <v>133684059.58</v>
      </c>
      <c r="D8" s="125">
        <v>0</v>
      </c>
      <c r="E8" s="125">
        <v>0</v>
      </c>
      <c r="F8" s="126"/>
      <c r="G8" s="125">
        <v>0</v>
      </c>
      <c r="H8" s="128">
        <v>0</v>
      </c>
      <c r="I8" s="125">
        <v>0</v>
      </c>
      <c r="J8" s="125">
        <v>0</v>
      </c>
      <c r="K8" s="125">
        <v>0</v>
      </c>
      <c r="L8" s="125">
        <v>0</v>
      </c>
      <c r="M8" s="125">
        <v>0</v>
      </c>
      <c r="N8" s="125">
        <v>0</v>
      </c>
      <c r="O8" s="125">
        <v>0</v>
      </c>
      <c r="P8" s="125">
        <v>0</v>
      </c>
      <c r="Q8" s="125">
        <v>133684059.58</v>
      </c>
      <c r="R8" s="125">
        <v>0</v>
      </c>
      <c r="S8" s="125">
        <v>0</v>
      </c>
      <c r="T8" s="125">
        <v>0</v>
      </c>
      <c r="U8" s="125">
        <v>0</v>
      </c>
      <c r="V8" s="125">
        <v>0</v>
      </c>
      <c r="W8" s="125">
        <v>0</v>
      </c>
      <c r="X8" s="125">
        <v>66981.13</v>
      </c>
      <c r="Y8" s="125">
        <v>0</v>
      </c>
      <c r="Z8" s="125">
        <v>116478587.91</v>
      </c>
      <c r="AA8" s="125">
        <v>9235849.06</v>
      </c>
      <c r="AB8" s="125">
        <v>6015849.03</v>
      </c>
      <c r="AC8" s="125">
        <v>1886792.45</v>
      </c>
      <c r="AD8" s="125">
        <v>0</v>
      </c>
      <c r="AE8" s="125">
        <v>0</v>
      </c>
      <c r="AF8" s="125">
        <v>0</v>
      </c>
      <c r="AG8" s="125">
        <v>0</v>
      </c>
      <c r="AH8" s="125">
        <v>0</v>
      </c>
      <c r="AI8" s="125">
        <v>0</v>
      </c>
      <c r="AJ8" s="125">
        <v>0</v>
      </c>
      <c r="AK8" s="125">
        <v>0</v>
      </c>
      <c r="AL8" s="125">
        <v>0</v>
      </c>
      <c r="AM8" s="125">
        <v>0</v>
      </c>
      <c r="AN8" s="125">
        <v>0</v>
      </c>
      <c r="AO8" s="125">
        <v>0</v>
      </c>
      <c r="AP8" s="125">
        <v>0</v>
      </c>
      <c r="AQ8" s="125">
        <v>0</v>
      </c>
      <c r="AR8" s="125">
        <v>0</v>
      </c>
      <c r="AS8" s="125">
        <v>0</v>
      </c>
      <c r="AT8" s="125">
        <v>0</v>
      </c>
      <c r="AU8" s="125">
        <v>0</v>
      </c>
      <c r="AV8" s="125">
        <v>0</v>
      </c>
      <c r="AW8" s="125">
        <v>0</v>
      </c>
      <c r="AX8" s="125">
        <v>0</v>
      </c>
      <c r="AY8" s="125">
        <v>0</v>
      </c>
      <c r="AZ8" s="125">
        <v>0</v>
      </c>
      <c r="BA8" s="125">
        <v>0</v>
      </c>
      <c r="BB8" s="125">
        <v>0</v>
      </c>
      <c r="BC8" s="125">
        <v>0</v>
      </c>
      <c r="BD8" s="125">
        <v>0</v>
      </c>
      <c r="BE8" s="125">
        <v>0</v>
      </c>
      <c r="BF8" s="125">
        <v>0</v>
      </c>
      <c r="BG8" s="125">
        <v>0</v>
      </c>
      <c r="BH8" s="125">
        <v>0</v>
      </c>
      <c r="BI8" s="125">
        <v>0</v>
      </c>
      <c r="BJ8" s="125">
        <v>0</v>
      </c>
      <c r="BK8" s="125">
        <v>0</v>
      </c>
      <c r="BL8" s="125">
        <v>0</v>
      </c>
      <c r="BM8" s="125">
        <v>0</v>
      </c>
      <c r="BN8" s="125">
        <v>0</v>
      </c>
      <c r="BO8" s="125">
        <v>0</v>
      </c>
      <c r="BP8" s="125">
        <v>0</v>
      </c>
      <c r="BQ8" s="125">
        <v>0</v>
      </c>
      <c r="BR8" s="125">
        <v>0</v>
      </c>
      <c r="BS8" s="125">
        <v>0</v>
      </c>
      <c r="BT8" s="125">
        <v>0</v>
      </c>
      <c r="BU8" s="125">
        <v>0</v>
      </c>
      <c r="BV8" s="125">
        <v>0</v>
      </c>
      <c r="BW8" s="125">
        <v>0</v>
      </c>
      <c r="BX8" s="125">
        <v>0</v>
      </c>
      <c r="BY8" s="125">
        <v>0</v>
      </c>
      <c r="BZ8" s="125">
        <v>0</v>
      </c>
      <c r="CA8" s="125">
        <v>0</v>
      </c>
      <c r="CB8" s="125">
        <v>0</v>
      </c>
      <c r="CC8" s="125">
        <v>0</v>
      </c>
      <c r="CD8" s="125">
        <v>0</v>
      </c>
      <c r="CE8" s="125">
        <v>0</v>
      </c>
      <c r="CF8" s="125">
        <v>0</v>
      </c>
      <c r="CG8" s="125">
        <v>0</v>
      </c>
      <c r="CH8" s="125">
        <v>0</v>
      </c>
      <c r="CI8" s="125">
        <v>0</v>
      </c>
      <c r="CJ8" s="125">
        <v>0</v>
      </c>
      <c r="CK8" s="125">
        <v>0</v>
      </c>
      <c r="CL8" s="125">
        <v>0</v>
      </c>
      <c r="CM8" s="125">
        <v>0</v>
      </c>
      <c r="CN8" s="125">
        <v>0</v>
      </c>
      <c r="CO8" s="125">
        <v>0</v>
      </c>
      <c r="CP8" s="125">
        <v>0</v>
      </c>
      <c r="CQ8" s="125">
        <v>0</v>
      </c>
      <c r="CR8" s="125">
        <v>0</v>
      </c>
      <c r="CS8" s="125">
        <v>0</v>
      </c>
      <c r="CT8" s="125">
        <v>0</v>
      </c>
      <c r="CU8" s="125">
        <v>0</v>
      </c>
      <c r="CV8" s="125">
        <v>0</v>
      </c>
      <c r="CW8" s="125">
        <v>0</v>
      </c>
      <c r="CX8" s="125">
        <v>0</v>
      </c>
      <c r="CY8" s="125">
        <v>0</v>
      </c>
      <c r="CZ8" s="125">
        <v>0</v>
      </c>
      <c r="DA8" s="125">
        <v>0</v>
      </c>
      <c r="DB8" s="125">
        <v>0</v>
      </c>
      <c r="DC8" s="125">
        <v>0</v>
      </c>
      <c r="DD8" s="125">
        <v>0</v>
      </c>
      <c r="DE8" s="125">
        <v>0</v>
      </c>
      <c r="DF8" s="125">
        <v>0</v>
      </c>
      <c r="DG8" s="125">
        <v>0</v>
      </c>
      <c r="DH8" s="125">
        <v>0</v>
      </c>
      <c r="DI8" s="125">
        <v>0</v>
      </c>
      <c r="DJ8" s="125">
        <v>0</v>
      </c>
      <c r="DK8" s="125">
        <v>0</v>
      </c>
      <c r="DL8" s="125">
        <v>0</v>
      </c>
      <c r="DM8" s="125"/>
      <c r="DN8" s="125"/>
      <c r="DO8" s="125"/>
      <c r="DP8" s="125"/>
      <c r="DQ8" s="137"/>
    </row>
    <row r="9" spans="1:121">
      <c r="A9" s="127" t="s">
        <v>32</v>
      </c>
      <c r="B9" s="124">
        <v>49393416.92</v>
      </c>
      <c r="C9" s="125">
        <v>58699235.45</v>
      </c>
      <c r="D9" s="125">
        <v>0</v>
      </c>
      <c r="E9" s="125">
        <v>0</v>
      </c>
      <c r="F9" s="129">
        <v>2085458.81</v>
      </c>
      <c r="G9" s="125">
        <v>0</v>
      </c>
      <c r="H9" s="128">
        <v>-11391277.34</v>
      </c>
      <c r="I9" s="125">
        <v>0</v>
      </c>
      <c r="J9" s="125">
        <v>0</v>
      </c>
      <c r="K9" s="125">
        <v>0</v>
      </c>
      <c r="L9" s="125">
        <v>0</v>
      </c>
      <c r="M9" s="125">
        <v>0</v>
      </c>
      <c r="N9" s="125">
        <v>0</v>
      </c>
      <c r="O9" s="125">
        <v>0</v>
      </c>
      <c r="P9" s="125">
        <v>0</v>
      </c>
      <c r="Q9" s="125">
        <v>0</v>
      </c>
      <c r="R9" s="125">
        <v>58699235.45</v>
      </c>
      <c r="S9" s="125">
        <v>0</v>
      </c>
      <c r="T9" s="125">
        <v>0</v>
      </c>
      <c r="U9" s="125">
        <v>0</v>
      </c>
      <c r="V9" s="125">
        <v>0</v>
      </c>
      <c r="W9" s="125">
        <v>0</v>
      </c>
      <c r="X9" s="125">
        <v>0</v>
      </c>
      <c r="Y9" s="125">
        <v>0</v>
      </c>
      <c r="Z9" s="125">
        <v>0</v>
      </c>
      <c r="AA9" s="125">
        <v>0</v>
      </c>
      <c r="AB9" s="125">
        <v>0</v>
      </c>
      <c r="AC9" s="125">
        <v>0</v>
      </c>
      <c r="AD9" s="125">
        <v>5698353.46</v>
      </c>
      <c r="AE9" s="125">
        <v>11508808.7</v>
      </c>
      <c r="AF9" s="125">
        <v>41492073.29</v>
      </c>
      <c r="AG9" s="125">
        <v>0</v>
      </c>
      <c r="AH9" s="125">
        <v>0</v>
      </c>
      <c r="AI9" s="125">
        <v>0</v>
      </c>
      <c r="AJ9" s="125">
        <v>0</v>
      </c>
      <c r="AK9" s="125">
        <v>0</v>
      </c>
      <c r="AL9" s="125">
        <v>0</v>
      </c>
      <c r="AM9" s="125">
        <v>0</v>
      </c>
      <c r="AN9" s="125">
        <v>0</v>
      </c>
      <c r="AO9" s="125">
        <v>0</v>
      </c>
      <c r="AP9" s="125">
        <v>0</v>
      </c>
      <c r="AQ9" s="125">
        <v>0</v>
      </c>
      <c r="AR9" s="125">
        <v>0</v>
      </c>
      <c r="AS9" s="125">
        <v>0</v>
      </c>
      <c r="AT9" s="125">
        <v>0</v>
      </c>
      <c r="AU9" s="125">
        <v>0</v>
      </c>
      <c r="AV9" s="125">
        <v>0</v>
      </c>
      <c r="AW9" s="125">
        <v>0</v>
      </c>
      <c r="AX9" s="125">
        <v>0</v>
      </c>
      <c r="AY9" s="125">
        <v>0</v>
      </c>
      <c r="AZ9" s="125">
        <v>0</v>
      </c>
      <c r="BA9" s="125">
        <v>0</v>
      </c>
      <c r="BB9" s="125">
        <v>0</v>
      </c>
      <c r="BC9" s="125">
        <v>0</v>
      </c>
      <c r="BD9" s="125">
        <v>0</v>
      </c>
      <c r="BE9" s="125">
        <v>0</v>
      </c>
      <c r="BF9" s="125">
        <v>0</v>
      </c>
      <c r="BG9" s="125">
        <v>0</v>
      </c>
      <c r="BH9" s="125">
        <v>0</v>
      </c>
      <c r="BI9" s="125">
        <v>0</v>
      </c>
      <c r="BJ9" s="125">
        <v>0</v>
      </c>
      <c r="BK9" s="125">
        <v>0</v>
      </c>
      <c r="BL9" s="125">
        <v>0</v>
      </c>
      <c r="BM9" s="125">
        <v>0</v>
      </c>
      <c r="BN9" s="125">
        <v>0</v>
      </c>
      <c r="BO9" s="125">
        <v>0</v>
      </c>
      <c r="BP9" s="125">
        <v>0</v>
      </c>
      <c r="BQ9" s="125">
        <v>0</v>
      </c>
      <c r="BR9" s="125">
        <v>0</v>
      </c>
      <c r="BS9" s="125">
        <v>0</v>
      </c>
      <c r="BT9" s="125">
        <v>0</v>
      </c>
      <c r="BU9" s="125">
        <v>0</v>
      </c>
      <c r="BV9" s="125">
        <v>0</v>
      </c>
      <c r="BW9" s="125">
        <v>0</v>
      </c>
      <c r="BX9" s="125">
        <v>0</v>
      </c>
      <c r="BY9" s="125">
        <v>0</v>
      </c>
      <c r="BZ9" s="125">
        <v>0</v>
      </c>
      <c r="CA9" s="125">
        <v>0</v>
      </c>
      <c r="CB9" s="125">
        <v>0</v>
      </c>
      <c r="CC9" s="125">
        <v>0</v>
      </c>
      <c r="CD9" s="125">
        <v>0</v>
      </c>
      <c r="CE9" s="125">
        <v>0</v>
      </c>
      <c r="CF9" s="125">
        <v>0</v>
      </c>
      <c r="CG9" s="125">
        <v>0</v>
      </c>
      <c r="CH9" s="125">
        <v>0</v>
      </c>
      <c r="CI9" s="125">
        <v>0</v>
      </c>
      <c r="CJ9" s="125">
        <v>0</v>
      </c>
      <c r="CK9" s="125">
        <v>0</v>
      </c>
      <c r="CL9" s="125">
        <v>0</v>
      </c>
      <c r="CM9" s="125">
        <v>0</v>
      </c>
      <c r="CN9" s="125">
        <v>0</v>
      </c>
      <c r="CO9" s="125">
        <v>0</v>
      </c>
      <c r="CP9" s="125">
        <v>0</v>
      </c>
      <c r="CQ9" s="125">
        <v>0</v>
      </c>
      <c r="CR9" s="125">
        <v>0</v>
      </c>
      <c r="CS9" s="125">
        <v>0</v>
      </c>
      <c r="CT9" s="125">
        <v>0</v>
      </c>
      <c r="CU9" s="125">
        <v>0</v>
      </c>
      <c r="CV9" s="125">
        <v>0</v>
      </c>
      <c r="CW9" s="125">
        <v>0</v>
      </c>
      <c r="CX9" s="125">
        <v>0</v>
      </c>
      <c r="CY9" s="125">
        <v>0</v>
      </c>
      <c r="CZ9" s="125">
        <v>0</v>
      </c>
      <c r="DA9" s="125">
        <v>0</v>
      </c>
      <c r="DB9" s="125">
        <v>0</v>
      </c>
      <c r="DC9" s="125">
        <v>0</v>
      </c>
      <c r="DD9" s="125">
        <v>0</v>
      </c>
      <c r="DE9" s="125">
        <v>0</v>
      </c>
      <c r="DF9" s="125">
        <v>0</v>
      </c>
      <c r="DG9" s="125">
        <v>0</v>
      </c>
      <c r="DH9" s="125">
        <v>0</v>
      </c>
      <c r="DI9" s="125">
        <v>0</v>
      </c>
      <c r="DJ9" s="125">
        <v>0</v>
      </c>
      <c r="DK9" s="125">
        <v>0</v>
      </c>
      <c r="DL9" s="125">
        <v>0</v>
      </c>
      <c r="DM9" s="125"/>
      <c r="DN9" s="125"/>
      <c r="DO9" s="125"/>
      <c r="DP9" s="125"/>
      <c r="DQ9" s="137"/>
    </row>
    <row r="10" spans="1:121">
      <c r="A10" s="127" t="s">
        <v>33</v>
      </c>
      <c r="B10" s="124">
        <v>176586576.85</v>
      </c>
      <c r="C10" s="125">
        <v>169022915.34</v>
      </c>
      <c r="D10" s="125">
        <v>1704327.51</v>
      </c>
      <c r="E10" s="125">
        <v>-9262009.13</v>
      </c>
      <c r="F10" s="125"/>
      <c r="G10" s="125">
        <v>15109379.58</v>
      </c>
      <c r="H10" s="128">
        <v>11963.55</v>
      </c>
      <c r="I10" s="125">
        <v>3540037.73</v>
      </c>
      <c r="J10" s="125">
        <v>0</v>
      </c>
      <c r="K10" s="125">
        <v>0</v>
      </c>
      <c r="L10" s="125">
        <v>0</v>
      </c>
      <c r="M10" s="125">
        <v>0</v>
      </c>
      <c r="N10" s="125">
        <v>0</v>
      </c>
      <c r="O10" s="125">
        <v>141600</v>
      </c>
      <c r="P10" s="125">
        <v>155704794.95</v>
      </c>
      <c r="Q10" s="125">
        <v>0</v>
      </c>
      <c r="R10" s="125">
        <v>9636482.66</v>
      </c>
      <c r="S10" s="125">
        <v>0</v>
      </c>
      <c r="T10" s="125">
        <v>149363227.9</v>
      </c>
      <c r="U10" s="125">
        <v>0</v>
      </c>
      <c r="V10" s="125">
        <v>16334357.4</v>
      </c>
      <c r="W10" s="125">
        <v>-9992790.35</v>
      </c>
      <c r="X10" s="125">
        <v>0</v>
      </c>
      <c r="Y10" s="125">
        <v>0</v>
      </c>
      <c r="Z10" s="125">
        <v>0</v>
      </c>
      <c r="AA10" s="125">
        <v>0</v>
      </c>
      <c r="AB10" s="125">
        <v>0</v>
      </c>
      <c r="AC10" s="125">
        <v>0</v>
      </c>
      <c r="AD10" s="125">
        <v>957744.69</v>
      </c>
      <c r="AE10" s="125">
        <v>8678737.97</v>
      </c>
      <c r="AF10" s="125">
        <v>0</v>
      </c>
      <c r="AG10" s="125">
        <v>0</v>
      </c>
      <c r="AH10" s="125">
        <v>141600</v>
      </c>
      <c r="AI10" s="125">
        <v>0</v>
      </c>
      <c r="AJ10" s="125">
        <v>0</v>
      </c>
      <c r="AK10" s="125">
        <v>0</v>
      </c>
      <c r="AL10" s="125">
        <v>0</v>
      </c>
      <c r="AM10" s="125">
        <v>0</v>
      </c>
      <c r="AN10" s="125">
        <v>0</v>
      </c>
      <c r="AO10" s="125">
        <v>0</v>
      </c>
      <c r="AP10" s="125">
        <v>0</v>
      </c>
      <c r="AQ10" s="125">
        <v>0</v>
      </c>
      <c r="AR10" s="125">
        <v>0</v>
      </c>
      <c r="AS10" s="125">
        <v>0</v>
      </c>
      <c r="AT10" s="125">
        <v>0</v>
      </c>
      <c r="AU10" s="125">
        <v>0</v>
      </c>
      <c r="AV10" s="125">
        <v>0</v>
      </c>
      <c r="AW10" s="125">
        <v>0</v>
      </c>
      <c r="AX10" s="125">
        <v>0</v>
      </c>
      <c r="AY10" s="125">
        <v>0</v>
      </c>
      <c r="AZ10" s="125">
        <v>0</v>
      </c>
      <c r="BA10" s="125">
        <v>0</v>
      </c>
      <c r="BB10" s="125">
        <v>0</v>
      </c>
      <c r="BC10" s="125">
        <v>0</v>
      </c>
      <c r="BD10" s="125">
        <v>0</v>
      </c>
      <c r="BE10" s="125">
        <v>0</v>
      </c>
      <c r="BF10" s="125">
        <v>0</v>
      </c>
      <c r="BG10" s="125">
        <v>0</v>
      </c>
      <c r="BH10" s="125">
        <v>0</v>
      </c>
      <c r="BI10" s="125">
        <v>0</v>
      </c>
      <c r="BJ10" s="125">
        <v>0</v>
      </c>
      <c r="BK10" s="125">
        <v>0</v>
      </c>
      <c r="BL10" s="125">
        <v>0</v>
      </c>
      <c r="BM10" s="125">
        <v>0</v>
      </c>
      <c r="BN10" s="125">
        <v>0</v>
      </c>
      <c r="BO10" s="125">
        <v>0</v>
      </c>
      <c r="BP10" s="125">
        <v>0</v>
      </c>
      <c r="BQ10" s="125">
        <v>0</v>
      </c>
      <c r="BR10" s="125">
        <v>0</v>
      </c>
      <c r="BS10" s="125">
        <v>0</v>
      </c>
      <c r="BT10" s="125">
        <v>0</v>
      </c>
      <c r="BU10" s="125">
        <v>0</v>
      </c>
      <c r="BV10" s="125">
        <v>0</v>
      </c>
      <c r="BW10" s="125">
        <v>0</v>
      </c>
      <c r="BX10" s="125">
        <v>0</v>
      </c>
      <c r="BY10" s="125">
        <v>0</v>
      </c>
      <c r="BZ10" s="125">
        <v>0</v>
      </c>
      <c r="CA10" s="125">
        <v>0</v>
      </c>
      <c r="CB10" s="125">
        <v>0</v>
      </c>
      <c r="CC10" s="125">
        <v>0</v>
      </c>
      <c r="CD10" s="125">
        <v>0</v>
      </c>
      <c r="CE10" s="125">
        <v>0</v>
      </c>
      <c r="CF10" s="125">
        <v>0</v>
      </c>
      <c r="CG10" s="125">
        <v>0</v>
      </c>
      <c r="CH10" s="125">
        <v>0</v>
      </c>
      <c r="CI10" s="125">
        <v>0</v>
      </c>
      <c r="CJ10" s="125">
        <v>0</v>
      </c>
      <c r="CK10" s="125">
        <v>0</v>
      </c>
      <c r="CL10" s="125">
        <v>0</v>
      </c>
      <c r="CM10" s="125">
        <v>0</v>
      </c>
      <c r="CN10" s="125">
        <v>0</v>
      </c>
      <c r="CO10" s="125">
        <v>0</v>
      </c>
      <c r="CP10" s="125">
        <v>0</v>
      </c>
      <c r="CQ10" s="125">
        <v>0</v>
      </c>
      <c r="CR10" s="125">
        <v>0</v>
      </c>
      <c r="CS10" s="125">
        <v>0</v>
      </c>
      <c r="CT10" s="125">
        <v>0</v>
      </c>
      <c r="CU10" s="125">
        <v>0</v>
      </c>
      <c r="CV10" s="125">
        <v>0</v>
      </c>
      <c r="CW10" s="125">
        <v>0</v>
      </c>
      <c r="CX10" s="125">
        <v>0</v>
      </c>
      <c r="CY10" s="125">
        <v>0</v>
      </c>
      <c r="CZ10" s="125">
        <v>0</v>
      </c>
      <c r="DA10" s="125">
        <v>0</v>
      </c>
      <c r="DB10" s="125">
        <v>0</v>
      </c>
      <c r="DC10" s="125">
        <v>0</v>
      </c>
      <c r="DD10" s="125">
        <v>0</v>
      </c>
      <c r="DE10" s="125">
        <v>0</v>
      </c>
      <c r="DF10" s="125">
        <v>0</v>
      </c>
      <c r="DG10" s="125">
        <v>0</v>
      </c>
      <c r="DH10" s="125">
        <v>0</v>
      </c>
      <c r="DI10" s="125">
        <v>0</v>
      </c>
      <c r="DJ10" s="125">
        <v>0</v>
      </c>
      <c r="DK10" s="125">
        <v>0</v>
      </c>
      <c r="DL10" s="125">
        <v>0</v>
      </c>
      <c r="DM10" s="125"/>
      <c r="DN10" s="125"/>
      <c r="DO10" s="125"/>
      <c r="DP10" s="125"/>
      <c r="DQ10" s="137"/>
    </row>
    <row r="11" spans="1:121">
      <c r="A11" s="127" t="s">
        <v>34</v>
      </c>
      <c r="B11" s="124">
        <v>13073.93</v>
      </c>
      <c r="C11" s="125">
        <v>0</v>
      </c>
      <c r="D11" s="125">
        <v>0</v>
      </c>
      <c r="E11" s="125">
        <v>13073.93</v>
      </c>
      <c r="F11" s="125"/>
      <c r="G11" s="125">
        <v>0</v>
      </c>
      <c r="H11" s="128">
        <v>0</v>
      </c>
      <c r="I11" s="125">
        <v>0</v>
      </c>
      <c r="J11" s="125">
        <v>0</v>
      </c>
      <c r="K11" s="125">
        <v>0</v>
      </c>
      <c r="L11" s="125">
        <v>0</v>
      </c>
      <c r="M11" s="125">
        <v>0</v>
      </c>
      <c r="N11" s="125">
        <v>0</v>
      </c>
      <c r="O11" s="125">
        <v>0</v>
      </c>
      <c r="P11" s="125">
        <v>0</v>
      </c>
      <c r="Q11" s="125">
        <v>0</v>
      </c>
      <c r="R11" s="125">
        <v>0</v>
      </c>
      <c r="S11" s="125">
        <v>0</v>
      </c>
      <c r="T11" s="125">
        <v>0</v>
      </c>
      <c r="U11" s="125">
        <v>0</v>
      </c>
      <c r="V11" s="125">
        <v>0</v>
      </c>
      <c r="W11" s="125">
        <v>0</v>
      </c>
      <c r="X11" s="125">
        <v>0</v>
      </c>
      <c r="Y11" s="125">
        <v>0</v>
      </c>
      <c r="Z11" s="125">
        <v>0</v>
      </c>
      <c r="AA11" s="125">
        <v>0</v>
      </c>
      <c r="AB11" s="125">
        <v>0</v>
      </c>
      <c r="AC11" s="125">
        <v>0</v>
      </c>
      <c r="AD11" s="125">
        <v>0</v>
      </c>
      <c r="AE11" s="125">
        <v>0</v>
      </c>
      <c r="AF11" s="125">
        <v>0</v>
      </c>
      <c r="AG11" s="125">
        <v>0</v>
      </c>
      <c r="AH11" s="125">
        <v>0</v>
      </c>
      <c r="AI11" s="125">
        <v>0</v>
      </c>
      <c r="AJ11" s="125">
        <v>0</v>
      </c>
      <c r="AK11" s="125">
        <v>0</v>
      </c>
      <c r="AL11" s="125">
        <v>0</v>
      </c>
      <c r="AM11" s="125">
        <v>0</v>
      </c>
      <c r="AN11" s="125">
        <v>0</v>
      </c>
      <c r="AO11" s="125">
        <v>0</v>
      </c>
      <c r="AP11" s="125">
        <v>0</v>
      </c>
      <c r="AQ11" s="125">
        <v>0</v>
      </c>
      <c r="AR11" s="125">
        <v>0</v>
      </c>
      <c r="AS11" s="125">
        <v>0</v>
      </c>
      <c r="AT11" s="125">
        <v>0</v>
      </c>
      <c r="AU11" s="125">
        <v>0</v>
      </c>
      <c r="AV11" s="125">
        <v>0</v>
      </c>
      <c r="AW11" s="125">
        <v>0</v>
      </c>
      <c r="AX11" s="125">
        <v>0</v>
      </c>
      <c r="AY11" s="125">
        <v>0</v>
      </c>
      <c r="AZ11" s="125">
        <v>0</v>
      </c>
      <c r="BA11" s="125">
        <v>0</v>
      </c>
      <c r="BB11" s="125">
        <v>0</v>
      </c>
      <c r="BC11" s="125">
        <v>0</v>
      </c>
      <c r="BD11" s="125">
        <v>0</v>
      </c>
      <c r="BE11" s="125">
        <v>0</v>
      </c>
      <c r="BF11" s="125">
        <v>0</v>
      </c>
      <c r="BG11" s="125">
        <v>0</v>
      </c>
      <c r="BH11" s="125">
        <v>0</v>
      </c>
      <c r="BI11" s="125">
        <v>0</v>
      </c>
      <c r="BJ11" s="125">
        <v>0</v>
      </c>
      <c r="BK11" s="125">
        <v>0</v>
      </c>
      <c r="BL11" s="125">
        <v>0</v>
      </c>
      <c r="BM11" s="125">
        <v>0</v>
      </c>
      <c r="BN11" s="125">
        <v>0</v>
      </c>
      <c r="BO11" s="125">
        <v>0</v>
      </c>
      <c r="BP11" s="125">
        <v>0</v>
      </c>
      <c r="BQ11" s="125">
        <v>0</v>
      </c>
      <c r="BR11" s="125">
        <v>0</v>
      </c>
      <c r="BS11" s="125">
        <v>0</v>
      </c>
      <c r="BT11" s="125">
        <v>0</v>
      </c>
      <c r="BU11" s="125">
        <v>0</v>
      </c>
      <c r="BV11" s="125">
        <v>0</v>
      </c>
      <c r="BW11" s="125">
        <v>0</v>
      </c>
      <c r="BX11" s="125">
        <v>0</v>
      </c>
      <c r="BY11" s="125">
        <v>0</v>
      </c>
      <c r="BZ11" s="125">
        <v>0</v>
      </c>
      <c r="CA11" s="125">
        <v>0</v>
      </c>
      <c r="CB11" s="125">
        <v>0</v>
      </c>
      <c r="CC11" s="125">
        <v>0</v>
      </c>
      <c r="CD11" s="125">
        <v>0</v>
      </c>
      <c r="CE11" s="125">
        <v>0</v>
      </c>
      <c r="CF11" s="125">
        <v>0</v>
      </c>
      <c r="CG11" s="125">
        <v>0</v>
      </c>
      <c r="CH11" s="125">
        <v>0</v>
      </c>
      <c r="CI11" s="125">
        <v>0</v>
      </c>
      <c r="CJ11" s="125">
        <v>0</v>
      </c>
      <c r="CK11" s="125">
        <v>0</v>
      </c>
      <c r="CL11" s="125">
        <v>0</v>
      </c>
      <c r="CM11" s="125">
        <v>0</v>
      </c>
      <c r="CN11" s="125">
        <v>0</v>
      </c>
      <c r="CO11" s="125">
        <v>0</v>
      </c>
      <c r="CP11" s="125">
        <v>0</v>
      </c>
      <c r="CQ11" s="125">
        <v>0</v>
      </c>
      <c r="CR11" s="125">
        <v>0</v>
      </c>
      <c r="CS11" s="125">
        <v>0</v>
      </c>
      <c r="CT11" s="125">
        <v>0</v>
      </c>
      <c r="CU11" s="125">
        <v>0</v>
      </c>
      <c r="CV11" s="125">
        <v>0</v>
      </c>
      <c r="CW11" s="125">
        <v>0</v>
      </c>
      <c r="CX11" s="125">
        <v>0</v>
      </c>
      <c r="CY11" s="125">
        <v>0</v>
      </c>
      <c r="CZ11" s="125">
        <v>0</v>
      </c>
      <c r="DA11" s="125">
        <v>0</v>
      </c>
      <c r="DB11" s="125">
        <v>0</v>
      </c>
      <c r="DC11" s="125">
        <v>0</v>
      </c>
      <c r="DD11" s="125">
        <v>0</v>
      </c>
      <c r="DE11" s="125">
        <v>0</v>
      </c>
      <c r="DF11" s="125">
        <v>0</v>
      </c>
      <c r="DG11" s="125">
        <v>0</v>
      </c>
      <c r="DH11" s="125">
        <v>0</v>
      </c>
      <c r="DI11" s="125">
        <v>0</v>
      </c>
      <c r="DJ11" s="125">
        <v>0</v>
      </c>
      <c r="DK11" s="125">
        <v>0</v>
      </c>
      <c r="DL11" s="125">
        <v>0</v>
      </c>
      <c r="DM11" s="125"/>
      <c r="DN11" s="125"/>
      <c r="DO11" s="125"/>
      <c r="DP11" s="125"/>
      <c r="DQ11" s="137"/>
    </row>
    <row r="12" ht="24" spans="1:121">
      <c r="A12" s="130" t="s">
        <v>35</v>
      </c>
      <c r="B12" s="124">
        <v>0</v>
      </c>
      <c r="C12" s="125">
        <v>0</v>
      </c>
      <c r="D12" s="125">
        <v>0</v>
      </c>
      <c r="E12" s="125">
        <v>0</v>
      </c>
      <c r="F12" s="125"/>
      <c r="G12" s="125">
        <v>0</v>
      </c>
      <c r="H12" s="128">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c r="AH12" s="125">
        <v>0</v>
      </c>
      <c r="AI12" s="125">
        <v>0</v>
      </c>
      <c r="AJ12" s="125">
        <v>0</v>
      </c>
      <c r="AK12" s="125">
        <v>0</v>
      </c>
      <c r="AL12" s="125">
        <v>0</v>
      </c>
      <c r="AM12" s="125">
        <v>0</v>
      </c>
      <c r="AN12" s="125">
        <v>0</v>
      </c>
      <c r="AO12" s="125">
        <v>0</v>
      </c>
      <c r="AP12" s="125">
        <v>0</v>
      </c>
      <c r="AQ12" s="125">
        <v>0</v>
      </c>
      <c r="AR12" s="125">
        <v>0</v>
      </c>
      <c r="AS12" s="125">
        <v>0</v>
      </c>
      <c r="AT12" s="125">
        <v>0</v>
      </c>
      <c r="AU12" s="125">
        <v>0</v>
      </c>
      <c r="AV12" s="125">
        <v>0</v>
      </c>
      <c r="AW12" s="125">
        <v>0</v>
      </c>
      <c r="AX12" s="125">
        <v>0</v>
      </c>
      <c r="AY12" s="125">
        <v>0</v>
      </c>
      <c r="AZ12" s="125">
        <v>0</v>
      </c>
      <c r="BA12" s="125">
        <v>0</v>
      </c>
      <c r="BB12" s="125">
        <v>0</v>
      </c>
      <c r="BC12" s="125">
        <v>0</v>
      </c>
      <c r="BD12" s="125">
        <v>0</v>
      </c>
      <c r="BE12" s="125">
        <v>0</v>
      </c>
      <c r="BF12" s="125">
        <v>0</v>
      </c>
      <c r="BG12" s="125">
        <v>0</v>
      </c>
      <c r="BH12" s="125">
        <v>0</v>
      </c>
      <c r="BI12" s="125">
        <v>0</v>
      </c>
      <c r="BJ12" s="125">
        <v>0</v>
      </c>
      <c r="BK12" s="125">
        <v>0</v>
      </c>
      <c r="BL12" s="125">
        <v>0</v>
      </c>
      <c r="BM12" s="125">
        <v>0</v>
      </c>
      <c r="BN12" s="125">
        <v>0</v>
      </c>
      <c r="BO12" s="125">
        <v>0</v>
      </c>
      <c r="BP12" s="125">
        <v>0</v>
      </c>
      <c r="BQ12" s="125">
        <v>0</v>
      </c>
      <c r="BR12" s="125">
        <v>0</v>
      </c>
      <c r="BS12" s="125">
        <v>0</v>
      </c>
      <c r="BT12" s="125">
        <v>0</v>
      </c>
      <c r="BU12" s="125">
        <v>0</v>
      </c>
      <c r="BV12" s="125">
        <v>0</v>
      </c>
      <c r="BW12" s="125">
        <v>0</v>
      </c>
      <c r="BX12" s="125">
        <v>0</v>
      </c>
      <c r="BY12" s="125">
        <v>0</v>
      </c>
      <c r="BZ12" s="125">
        <v>0</v>
      </c>
      <c r="CA12" s="125">
        <v>0</v>
      </c>
      <c r="CB12" s="125">
        <v>0</v>
      </c>
      <c r="CC12" s="125">
        <v>0</v>
      </c>
      <c r="CD12" s="125">
        <v>0</v>
      </c>
      <c r="CE12" s="125">
        <v>0</v>
      </c>
      <c r="CF12" s="125">
        <v>0</v>
      </c>
      <c r="CG12" s="125">
        <v>0</v>
      </c>
      <c r="CH12" s="125">
        <v>0</v>
      </c>
      <c r="CI12" s="125">
        <v>0</v>
      </c>
      <c r="CJ12" s="125">
        <v>0</v>
      </c>
      <c r="CK12" s="125">
        <v>0</v>
      </c>
      <c r="CL12" s="125">
        <v>0</v>
      </c>
      <c r="CM12" s="125">
        <v>0</v>
      </c>
      <c r="CN12" s="125">
        <v>0</v>
      </c>
      <c r="CO12" s="125">
        <v>0</v>
      </c>
      <c r="CP12" s="125">
        <v>0</v>
      </c>
      <c r="CQ12" s="125">
        <v>0</v>
      </c>
      <c r="CR12" s="125">
        <v>0</v>
      </c>
      <c r="CS12" s="125">
        <v>0</v>
      </c>
      <c r="CT12" s="125">
        <v>0</v>
      </c>
      <c r="CU12" s="125">
        <v>0</v>
      </c>
      <c r="CV12" s="125">
        <v>0</v>
      </c>
      <c r="CW12" s="125">
        <v>0</v>
      </c>
      <c r="CX12" s="125">
        <v>0</v>
      </c>
      <c r="CY12" s="125">
        <v>0</v>
      </c>
      <c r="CZ12" s="125">
        <v>0</v>
      </c>
      <c r="DA12" s="125">
        <v>0</v>
      </c>
      <c r="DB12" s="125">
        <v>0</v>
      </c>
      <c r="DC12" s="125">
        <v>0</v>
      </c>
      <c r="DD12" s="125">
        <v>0</v>
      </c>
      <c r="DE12" s="125">
        <v>0</v>
      </c>
      <c r="DF12" s="125">
        <v>0</v>
      </c>
      <c r="DG12" s="125">
        <v>0</v>
      </c>
      <c r="DH12" s="125">
        <v>0</v>
      </c>
      <c r="DI12" s="125">
        <v>0</v>
      </c>
      <c r="DJ12" s="125">
        <v>0</v>
      </c>
      <c r="DK12" s="125">
        <v>0</v>
      </c>
      <c r="DL12" s="125">
        <v>0</v>
      </c>
      <c r="DM12" s="125"/>
      <c r="DN12" s="125"/>
      <c r="DO12" s="125"/>
      <c r="DP12" s="125"/>
      <c r="DQ12" s="137"/>
    </row>
    <row r="13" ht="24" spans="1:121">
      <c r="A13" s="127" t="s">
        <v>36</v>
      </c>
      <c r="B13" s="124">
        <v>0</v>
      </c>
      <c r="C13" s="125">
        <v>0</v>
      </c>
      <c r="D13" s="125">
        <v>0</v>
      </c>
      <c r="E13" s="125">
        <v>0</v>
      </c>
      <c r="F13" s="125"/>
      <c r="G13" s="125">
        <v>0</v>
      </c>
      <c r="H13" s="128">
        <v>0</v>
      </c>
      <c r="I13" s="125">
        <v>0</v>
      </c>
      <c r="J13" s="125">
        <v>0</v>
      </c>
      <c r="K13" s="125">
        <v>0</v>
      </c>
      <c r="L13" s="125">
        <v>0</v>
      </c>
      <c r="M13" s="125">
        <v>0</v>
      </c>
      <c r="N13" s="125">
        <v>0</v>
      </c>
      <c r="O13" s="125">
        <v>0</v>
      </c>
      <c r="P13" s="125">
        <v>0</v>
      </c>
      <c r="Q13" s="125">
        <v>0</v>
      </c>
      <c r="R13" s="125">
        <v>0</v>
      </c>
      <c r="S13" s="125">
        <v>0</v>
      </c>
      <c r="T13" s="125">
        <v>0</v>
      </c>
      <c r="U13" s="125">
        <v>0</v>
      </c>
      <c r="V13" s="125">
        <v>0</v>
      </c>
      <c r="W13" s="125">
        <v>0</v>
      </c>
      <c r="X13" s="125">
        <v>0</v>
      </c>
      <c r="Y13" s="125">
        <v>0</v>
      </c>
      <c r="Z13" s="125">
        <v>0</v>
      </c>
      <c r="AA13" s="125">
        <v>0</v>
      </c>
      <c r="AB13" s="125">
        <v>0</v>
      </c>
      <c r="AC13" s="125">
        <v>0</v>
      </c>
      <c r="AD13" s="125">
        <v>0</v>
      </c>
      <c r="AE13" s="125">
        <v>0</v>
      </c>
      <c r="AF13" s="125">
        <v>0</v>
      </c>
      <c r="AG13" s="125">
        <v>0</v>
      </c>
      <c r="AH13" s="125">
        <v>0</v>
      </c>
      <c r="AI13" s="125">
        <v>0</v>
      </c>
      <c r="AJ13" s="125">
        <v>0</v>
      </c>
      <c r="AK13" s="125">
        <v>0</v>
      </c>
      <c r="AL13" s="125">
        <v>0</v>
      </c>
      <c r="AM13" s="125">
        <v>0</v>
      </c>
      <c r="AN13" s="125">
        <v>0</v>
      </c>
      <c r="AO13" s="125">
        <v>0</v>
      </c>
      <c r="AP13" s="125">
        <v>0</v>
      </c>
      <c r="AQ13" s="125">
        <v>0</v>
      </c>
      <c r="AR13" s="125">
        <v>0</v>
      </c>
      <c r="AS13" s="125">
        <v>0</v>
      </c>
      <c r="AT13" s="125">
        <v>0</v>
      </c>
      <c r="AU13" s="125">
        <v>0</v>
      </c>
      <c r="AV13" s="125">
        <v>0</v>
      </c>
      <c r="AW13" s="125">
        <v>0</v>
      </c>
      <c r="AX13" s="125">
        <v>0</v>
      </c>
      <c r="AY13" s="125">
        <v>0</v>
      </c>
      <c r="AZ13" s="125">
        <v>0</v>
      </c>
      <c r="BA13" s="125">
        <v>0</v>
      </c>
      <c r="BB13" s="125">
        <v>0</v>
      </c>
      <c r="BC13" s="125">
        <v>0</v>
      </c>
      <c r="BD13" s="125">
        <v>0</v>
      </c>
      <c r="BE13" s="125">
        <v>0</v>
      </c>
      <c r="BF13" s="125">
        <v>0</v>
      </c>
      <c r="BG13" s="125">
        <v>0</v>
      </c>
      <c r="BH13" s="125">
        <v>0</v>
      </c>
      <c r="BI13" s="125">
        <v>0</v>
      </c>
      <c r="BJ13" s="125">
        <v>0</v>
      </c>
      <c r="BK13" s="125">
        <v>0</v>
      </c>
      <c r="BL13" s="125">
        <v>0</v>
      </c>
      <c r="BM13" s="125">
        <v>0</v>
      </c>
      <c r="BN13" s="125">
        <v>0</v>
      </c>
      <c r="BO13" s="125">
        <v>0</v>
      </c>
      <c r="BP13" s="125">
        <v>0</v>
      </c>
      <c r="BQ13" s="125">
        <v>0</v>
      </c>
      <c r="BR13" s="125">
        <v>0</v>
      </c>
      <c r="BS13" s="125">
        <v>0</v>
      </c>
      <c r="BT13" s="125">
        <v>0</v>
      </c>
      <c r="BU13" s="125">
        <v>0</v>
      </c>
      <c r="BV13" s="125">
        <v>0</v>
      </c>
      <c r="BW13" s="125">
        <v>0</v>
      </c>
      <c r="BX13" s="125">
        <v>0</v>
      </c>
      <c r="BY13" s="125">
        <v>0</v>
      </c>
      <c r="BZ13" s="125">
        <v>0</v>
      </c>
      <c r="CA13" s="125">
        <v>0</v>
      </c>
      <c r="CB13" s="125">
        <v>0</v>
      </c>
      <c r="CC13" s="125">
        <v>0</v>
      </c>
      <c r="CD13" s="125">
        <v>0</v>
      </c>
      <c r="CE13" s="125">
        <v>0</v>
      </c>
      <c r="CF13" s="125">
        <v>0</v>
      </c>
      <c r="CG13" s="125">
        <v>0</v>
      </c>
      <c r="CH13" s="125">
        <v>0</v>
      </c>
      <c r="CI13" s="125">
        <v>0</v>
      </c>
      <c r="CJ13" s="125">
        <v>0</v>
      </c>
      <c r="CK13" s="125">
        <v>0</v>
      </c>
      <c r="CL13" s="125">
        <v>0</v>
      </c>
      <c r="CM13" s="125">
        <v>0</v>
      </c>
      <c r="CN13" s="125">
        <v>0</v>
      </c>
      <c r="CO13" s="125">
        <v>0</v>
      </c>
      <c r="CP13" s="125">
        <v>0</v>
      </c>
      <c r="CQ13" s="125">
        <v>0</v>
      </c>
      <c r="CR13" s="125">
        <v>0</v>
      </c>
      <c r="CS13" s="125">
        <v>0</v>
      </c>
      <c r="CT13" s="125">
        <v>0</v>
      </c>
      <c r="CU13" s="125">
        <v>0</v>
      </c>
      <c r="CV13" s="125">
        <v>0</v>
      </c>
      <c r="CW13" s="125">
        <v>0</v>
      </c>
      <c r="CX13" s="125">
        <v>0</v>
      </c>
      <c r="CY13" s="125">
        <v>0</v>
      </c>
      <c r="CZ13" s="125">
        <v>0</v>
      </c>
      <c r="DA13" s="125">
        <v>0</v>
      </c>
      <c r="DB13" s="125">
        <v>0</v>
      </c>
      <c r="DC13" s="125">
        <v>0</v>
      </c>
      <c r="DD13" s="125">
        <v>0</v>
      </c>
      <c r="DE13" s="125">
        <v>0</v>
      </c>
      <c r="DF13" s="125">
        <v>0</v>
      </c>
      <c r="DG13" s="125">
        <v>0</v>
      </c>
      <c r="DH13" s="125">
        <v>0</v>
      </c>
      <c r="DI13" s="125">
        <v>0</v>
      </c>
      <c r="DJ13" s="125">
        <v>0</v>
      </c>
      <c r="DK13" s="125">
        <v>0</v>
      </c>
      <c r="DL13" s="125">
        <v>0</v>
      </c>
      <c r="DM13" s="125"/>
      <c r="DN13" s="125"/>
      <c r="DO13" s="125"/>
      <c r="DP13" s="125"/>
      <c r="DQ13" s="137"/>
    </row>
    <row r="14" ht="12.75" spans="1:121">
      <c r="A14" s="123" t="s">
        <v>37</v>
      </c>
      <c r="B14" s="124">
        <v>30863.04</v>
      </c>
      <c r="C14" s="125">
        <v>2681.04</v>
      </c>
      <c r="D14" s="125">
        <v>28182</v>
      </c>
      <c r="E14" s="125">
        <v>0</v>
      </c>
      <c r="F14" s="125"/>
      <c r="G14" s="125">
        <v>0</v>
      </c>
      <c r="H14" s="128">
        <v>0</v>
      </c>
      <c r="I14" s="125">
        <v>0</v>
      </c>
      <c r="J14" s="125">
        <v>0</v>
      </c>
      <c r="K14" s="125">
        <v>0</v>
      </c>
      <c r="L14" s="125">
        <v>0</v>
      </c>
      <c r="M14" s="125">
        <v>0</v>
      </c>
      <c r="N14" s="125">
        <v>0</v>
      </c>
      <c r="O14" s="125">
        <v>2681.04</v>
      </c>
      <c r="P14" s="125">
        <v>0</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c r="AG14" s="125">
        <v>0</v>
      </c>
      <c r="AH14" s="125">
        <v>0</v>
      </c>
      <c r="AI14" s="125">
        <v>0</v>
      </c>
      <c r="AJ14" s="125">
        <v>0</v>
      </c>
      <c r="AK14" s="125">
        <v>0</v>
      </c>
      <c r="AL14" s="125">
        <v>0</v>
      </c>
      <c r="AM14" s="125">
        <v>0</v>
      </c>
      <c r="AN14" s="125">
        <v>0</v>
      </c>
      <c r="AO14" s="125">
        <v>2681.04</v>
      </c>
      <c r="AP14" s="125">
        <v>0</v>
      </c>
      <c r="AQ14" s="125">
        <v>0</v>
      </c>
      <c r="AR14" s="125">
        <v>0</v>
      </c>
      <c r="AS14" s="125">
        <v>0</v>
      </c>
      <c r="AT14" s="125">
        <v>0</v>
      </c>
      <c r="AU14" s="125">
        <v>0</v>
      </c>
      <c r="AV14" s="125">
        <v>0</v>
      </c>
      <c r="AW14" s="125">
        <v>0</v>
      </c>
      <c r="AX14" s="125">
        <v>0</v>
      </c>
      <c r="AY14" s="125">
        <v>0</v>
      </c>
      <c r="AZ14" s="125">
        <v>0</v>
      </c>
      <c r="BA14" s="125">
        <v>0</v>
      </c>
      <c r="BB14" s="125">
        <v>0</v>
      </c>
      <c r="BC14" s="125">
        <v>0</v>
      </c>
      <c r="BD14" s="125">
        <v>0</v>
      </c>
      <c r="BE14" s="125">
        <v>0</v>
      </c>
      <c r="BF14" s="125">
        <v>0</v>
      </c>
      <c r="BG14" s="125">
        <v>0</v>
      </c>
      <c r="BH14" s="125">
        <v>0</v>
      </c>
      <c r="BI14" s="125">
        <v>0</v>
      </c>
      <c r="BJ14" s="125">
        <v>0</v>
      </c>
      <c r="BK14" s="125">
        <v>0</v>
      </c>
      <c r="BL14" s="125">
        <v>0</v>
      </c>
      <c r="BM14" s="125">
        <v>0</v>
      </c>
      <c r="BN14" s="125">
        <v>0</v>
      </c>
      <c r="BO14" s="125">
        <v>0</v>
      </c>
      <c r="BP14" s="125">
        <v>1629</v>
      </c>
      <c r="BQ14" s="125">
        <v>0</v>
      </c>
      <c r="BR14" s="125">
        <v>0</v>
      </c>
      <c r="BS14" s="125">
        <v>0</v>
      </c>
      <c r="BT14" s="125">
        <v>0</v>
      </c>
      <c r="BU14" s="125">
        <v>0</v>
      </c>
      <c r="BV14" s="125">
        <v>0</v>
      </c>
      <c r="BW14" s="125">
        <v>0</v>
      </c>
      <c r="BX14" s="125">
        <v>0</v>
      </c>
      <c r="BY14" s="125">
        <v>0</v>
      </c>
      <c r="BZ14" s="125">
        <v>0</v>
      </c>
      <c r="CA14" s="125">
        <v>0</v>
      </c>
      <c r="CB14" s="125">
        <v>0</v>
      </c>
      <c r="CC14" s="125">
        <v>0</v>
      </c>
      <c r="CD14" s="125">
        <v>0</v>
      </c>
      <c r="CE14" s="125">
        <v>0</v>
      </c>
      <c r="CF14" s="125">
        <v>0</v>
      </c>
      <c r="CG14" s="125">
        <v>0</v>
      </c>
      <c r="CH14" s="125">
        <v>0</v>
      </c>
      <c r="CI14" s="125">
        <v>0</v>
      </c>
      <c r="CJ14" s="125">
        <v>0</v>
      </c>
      <c r="CK14" s="125">
        <v>0</v>
      </c>
      <c r="CL14" s="125">
        <v>0</v>
      </c>
      <c r="CM14" s="125">
        <v>0</v>
      </c>
      <c r="CN14" s="125">
        <v>0</v>
      </c>
      <c r="CO14" s="125">
        <v>0</v>
      </c>
      <c r="CP14" s="125">
        <v>0</v>
      </c>
      <c r="CQ14" s="125">
        <v>0</v>
      </c>
      <c r="CR14" s="125">
        <v>0</v>
      </c>
      <c r="CS14" s="125">
        <v>0</v>
      </c>
      <c r="CT14" s="125">
        <v>0</v>
      </c>
      <c r="CU14" s="125">
        <v>0</v>
      </c>
      <c r="CV14" s="125">
        <v>0</v>
      </c>
      <c r="CW14" s="125">
        <v>0</v>
      </c>
      <c r="CX14" s="125">
        <v>0</v>
      </c>
      <c r="CY14" s="125">
        <v>0</v>
      </c>
      <c r="CZ14" s="125">
        <v>1052.04</v>
      </c>
      <c r="DA14" s="125">
        <v>0</v>
      </c>
      <c r="DB14" s="125">
        <v>0</v>
      </c>
      <c r="DC14" s="125">
        <v>0</v>
      </c>
      <c r="DD14" s="125">
        <v>0</v>
      </c>
      <c r="DE14" s="125">
        <v>0</v>
      </c>
      <c r="DF14" s="125">
        <v>0</v>
      </c>
      <c r="DG14" s="125">
        <v>0</v>
      </c>
      <c r="DH14" s="125">
        <v>0</v>
      </c>
      <c r="DI14" s="125">
        <v>0</v>
      </c>
      <c r="DJ14" s="125">
        <v>0</v>
      </c>
      <c r="DK14" s="125">
        <v>0</v>
      </c>
      <c r="DL14" s="125">
        <v>0</v>
      </c>
      <c r="DM14" s="125"/>
      <c r="DN14" s="125"/>
      <c r="DO14" s="125"/>
      <c r="DP14" s="125"/>
      <c r="DQ14" s="137"/>
    </row>
    <row r="15" ht="24" spans="1:121">
      <c r="A15" s="127" t="s">
        <v>38</v>
      </c>
      <c r="B15" s="124">
        <v>91259756.13</v>
      </c>
      <c r="C15" s="125">
        <v>66492694.21</v>
      </c>
      <c r="D15" s="125">
        <v>6992370.33</v>
      </c>
      <c r="E15" s="125">
        <v>28647658</v>
      </c>
      <c r="F15" s="125"/>
      <c r="G15" s="125">
        <v>71904666.48</v>
      </c>
      <c r="H15" s="128">
        <v>-82777632.89</v>
      </c>
      <c r="I15" s="125">
        <v>0</v>
      </c>
      <c r="J15" s="125">
        <v>0</v>
      </c>
      <c r="K15" s="125">
        <v>0</v>
      </c>
      <c r="L15" s="125">
        <v>0</v>
      </c>
      <c r="M15" s="125">
        <v>0</v>
      </c>
      <c r="N15" s="125">
        <v>0</v>
      </c>
      <c r="O15" s="125">
        <v>1924800</v>
      </c>
      <c r="P15" s="125">
        <v>46670709.39</v>
      </c>
      <c r="Q15" s="125">
        <v>0</v>
      </c>
      <c r="R15" s="125">
        <v>17897184.82</v>
      </c>
      <c r="S15" s="125">
        <v>0</v>
      </c>
      <c r="T15" s="125">
        <v>-736656.19</v>
      </c>
      <c r="U15" s="125">
        <v>0</v>
      </c>
      <c r="V15" s="125">
        <v>30960048.58</v>
      </c>
      <c r="W15" s="125">
        <v>16447317</v>
      </c>
      <c r="X15" s="125">
        <v>0</v>
      </c>
      <c r="Y15" s="125">
        <v>0</v>
      </c>
      <c r="Z15" s="125">
        <v>0</v>
      </c>
      <c r="AA15" s="125">
        <v>0</v>
      </c>
      <c r="AB15" s="125">
        <v>0</v>
      </c>
      <c r="AC15" s="125">
        <v>0</v>
      </c>
      <c r="AD15" s="125">
        <v>-49615.09</v>
      </c>
      <c r="AE15" s="125">
        <v>17946799.91</v>
      </c>
      <c r="AF15" s="125">
        <v>0</v>
      </c>
      <c r="AG15" s="125">
        <v>0</v>
      </c>
      <c r="AH15" s="125">
        <v>1924800</v>
      </c>
      <c r="AI15" s="125">
        <v>0</v>
      </c>
      <c r="AJ15" s="125">
        <v>0</v>
      </c>
      <c r="AK15" s="125">
        <v>0</v>
      </c>
      <c r="AL15" s="125">
        <v>0</v>
      </c>
      <c r="AM15" s="125">
        <v>0</v>
      </c>
      <c r="AN15" s="125">
        <v>0</v>
      </c>
      <c r="AO15" s="125">
        <v>0</v>
      </c>
      <c r="AP15" s="125">
        <v>0</v>
      </c>
      <c r="AQ15" s="125">
        <v>0</v>
      </c>
      <c r="AR15" s="125">
        <v>0</v>
      </c>
      <c r="AS15" s="125">
        <v>0</v>
      </c>
      <c r="AT15" s="125">
        <v>0</v>
      </c>
      <c r="AU15" s="125">
        <v>0</v>
      </c>
      <c r="AV15" s="125">
        <v>0</v>
      </c>
      <c r="AW15" s="125">
        <v>0</v>
      </c>
      <c r="AX15" s="125">
        <v>0</v>
      </c>
      <c r="AY15" s="125">
        <v>0</v>
      </c>
      <c r="AZ15" s="125">
        <v>0</v>
      </c>
      <c r="BA15" s="125">
        <v>0</v>
      </c>
      <c r="BB15" s="125">
        <v>0</v>
      </c>
      <c r="BC15" s="125">
        <v>0</v>
      </c>
      <c r="BD15" s="125">
        <v>0</v>
      </c>
      <c r="BE15" s="125">
        <v>0</v>
      </c>
      <c r="BF15" s="125">
        <v>0</v>
      </c>
      <c r="BG15" s="125">
        <v>0</v>
      </c>
      <c r="BH15" s="125">
        <v>0</v>
      </c>
      <c r="BI15" s="125">
        <v>0</v>
      </c>
      <c r="BJ15" s="125">
        <v>0</v>
      </c>
      <c r="BK15" s="125">
        <v>0</v>
      </c>
      <c r="BL15" s="125">
        <v>0</v>
      </c>
      <c r="BM15" s="125">
        <v>0</v>
      </c>
      <c r="BN15" s="125">
        <v>0</v>
      </c>
      <c r="BO15" s="125">
        <v>0</v>
      </c>
      <c r="BP15" s="125">
        <v>0</v>
      </c>
      <c r="BQ15" s="125">
        <v>0</v>
      </c>
      <c r="BR15" s="125">
        <v>0</v>
      </c>
      <c r="BS15" s="125">
        <v>0</v>
      </c>
      <c r="BT15" s="125">
        <v>0</v>
      </c>
      <c r="BU15" s="125">
        <v>0</v>
      </c>
      <c r="BV15" s="125">
        <v>0</v>
      </c>
      <c r="BW15" s="125">
        <v>0</v>
      </c>
      <c r="BX15" s="125">
        <v>0</v>
      </c>
      <c r="BY15" s="125">
        <v>0</v>
      </c>
      <c r="BZ15" s="125">
        <v>0</v>
      </c>
      <c r="CA15" s="125">
        <v>0</v>
      </c>
      <c r="CB15" s="125">
        <v>0</v>
      </c>
      <c r="CC15" s="125">
        <v>0</v>
      </c>
      <c r="CD15" s="125">
        <v>0</v>
      </c>
      <c r="CE15" s="125">
        <v>0</v>
      </c>
      <c r="CF15" s="125">
        <v>0</v>
      </c>
      <c r="CG15" s="125">
        <v>0</v>
      </c>
      <c r="CH15" s="125">
        <v>0</v>
      </c>
      <c r="CI15" s="125">
        <v>0</v>
      </c>
      <c r="CJ15" s="125">
        <v>0</v>
      </c>
      <c r="CK15" s="125">
        <v>0</v>
      </c>
      <c r="CL15" s="125">
        <v>0</v>
      </c>
      <c r="CM15" s="125">
        <v>0</v>
      </c>
      <c r="CN15" s="125">
        <v>0</v>
      </c>
      <c r="CO15" s="125">
        <v>0</v>
      </c>
      <c r="CP15" s="125">
        <v>0</v>
      </c>
      <c r="CQ15" s="125">
        <v>0</v>
      </c>
      <c r="CR15" s="125">
        <v>0</v>
      </c>
      <c r="CS15" s="125">
        <v>0</v>
      </c>
      <c r="CT15" s="125">
        <v>0</v>
      </c>
      <c r="CU15" s="125">
        <v>0</v>
      </c>
      <c r="CV15" s="125">
        <v>0</v>
      </c>
      <c r="CW15" s="125">
        <v>0</v>
      </c>
      <c r="CX15" s="125">
        <v>0</v>
      </c>
      <c r="CY15" s="125">
        <v>0</v>
      </c>
      <c r="CZ15" s="125">
        <v>0</v>
      </c>
      <c r="DA15" s="125">
        <v>0</v>
      </c>
      <c r="DB15" s="125">
        <v>0</v>
      </c>
      <c r="DC15" s="125">
        <v>0</v>
      </c>
      <c r="DD15" s="125">
        <v>0</v>
      </c>
      <c r="DE15" s="125">
        <v>0</v>
      </c>
      <c r="DF15" s="125">
        <v>0</v>
      </c>
      <c r="DG15" s="125">
        <v>0</v>
      </c>
      <c r="DH15" s="125">
        <v>0</v>
      </c>
      <c r="DI15" s="125">
        <v>0</v>
      </c>
      <c r="DJ15" s="125">
        <v>0</v>
      </c>
      <c r="DK15" s="125">
        <v>0</v>
      </c>
      <c r="DL15" s="125">
        <v>0</v>
      </c>
      <c r="DM15" s="125"/>
      <c r="DN15" s="125"/>
      <c r="DO15" s="125"/>
      <c r="DP15" s="125"/>
      <c r="DQ15" s="137"/>
    </row>
    <row r="16" spans="1:121">
      <c r="A16" s="127" t="s">
        <v>39</v>
      </c>
      <c r="B16" s="124">
        <v>467816.36</v>
      </c>
      <c r="C16" s="125">
        <v>467816.36</v>
      </c>
      <c r="D16" s="125">
        <v>0</v>
      </c>
      <c r="E16" s="125">
        <v>0</v>
      </c>
      <c r="F16" s="125"/>
      <c r="G16" s="125">
        <v>0</v>
      </c>
      <c r="H16" s="128">
        <v>0</v>
      </c>
      <c r="I16" s="125">
        <v>-51153.63</v>
      </c>
      <c r="J16" s="125">
        <v>0</v>
      </c>
      <c r="K16" s="125">
        <v>0</v>
      </c>
      <c r="L16" s="125">
        <v>0</v>
      </c>
      <c r="M16" s="125">
        <v>0</v>
      </c>
      <c r="N16" s="125">
        <v>0</v>
      </c>
      <c r="O16" s="125">
        <v>518969.99</v>
      </c>
      <c r="P16" s="125">
        <v>0</v>
      </c>
      <c r="Q16" s="125">
        <v>0</v>
      </c>
      <c r="R16" s="125">
        <v>0</v>
      </c>
      <c r="S16" s="125">
        <v>0</v>
      </c>
      <c r="T16" s="125">
        <v>0</v>
      </c>
      <c r="U16" s="125">
        <v>0</v>
      </c>
      <c r="V16" s="125">
        <v>0</v>
      </c>
      <c r="W16" s="125">
        <v>0</v>
      </c>
      <c r="X16" s="125">
        <v>0</v>
      </c>
      <c r="Y16" s="125">
        <v>0</v>
      </c>
      <c r="Z16" s="125">
        <v>0</v>
      </c>
      <c r="AA16" s="125">
        <v>0</v>
      </c>
      <c r="AB16" s="125">
        <v>0</v>
      </c>
      <c r="AC16" s="125">
        <v>0</v>
      </c>
      <c r="AD16" s="125">
        <v>0</v>
      </c>
      <c r="AE16" s="125">
        <v>0</v>
      </c>
      <c r="AF16" s="125">
        <v>0</v>
      </c>
      <c r="AG16" s="125">
        <v>0</v>
      </c>
      <c r="AH16" s="125">
        <v>0</v>
      </c>
      <c r="AI16" s="125">
        <v>0</v>
      </c>
      <c r="AJ16" s="125">
        <v>0</v>
      </c>
      <c r="AK16" s="125">
        <v>0</v>
      </c>
      <c r="AL16" s="125">
        <v>0</v>
      </c>
      <c r="AM16" s="125">
        <v>0</v>
      </c>
      <c r="AN16" s="125">
        <v>28198.75</v>
      </c>
      <c r="AO16" s="125">
        <v>490771.24</v>
      </c>
      <c r="AP16" s="125">
        <v>36773.15</v>
      </c>
      <c r="AQ16" s="125">
        <v>15098.43</v>
      </c>
      <c r="AR16" s="125">
        <v>17226.92</v>
      </c>
      <c r="AS16" s="125">
        <v>35502.39</v>
      </c>
      <c r="AT16" s="125">
        <v>69979.27</v>
      </c>
      <c r="AU16" s="125">
        <v>35296.87</v>
      </c>
      <c r="AV16" s="125">
        <v>52.52</v>
      </c>
      <c r="AW16" s="125">
        <v>24378.97</v>
      </c>
      <c r="AX16" s="125">
        <v>15880.38</v>
      </c>
      <c r="AY16" s="125">
        <v>9289.65</v>
      </c>
      <c r="AZ16" s="125">
        <v>44949.86</v>
      </c>
      <c r="BA16" s="125">
        <v>129160.74</v>
      </c>
      <c r="BB16" s="125">
        <v>50656.14</v>
      </c>
      <c r="BC16" s="125">
        <v>-4.44</v>
      </c>
      <c r="BD16" s="125">
        <v>-2074.68</v>
      </c>
      <c r="BE16" s="125">
        <v>1012.88</v>
      </c>
      <c r="BF16" s="125">
        <v>1427.98</v>
      </c>
      <c r="BG16" s="125">
        <v>744.34</v>
      </c>
      <c r="BH16" s="125">
        <v>113.15</v>
      </c>
      <c r="BI16" s="125">
        <v>64.21</v>
      </c>
      <c r="BJ16" s="125">
        <v>4761.83</v>
      </c>
      <c r="BK16" s="125">
        <v>0</v>
      </c>
      <c r="BL16" s="125">
        <v>0.9</v>
      </c>
      <c r="BM16" s="125">
        <v>0</v>
      </c>
      <c r="BN16" s="125">
        <v>0</v>
      </c>
      <c r="BO16" s="125">
        <v>41.67</v>
      </c>
      <c r="BP16" s="125">
        <v>0</v>
      </c>
      <c r="BQ16" s="125">
        <v>0</v>
      </c>
      <c r="BR16" s="125">
        <v>-3.37</v>
      </c>
      <c r="BS16" s="125">
        <v>0</v>
      </c>
      <c r="BT16" s="125">
        <v>0</v>
      </c>
      <c r="BU16" s="125">
        <v>0</v>
      </c>
      <c r="BV16" s="125">
        <v>0</v>
      </c>
      <c r="BW16" s="125">
        <v>52.02</v>
      </c>
      <c r="BX16" s="125">
        <v>59.27</v>
      </c>
      <c r="BY16" s="125">
        <v>14.62</v>
      </c>
      <c r="BZ16" s="125">
        <v>0</v>
      </c>
      <c r="CA16" s="125">
        <v>0</v>
      </c>
      <c r="CB16" s="125">
        <v>-0.01</v>
      </c>
      <c r="CC16" s="125">
        <v>0</v>
      </c>
      <c r="CD16" s="125">
        <v>0</v>
      </c>
      <c r="CE16" s="125">
        <v>0</v>
      </c>
      <c r="CF16" s="125">
        <v>0</v>
      </c>
      <c r="CG16" s="125">
        <v>0</v>
      </c>
      <c r="CH16" s="125">
        <v>0</v>
      </c>
      <c r="CI16" s="125">
        <v>0</v>
      </c>
      <c r="CJ16" s="125">
        <v>0</v>
      </c>
      <c r="CK16" s="125">
        <v>0</v>
      </c>
      <c r="CL16" s="125">
        <v>0</v>
      </c>
      <c r="CM16" s="125">
        <v>0</v>
      </c>
      <c r="CN16" s="125">
        <v>0</v>
      </c>
      <c r="CO16" s="125">
        <v>0</v>
      </c>
      <c r="CP16" s="125">
        <v>0</v>
      </c>
      <c r="CQ16" s="125">
        <v>0</v>
      </c>
      <c r="CR16" s="125">
        <v>0</v>
      </c>
      <c r="CS16" s="125">
        <v>0</v>
      </c>
      <c r="CT16" s="125">
        <v>0</v>
      </c>
      <c r="CU16" s="125">
        <v>0</v>
      </c>
      <c r="CV16" s="125">
        <v>0</v>
      </c>
      <c r="CW16" s="125">
        <v>294.75</v>
      </c>
      <c r="CX16" s="125">
        <v>5.82</v>
      </c>
      <c r="CY16" s="125">
        <v>0</v>
      </c>
      <c r="CZ16" s="125">
        <v>0</v>
      </c>
      <c r="DA16" s="125">
        <v>0</v>
      </c>
      <c r="DB16" s="125">
        <v>0</v>
      </c>
      <c r="DC16" s="125">
        <v>0</v>
      </c>
      <c r="DD16" s="125">
        <v>0</v>
      </c>
      <c r="DE16" s="125">
        <v>15.01</v>
      </c>
      <c r="DF16" s="125">
        <v>0</v>
      </c>
      <c r="DG16" s="125">
        <v>0</v>
      </c>
      <c r="DH16" s="125">
        <v>0</v>
      </c>
      <c r="DI16" s="125">
        <v>0</v>
      </c>
      <c r="DJ16" s="125">
        <v>0</v>
      </c>
      <c r="DK16" s="125">
        <v>0</v>
      </c>
      <c r="DL16" s="125">
        <v>0</v>
      </c>
      <c r="DM16" s="125"/>
      <c r="DN16" s="125"/>
      <c r="DO16" s="125"/>
      <c r="DP16" s="125"/>
      <c r="DQ16" s="137"/>
    </row>
    <row r="17" spans="1:121">
      <c r="A17" s="127" t="s">
        <v>40</v>
      </c>
      <c r="B17" s="124">
        <v>10562217.21</v>
      </c>
      <c r="C17" s="125">
        <v>10492028.53</v>
      </c>
      <c r="D17" s="125">
        <v>70188.68</v>
      </c>
      <c r="E17" s="125">
        <v>0</v>
      </c>
      <c r="F17" s="125"/>
      <c r="G17" s="125">
        <v>0</v>
      </c>
      <c r="H17" s="128">
        <v>0</v>
      </c>
      <c r="I17" s="125">
        <v>0</v>
      </c>
      <c r="J17" s="125">
        <v>0</v>
      </c>
      <c r="K17" s="125">
        <v>0</v>
      </c>
      <c r="L17" s="125">
        <v>0</v>
      </c>
      <c r="M17" s="125">
        <v>0</v>
      </c>
      <c r="N17" s="125">
        <v>0</v>
      </c>
      <c r="O17" s="125">
        <v>9582449.16</v>
      </c>
      <c r="P17" s="125">
        <v>0</v>
      </c>
      <c r="Q17" s="125">
        <v>909579.37</v>
      </c>
      <c r="R17" s="125">
        <v>0</v>
      </c>
      <c r="S17" s="125">
        <v>0</v>
      </c>
      <c r="T17" s="125">
        <v>0</v>
      </c>
      <c r="U17" s="125">
        <v>0</v>
      </c>
      <c r="V17" s="125">
        <v>0</v>
      </c>
      <c r="W17" s="125">
        <v>0</v>
      </c>
      <c r="X17" s="125">
        <v>108713.65</v>
      </c>
      <c r="Y17" s="125">
        <v>0</v>
      </c>
      <c r="Z17" s="125">
        <v>168056</v>
      </c>
      <c r="AA17" s="125">
        <v>71032.19</v>
      </c>
      <c r="AB17" s="125">
        <v>4716.98</v>
      </c>
      <c r="AC17" s="125">
        <v>557060.55</v>
      </c>
      <c r="AD17" s="125">
        <v>0</v>
      </c>
      <c r="AE17" s="125">
        <v>0</v>
      </c>
      <c r="AF17" s="125">
        <v>0</v>
      </c>
      <c r="AG17" s="125">
        <v>926406.44</v>
      </c>
      <c r="AH17" s="125">
        <v>85865.33</v>
      </c>
      <c r="AI17" s="125">
        <v>0</v>
      </c>
      <c r="AJ17" s="125">
        <v>0</v>
      </c>
      <c r="AK17" s="125">
        <v>0</v>
      </c>
      <c r="AL17" s="125">
        <v>0</v>
      </c>
      <c r="AM17" s="125">
        <v>0</v>
      </c>
      <c r="AN17" s="125">
        <v>814575.63</v>
      </c>
      <c r="AO17" s="125">
        <v>7755601.76</v>
      </c>
      <c r="AP17" s="125">
        <v>283160.37</v>
      </c>
      <c r="AQ17" s="125">
        <v>37.73</v>
      </c>
      <c r="AR17" s="125">
        <v>160.38</v>
      </c>
      <c r="AS17" s="125">
        <v>84.91</v>
      </c>
      <c r="AT17" s="125">
        <v>36624.78</v>
      </c>
      <c r="AU17" s="125">
        <v>47.17</v>
      </c>
      <c r="AV17" s="125">
        <v>0</v>
      </c>
      <c r="AW17" s="125">
        <v>176.74</v>
      </c>
      <c r="AX17" s="125">
        <v>66.03</v>
      </c>
      <c r="AY17" s="125">
        <v>37.72</v>
      </c>
      <c r="AZ17" s="125">
        <v>596964.15</v>
      </c>
      <c r="BA17" s="125">
        <v>141.5</v>
      </c>
      <c r="BB17" s="125">
        <v>98449.68</v>
      </c>
      <c r="BC17" s="125">
        <v>109.03</v>
      </c>
      <c r="BD17" s="125">
        <v>9.43</v>
      </c>
      <c r="BE17" s="125">
        <v>28.29</v>
      </c>
      <c r="BF17" s="125">
        <v>28.29</v>
      </c>
      <c r="BG17" s="125">
        <v>28.3</v>
      </c>
      <c r="BH17" s="125">
        <v>18.86</v>
      </c>
      <c r="BI17" s="125">
        <v>18.86</v>
      </c>
      <c r="BJ17" s="125">
        <v>170.83</v>
      </c>
      <c r="BK17" s="125">
        <v>9.43</v>
      </c>
      <c r="BL17" s="125">
        <v>9.43</v>
      </c>
      <c r="BM17" s="125">
        <v>0</v>
      </c>
      <c r="BN17" s="125">
        <v>9.43</v>
      </c>
      <c r="BO17" s="125">
        <v>0</v>
      </c>
      <c r="BP17" s="125">
        <v>0</v>
      </c>
      <c r="BQ17" s="125">
        <v>0</v>
      </c>
      <c r="BR17" s="125">
        <v>56.59</v>
      </c>
      <c r="BS17" s="125">
        <v>0</v>
      </c>
      <c r="BT17" s="125">
        <v>0</v>
      </c>
      <c r="BU17" s="125">
        <v>0</v>
      </c>
      <c r="BV17" s="125">
        <v>0</v>
      </c>
      <c r="BW17" s="125">
        <v>18.87</v>
      </c>
      <c r="BX17" s="125">
        <v>2084393.07</v>
      </c>
      <c r="BY17" s="125">
        <v>213028.9</v>
      </c>
      <c r="BZ17" s="125">
        <v>9.71</v>
      </c>
      <c r="CA17" s="125">
        <v>0</v>
      </c>
      <c r="CB17" s="125">
        <v>0</v>
      </c>
      <c r="CC17" s="125">
        <v>121368.93</v>
      </c>
      <c r="CD17" s="125">
        <v>117924.53</v>
      </c>
      <c r="CE17" s="125">
        <v>0</v>
      </c>
      <c r="CF17" s="125">
        <v>460356.01</v>
      </c>
      <c r="CG17" s="125">
        <v>10</v>
      </c>
      <c r="CH17" s="125">
        <v>14779.94</v>
      </c>
      <c r="CI17" s="125">
        <v>121418.93</v>
      </c>
      <c r="CJ17" s="125">
        <v>19.42</v>
      </c>
      <c r="CK17" s="125">
        <v>285598.7</v>
      </c>
      <c r="CL17" s="125">
        <v>0</v>
      </c>
      <c r="CM17" s="125">
        <v>30</v>
      </c>
      <c r="CN17" s="125">
        <v>0</v>
      </c>
      <c r="CO17" s="125">
        <v>0</v>
      </c>
      <c r="CP17" s="125">
        <v>9.71</v>
      </c>
      <c r="CQ17" s="125">
        <v>0</v>
      </c>
      <c r="CR17" s="125">
        <v>0</v>
      </c>
      <c r="CS17" s="125">
        <v>0</v>
      </c>
      <c r="CT17" s="125">
        <v>10</v>
      </c>
      <c r="CU17" s="125">
        <v>10</v>
      </c>
      <c r="CV17" s="125">
        <v>171555.23</v>
      </c>
      <c r="CW17" s="125">
        <v>176886.79</v>
      </c>
      <c r="CX17" s="125">
        <v>19.43</v>
      </c>
      <c r="CY17" s="125">
        <v>9.43</v>
      </c>
      <c r="CZ17" s="125">
        <v>0</v>
      </c>
      <c r="DA17" s="125">
        <v>2741428</v>
      </c>
      <c r="DB17" s="125">
        <v>230258.23</v>
      </c>
      <c r="DC17" s="125">
        <v>0</v>
      </c>
      <c r="DD17" s="125">
        <v>0</v>
      </c>
      <c r="DE17" s="125">
        <v>0</v>
      </c>
      <c r="DF17" s="125">
        <v>0</v>
      </c>
      <c r="DG17" s="125">
        <v>0</v>
      </c>
      <c r="DH17" s="125">
        <v>0</v>
      </c>
      <c r="DI17" s="125">
        <v>10</v>
      </c>
      <c r="DJ17" s="125">
        <v>0</v>
      </c>
      <c r="DK17" s="125">
        <v>0</v>
      </c>
      <c r="DL17" s="125">
        <v>0</v>
      </c>
      <c r="DM17" s="125"/>
      <c r="DN17" s="125"/>
      <c r="DO17" s="125"/>
      <c r="DP17" s="125"/>
      <c r="DQ17" s="137"/>
    </row>
    <row r="18" spans="1:121">
      <c r="A18" s="127" t="s">
        <v>41</v>
      </c>
      <c r="B18" s="124">
        <v>442380.54</v>
      </c>
      <c r="C18" s="125">
        <v>175071.51</v>
      </c>
      <c r="D18" s="125">
        <v>267309.03</v>
      </c>
      <c r="E18" s="125">
        <v>0</v>
      </c>
      <c r="F18" s="125"/>
      <c r="G18" s="125">
        <v>0</v>
      </c>
      <c r="H18" s="128">
        <v>0</v>
      </c>
      <c r="I18" s="125">
        <v>19085.68</v>
      </c>
      <c r="J18" s="125">
        <v>0</v>
      </c>
      <c r="K18" s="125">
        <v>0</v>
      </c>
      <c r="L18" s="125">
        <v>0</v>
      </c>
      <c r="M18" s="125">
        <v>0</v>
      </c>
      <c r="N18" s="125">
        <v>0</v>
      </c>
      <c r="O18" s="125">
        <v>155745.1</v>
      </c>
      <c r="P18" s="125">
        <v>240.73</v>
      </c>
      <c r="Q18" s="125">
        <v>0</v>
      </c>
      <c r="R18" s="125">
        <v>0</v>
      </c>
      <c r="S18" s="125">
        <v>240.73</v>
      </c>
      <c r="T18" s="125">
        <v>0</v>
      </c>
      <c r="U18" s="125">
        <v>0</v>
      </c>
      <c r="V18" s="125">
        <v>0</v>
      </c>
      <c r="W18" s="125">
        <v>0</v>
      </c>
      <c r="X18" s="125">
        <v>0</v>
      </c>
      <c r="Y18" s="125">
        <v>0</v>
      </c>
      <c r="Z18" s="125">
        <v>0</v>
      </c>
      <c r="AA18" s="125">
        <v>0</v>
      </c>
      <c r="AB18" s="125">
        <v>0</v>
      </c>
      <c r="AC18" s="125">
        <v>0</v>
      </c>
      <c r="AD18" s="125">
        <v>0</v>
      </c>
      <c r="AE18" s="125">
        <v>0</v>
      </c>
      <c r="AF18" s="125">
        <v>0</v>
      </c>
      <c r="AG18" s="125">
        <v>0</v>
      </c>
      <c r="AH18" s="125">
        <v>0</v>
      </c>
      <c r="AI18" s="125">
        <v>0</v>
      </c>
      <c r="AJ18" s="125">
        <v>0</v>
      </c>
      <c r="AK18" s="125">
        <v>1053.93</v>
      </c>
      <c r="AL18" s="125">
        <v>0</v>
      </c>
      <c r="AM18" s="125">
        <v>17.75</v>
      </c>
      <c r="AN18" s="125">
        <v>20715.82</v>
      </c>
      <c r="AO18" s="125">
        <v>133957.6</v>
      </c>
      <c r="AP18" s="125">
        <v>16350.77</v>
      </c>
      <c r="AQ18" s="125">
        <v>0</v>
      </c>
      <c r="AR18" s="125">
        <v>203.77</v>
      </c>
      <c r="AS18" s="125">
        <v>0</v>
      </c>
      <c r="AT18" s="125">
        <v>0</v>
      </c>
      <c r="AU18" s="125">
        <v>24038.97</v>
      </c>
      <c r="AV18" s="125">
        <v>14975.77</v>
      </c>
      <c r="AW18" s="125">
        <v>32899.52</v>
      </c>
      <c r="AX18" s="125">
        <v>0</v>
      </c>
      <c r="AY18" s="125">
        <v>0</v>
      </c>
      <c r="AZ18" s="125">
        <v>0</v>
      </c>
      <c r="BA18" s="125">
        <v>0</v>
      </c>
      <c r="BB18" s="125">
        <v>0</v>
      </c>
      <c r="BC18" s="125">
        <v>6724.67</v>
      </c>
      <c r="BD18" s="125">
        <v>8096.87</v>
      </c>
      <c r="BE18" s="125">
        <v>0</v>
      </c>
      <c r="BF18" s="125">
        <v>0</v>
      </c>
      <c r="BG18" s="125">
        <v>10430.97</v>
      </c>
      <c r="BH18" s="125">
        <v>20032.52</v>
      </c>
      <c r="BI18" s="125">
        <v>203.77</v>
      </c>
      <c r="BJ18" s="125">
        <v>0</v>
      </c>
      <c r="BK18" s="125">
        <v>0</v>
      </c>
      <c r="BL18" s="125">
        <v>0</v>
      </c>
      <c r="BM18" s="125">
        <v>0</v>
      </c>
      <c r="BN18" s="125">
        <v>0</v>
      </c>
      <c r="BO18" s="125">
        <v>0</v>
      </c>
      <c r="BP18" s="125">
        <v>0</v>
      </c>
      <c r="BQ18" s="125">
        <v>0</v>
      </c>
      <c r="BR18" s="125">
        <v>0</v>
      </c>
      <c r="BS18" s="125">
        <v>0</v>
      </c>
      <c r="BT18" s="125">
        <v>0</v>
      </c>
      <c r="BU18" s="125">
        <v>0</v>
      </c>
      <c r="BV18" s="125">
        <v>0</v>
      </c>
      <c r="BW18" s="125">
        <v>0</v>
      </c>
      <c r="BX18" s="125">
        <v>0</v>
      </c>
      <c r="BY18" s="125">
        <v>0</v>
      </c>
      <c r="BZ18" s="125">
        <v>0</v>
      </c>
      <c r="CA18" s="125">
        <v>0</v>
      </c>
      <c r="CB18" s="125">
        <v>0</v>
      </c>
      <c r="CC18" s="125">
        <v>0</v>
      </c>
      <c r="CD18" s="125">
        <v>0</v>
      </c>
      <c r="CE18" s="125">
        <v>0</v>
      </c>
      <c r="CF18" s="125">
        <v>0</v>
      </c>
      <c r="CG18" s="125">
        <v>0</v>
      </c>
      <c r="CH18" s="125">
        <v>0</v>
      </c>
      <c r="CI18" s="125">
        <v>0</v>
      </c>
      <c r="CJ18" s="125">
        <v>0</v>
      </c>
      <c r="CK18" s="125">
        <v>0</v>
      </c>
      <c r="CL18" s="125">
        <v>0</v>
      </c>
      <c r="CM18" s="125">
        <v>0</v>
      </c>
      <c r="CN18" s="125">
        <v>0</v>
      </c>
      <c r="CO18" s="125">
        <v>0</v>
      </c>
      <c r="CP18" s="125">
        <v>0</v>
      </c>
      <c r="CQ18" s="125">
        <v>0</v>
      </c>
      <c r="CR18" s="125">
        <v>0</v>
      </c>
      <c r="CS18" s="125">
        <v>0</v>
      </c>
      <c r="CT18" s="125">
        <v>0</v>
      </c>
      <c r="CU18" s="125">
        <v>0</v>
      </c>
      <c r="CV18" s="125">
        <v>0</v>
      </c>
      <c r="CW18" s="125">
        <v>0</v>
      </c>
      <c r="CX18" s="125">
        <v>0</v>
      </c>
      <c r="CY18" s="125">
        <v>0</v>
      </c>
      <c r="CZ18" s="125">
        <v>0</v>
      </c>
      <c r="DA18" s="125">
        <v>0</v>
      </c>
      <c r="DB18" s="125">
        <v>0</v>
      </c>
      <c r="DC18" s="125">
        <v>0</v>
      </c>
      <c r="DD18" s="125">
        <v>0</v>
      </c>
      <c r="DE18" s="125">
        <v>0</v>
      </c>
      <c r="DF18" s="125">
        <v>0</v>
      </c>
      <c r="DG18" s="125">
        <v>0</v>
      </c>
      <c r="DH18" s="125">
        <v>0</v>
      </c>
      <c r="DI18" s="125">
        <v>0</v>
      </c>
      <c r="DJ18" s="125">
        <v>0</v>
      </c>
      <c r="DK18" s="125">
        <v>0</v>
      </c>
      <c r="DL18" s="125">
        <v>0</v>
      </c>
      <c r="DM18" s="125"/>
      <c r="DN18" s="125"/>
      <c r="DO18" s="125"/>
      <c r="DP18" s="125"/>
      <c r="DQ18" s="137"/>
    </row>
    <row r="19" s="115" customFormat="1" spans="1:125">
      <c r="A19" s="121" t="s">
        <v>42</v>
      </c>
      <c r="B19" s="122">
        <v>616606511.76</v>
      </c>
      <c r="C19" s="122">
        <v>570964257.71</v>
      </c>
      <c r="D19" s="122">
        <v>44044203.91</v>
      </c>
      <c r="E19" s="122">
        <v>-251417.24</v>
      </c>
      <c r="F19" s="122">
        <v>1660290.19</v>
      </c>
      <c r="G19" s="122">
        <v>12636107.83</v>
      </c>
      <c r="H19" s="122">
        <v>-12446930.64</v>
      </c>
      <c r="I19" s="122">
        <v>159345720.34</v>
      </c>
      <c r="J19" s="122">
        <v>0</v>
      </c>
      <c r="K19" s="122">
        <v>23406.88</v>
      </c>
      <c r="L19" s="122">
        <v>0</v>
      </c>
      <c r="M19" s="122">
        <v>2521436.9</v>
      </c>
      <c r="N19" s="122">
        <v>2090098.23</v>
      </c>
      <c r="O19" s="122">
        <v>284939159.67</v>
      </c>
      <c r="P19" s="122">
        <v>31674793.76</v>
      </c>
      <c r="Q19" s="122">
        <v>78594934.6</v>
      </c>
      <c r="R19" s="122">
        <v>11774707.33</v>
      </c>
      <c r="S19" s="122">
        <v>10005960.36</v>
      </c>
      <c r="T19" s="122">
        <v>8700678.99</v>
      </c>
      <c r="U19" s="122">
        <v>1979334.58</v>
      </c>
      <c r="V19" s="122">
        <v>8353603.27</v>
      </c>
      <c r="W19" s="122">
        <v>2635216.56</v>
      </c>
      <c r="X19" s="122">
        <v>3534399.53</v>
      </c>
      <c r="Y19" s="122">
        <v>1479814.61</v>
      </c>
      <c r="Z19" s="122">
        <v>47484980.79</v>
      </c>
      <c r="AA19" s="122">
        <v>15023353.02</v>
      </c>
      <c r="AB19" s="122">
        <v>4043990.8</v>
      </c>
      <c r="AC19" s="122">
        <v>7028395.85</v>
      </c>
      <c r="AD19" s="122">
        <v>3701532.99</v>
      </c>
      <c r="AE19" s="122">
        <v>4399262.75</v>
      </c>
      <c r="AF19" s="122">
        <v>3673911.59</v>
      </c>
      <c r="AG19" s="122">
        <v>28261602.65</v>
      </c>
      <c r="AH19" s="122">
        <v>36996721.75</v>
      </c>
      <c r="AI19" s="122">
        <v>3621870.26</v>
      </c>
      <c r="AJ19" s="122">
        <v>4544429.71</v>
      </c>
      <c r="AK19" s="122">
        <v>47840721.88</v>
      </c>
      <c r="AL19" s="122">
        <v>3295960.85</v>
      </c>
      <c r="AM19" s="122">
        <v>2699225.41</v>
      </c>
      <c r="AN19" s="122">
        <v>7277340.99</v>
      </c>
      <c r="AO19" s="122">
        <v>150401286.17</v>
      </c>
      <c r="AP19" s="122">
        <v>6044064.83</v>
      </c>
      <c r="AQ19" s="122">
        <v>6140333.95</v>
      </c>
      <c r="AR19" s="122">
        <v>6253962.59</v>
      </c>
      <c r="AS19" s="122">
        <v>5268681.15</v>
      </c>
      <c r="AT19" s="122">
        <v>6103220.1</v>
      </c>
      <c r="AU19" s="122">
        <v>6303581.14</v>
      </c>
      <c r="AV19" s="122">
        <v>2331162.27</v>
      </c>
      <c r="AW19" s="122">
        <v>6951388.55</v>
      </c>
      <c r="AX19" s="122">
        <v>3478931.07</v>
      </c>
      <c r="AY19" s="122">
        <v>3370674.68</v>
      </c>
      <c r="AZ19" s="122">
        <v>4366711.35</v>
      </c>
      <c r="BA19" s="122">
        <v>5214519.86</v>
      </c>
      <c r="BB19" s="122">
        <v>3606253.58</v>
      </c>
      <c r="BC19" s="122">
        <v>3083566.3</v>
      </c>
      <c r="BD19" s="122">
        <v>2530471.49</v>
      </c>
      <c r="BE19" s="122">
        <v>2685483.43</v>
      </c>
      <c r="BF19" s="122">
        <v>3434108.62</v>
      </c>
      <c r="BG19" s="122">
        <v>1932913.21</v>
      </c>
      <c r="BH19" s="122">
        <v>1947662.32</v>
      </c>
      <c r="BI19" s="122">
        <v>2456137.2</v>
      </c>
      <c r="BJ19" s="122">
        <v>3309107.57</v>
      </c>
      <c r="BK19" s="122">
        <v>1543908.67</v>
      </c>
      <c r="BL19" s="122">
        <v>1272867.84</v>
      </c>
      <c r="BM19" s="122">
        <v>1232554.74</v>
      </c>
      <c r="BN19" s="122">
        <v>1593669.41</v>
      </c>
      <c r="BO19" s="122">
        <v>1388308.32</v>
      </c>
      <c r="BP19" s="122">
        <v>1932934.97</v>
      </c>
      <c r="BQ19" s="122">
        <v>1221143.61</v>
      </c>
      <c r="BR19" s="122">
        <v>2223946.35</v>
      </c>
      <c r="BS19" s="122">
        <v>768558.55</v>
      </c>
      <c r="BT19" s="122">
        <v>1299339.13</v>
      </c>
      <c r="BU19" s="122">
        <v>507293.04</v>
      </c>
      <c r="BV19" s="122">
        <v>949121.02</v>
      </c>
      <c r="BW19" s="122">
        <v>987870.16</v>
      </c>
      <c r="BX19" s="122">
        <v>2507437.16</v>
      </c>
      <c r="BY19" s="122">
        <v>5748634.02</v>
      </c>
      <c r="BZ19" s="122">
        <v>794552.79</v>
      </c>
      <c r="CA19" s="122">
        <v>863538.32</v>
      </c>
      <c r="CB19" s="122">
        <v>716925.49</v>
      </c>
      <c r="CC19" s="122">
        <v>831165.08</v>
      </c>
      <c r="CD19" s="122">
        <v>494663.76</v>
      </c>
      <c r="CE19" s="122">
        <v>1154346.76</v>
      </c>
      <c r="CF19" s="122">
        <v>1233722.04</v>
      </c>
      <c r="CG19" s="122">
        <v>937170.53</v>
      </c>
      <c r="CH19" s="122">
        <v>1095542.5</v>
      </c>
      <c r="CI19" s="122">
        <v>970630.33</v>
      </c>
      <c r="CJ19" s="122">
        <v>1133796.9</v>
      </c>
      <c r="CK19" s="122">
        <v>658074.43</v>
      </c>
      <c r="CL19" s="122">
        <v>776094.78</v>
      </c>
      <c r="CM19" s="122">
        <v>1146033.98</v>
      </c>
      <c r="CN19" s="122">
        <v>649827.29</v>
      </c>
      <c r="CO19" s="122">
        <v>782086.95</v>
      </c>
      <c r="CP19" s="122">
        <v>670057.18</v>
      </c>
      <c r="CQ19" s="122">
        <v>1016206.59</v>
      </c>
      <c r="CR19" s="122">
        <v>615816.69</v>
      </c>
      <c r="CS19" s="122">
        <v>1162335.98</v>
      </c>
      <c r="CT19" s="122">
        <v>807555.64</v>
      </c>
      <c r="CU19" s="122">
        <v>973900.49</v>
      </c>
      <c r="CV19" s="122">
        <v>1013871.36</v>
      </c>
      <c r="CW19" s="122">
        <v>2042515.51</v>
      </c>
      <c r="CX19" s="122">
        <v>1235295.12</v>
      </c>
      <c r="CY19" s="122">
        <v>1731881.26</v>
      </c>
      <c r="CZ19" s="122">
        <v>700952.22</v>
      </c>
      <c r="DA19" s="122">
        <v>2342869.46</v>
      </c>
      <c r="DB19" s="122">
        <v>980205.89</v>
      </c>
      <c r="DC19" s="122">
        <v>978089.49</v>
      </c>
      <c r="DD19" s="122">
        <v>969918.29</v>
      </c>
      <c r="DE19" s="122">
        <v>773975.3</v>
      </c>
      <c r="DF19" s="122">
        <v>1343355.93</v>
      </c>
      <c r="DG19" s="122">
        <v>912163.13</v>
      </c>
      <c r="DH19" s="122">
        <v>258822.04</v>
      </c>
      <c r="DI19" s="122">
        <v>1055804.85</v>
      </c>
      <c r="DJ19" s="122">
        <v>896092.89</v>
      </c>
      <c r="DK19" s="122">
        <v>1239424.9</v>
      </c>
      <c r="DL19" s="122">
        <v>451481.78</v>
      </c>
      <c r="DM19" s="122"/>
      <c r="DN19" s="122"/>
      <c r="DO19" s="122"/>
      <c r="DP19" s="122"/>
      <c r="DQ19" s="122"/>
      <c r="DR19" s="117"/>
      <c r="DS19" s="117"/>
      <c r="DT19" s="117"/>
      <c r="DU19" s="117"/>
    </row>
    <row r="20" spans="1:121">
      <c r="A20" s="127" t="s">
        <v>43</v>
      </c>
      <c r="B20" s="124">
        <v>6915193.17</v>
      </c>
      <c r="C20" s="124">
        <v>6469541.46</v>
      </c>
      <c r="D20" s="124">
        <v>300939.76</v>
      </c>
      <c r="E20" s="124">
        <v>28570.37</v>
      </c>
      <c r="F20" s="124">
        <v>11827.9</v>
      </c>
      <c r="G20" s="125">
        <v>104313.68</v>
      </c>
      <c r="H20" s="128">
        <v>0</v>
      </c>
      <c r="I20" s="124">
        <v>-951171.58</v>
      </c>
      <c r="J20" s="125">
        <v>0</v>
      </c>
      <c r="K20" s="125">
        <v>0</v>
      </c>
      <c r="L20" s="125">
        <v>0</v>
      </c>
      <c r="M20" s="125">
        <v>-51.94</v>
      </c>
      <c r="N20" s="125">
        <v>-160.89</v>
      </c>
      <c r="O20" s="125">
        <v>4626724.19</v>
      </c>
      <c r="P20" s="125">
        <v>1389428.83</v>
      </c>
      <c r="Q20" s="125">
        <v>938739.9</v>
      </c>
      <c r="R20" s="125">
        <v>466032.95</v>
      </c>
      <c r="S20" s="125">
        <v>-61622.48</v>
      </c>
      <c r="T20" s="125">
        <v>1415278.13</v>
      </c>
      <c r="U20" s="125">
        <v>18402.67</v>
      </c>
      <c r="V20" s="125">
        <v>114637.31</v>
      </c>
      <c r="W20" s="125">
        <v>-97266.8</v>
      </c>
      <c r="X20" s="125">
        <v>-11495.96</v>
      </c>
      <c r="Y20" s="125">
        <v>1424.41</v>
      </c>
      <c r="Z20" s="125">
        <v>831480.64</v>
      </c>
      <c r="AA20" s="125">
        <v>63410.98</v>
      </c>
      <c r="AB20" s="125">
        <v>41498.29</v>
      </c>
      <c r="AC20" s="125">
        <v>12421.54</v>
      </c>
      <c r="AD20" s="125">
        <v>41446.87</v>
      </c>
      <c r="AE20" s="125">
        <v>82360.42</v>
      </c>
      <c r="AF20" s="125">
        <v>342225.66</v>
      </c>
      <c r="AG20" s="125">
        <v>-2847.32</v>
      </c>
      <c r="AH20" s="125">
        <v>1802585.51</v>
      </c>
      <c r="AI20" s="125">
        <v>-1481.53</v>
      </c>
      <c r="AJ20" s="125">
        <v>-54.02</v>
      </c>
      <c r="AK20" s="125">
        <v>-297802.1</v>
      </c>
      <c r="AL20" s="125">
        <v>5998.52</v>
      </c>
      <c r="AM20" s="125">
        <v>0</v>
      </c>
      <c r="AN20" s="125">
        <v>58650.06</v>
      </c>
      <c r="AO20" s="125">
        <v>3061675.07</v>
      </c>
      <c r="AP20" s="125">
        <v>105421.24</v>
      </c>
      <c r="AQ20" s="125">
        <v>109417.1</v>
      </c>
      <c r="AR20" s="125">
        <v>118495.08</v>
      </c>
      <c r="AS20" s="125">
        <v>74516.31</v>
      </c>
      <c r="AT20" s="125">
        <v>158234.58</v>
      </c>
      <c r="AU20" s="125">
        <v>152373.06</v>
      </c>
      <c r="AV20" s="125">
        <v>51920.99</v>
      </c>
      <c r="AW20" s="125">
        <v>149167.38</v>
      </c>
      <c r="AX20" s="125">
        <v>34834.27</v>
      </c>
      <c r="AY20" s="125">
        <v>24542.93</v>
      </c>
      <c r="AZ20" s="125">
        <v>425679.74</v>
      </c>
      <c r="BA20" s="125">
        <v>49994.88</v>
      </c>
      <c r="BB20" s="125">
        <v>46976.36</v>
      </c>
      <c r="BC20" s="125">
        <v>36988.4</v>
      </c>
      <c r="BD20" s="125">
        <v>44551.85</v>
      </c>
      <c r="BE20" s="125">
        <v>46066.16</v>
      </c>
      <c r="BF20" s="125">
        <v>36845.69</v>
      </c>
      <c r="BG20" s="125">
        <v>51145.13</v>
      </c>
      <c r="BH20" s="125">
        <v>26884.7</v>
      </c>
      <c r="BI20" s="125">
        <v>35948</v>
      </c>
      <c r="BJ20" s="125">
        <v>53278.94</v>
      </c>
      <c r="BK20" s="125">
        <v>9003.04</v>
      </c>
      <c r="BL20" s="125">
        <v>24538.14</v>
      </c>
      <c r="BM20" s="125">
        <v>16368.31</v>
      </c>
      <c r="BN20" s="125">
        <v>19153.01</v>
      </c>
      <c r="BO20" s="125">
        <v>11735.52</v>
      </c>
      <c r="BP20" s="125">
        <v>22505.81</v>
      </c>
      <c r="BQ20" s="125">
        <v>16852.28</v>
      </c>
      <c r="BR20" s="125">
        <v>16681.9</v>
      </c>
      <c r="BS20" s="125">
        <v>11291.65</v>
      </c>
      <c r="BT20" s="125">
        <v>10271.8</v>
      </c>
      <c r="BU20" s="125">
        <v>1707.82</v>
      </c>
      <c r="BV20" s="125">
        <v>10091.07</v>
      </c>
      <c r="BW20" s="125">
        <v>17405.65</v>
      </c>
      <c r="BX20" s="125">
        <v>38604.26</v>
      </c>
      <c r="BY20" s="125">
        <v>874133.68</v>
      </c>
      <c r="BZ20" s="125">
        <v>869.53</v>
      </c>
      <c r="CA20" s="125">
        <v>197.4</v>
      </c>
      <c r="CB20" s="125">
        <v>0</v>
      </c>
      <c r="CC20" s="125">
        <v>1716.88</v>
      </c>
      <c r="CD20" s="125">
        <v>2191.28</v>
      </c>
      <c r="CE20" s="125">
        <v>5752.78</v>
      </c>
      <c r="CF20" s="125">
        <v>2695.91</v>
      </c>
      <c r="CG20" s="125">
        <v>0</v>
      </c>
      <c r="CH20" s="125">
        <v>1136.64</v>
      </c>
      <c r="CI20" s="125">
        <v>752.58</v>
      </c>
      <c r="CJ20" s="125">
        <v>1285.23</v>
      </c>
      <c r="CK20" s="125">
        <v>1432.05</v>
      </c>
      <c r="CL20" s="125">
        <v>1279.68</v>
      </c>
      <c r="CM20" s="125">
        <v>85</v>
      </c>
      <c r="CN20" s="125">
        <v>-18.77</v>
      </c>
      <c r="CO20" s="125">
        <v>637.33</v>
      </c>
      <c r="CP20" s="125">
        <v>947.11</v>
      </c>
      <c r="CQ20" s="125">
        <v>134.4</v>
      </c>
      <c r="CR20" s="125">
        <v>202.2</v>
      </c>
      <c r="CS20" s="125">
        <v>76.8</v>
      </c>
      <c r="CT20" s="125">
        <v>0</v>
      </c>
      <c r="CU20" s="125">
        <v>105</v>
      </c>
      <c r="CV20" s="125">
        <v>12364.19</v>
      </c>
      <c r="CW20" s="125">
        <v>32189.09</v>
      </c>
      <c r="CX20" s="125">
        <v>9394.02</v>
      </c>
      <c r="CY20" s="125">
        <v>6091.27</v>
      </c>
      <c r="CZ20" s="125">
        <v>1041.58</v>
      </c>
      <c r="DA20" s="125">
        <v>42846.63</v>
      </c>
      <c r="DB20" s="125">
        <v>671.61</v>
      </c>
      <c r="DC20" s="125">
        <v>41.04</v>
      </c>
      <c r="DD20" s="125">
        <v>696.15</v>
      </c>
      <c r="DE20" s="125">
        <v>431.7</v>
      </c>
      <c r="DF20" s="125">
        <v>0</v>
      </c>
      <c r="DG20" s="125">
        <v>0</v>
      </c>
      <c r="DH20" s="125">
        <v>0</v>
      </c>
      <c r="DI20" s="125">
        <v>0</v>
      </c>
      <c r="DJ20" s="125">
        <v>703.52</v>
      </c>
      <c r="DK20" s="125">
        <v>0</v>
      </c>
      <c r="DL20" s="125">
        <v>98.51</v>
      </c>
      <c r="DM20" s="125"/>
      <c r="DN20" s="125"/>
      <c r="DO20" s="125"/>
      <c r="DP20" s="125"/>
      <c r="DQ20" s="137"/>
    </row>
    <row r="21" spans="1:121">
      <c r="A21" s="127" t="s">
        <v>44</v>
      </c>
      <c r="B21" s="124">
        <v>586748537.98</v>
      </c>
      <c r="C21" s="124">
        <v>538161935.64</v>
      </c>
      <c r="D21" s="124">
        <v>44133264.15</v>
      </c>
      <c r="E21" s="124">
        <v>2720012.39</v>
      </c>
      <c r="F21" s="126">
        <v>1648462.29</v>
      </c>
      <c r="G21" s="125">
        <v>12531794.15</v>
      </c>
      <c r="H21" s="128">
        <v>-12446930.64</v>
      </c>
      <c r="I21" s="124">
        <v>160296891.92</v>
      </c>
      <c r="J21" s="125">
        <v>0</v>
      </c>
      <c r="K21" s="125">
        <v>23406.88</v>
      </c>
      <c r="L21" s="125">
        <v>0</v>
      </c>
      <c r="M21" s="125">
        <v>2521488.84</v>
      </c>
      <c r="N21" s="125">
        <v>2090259.12</v>
      </c>
      <c r="O21" s="125">
        <v>254480606.99</v>
      </c>
      <c r="P21" s="125">
        <v>29784412.81</v>
      </c>
      <c r="Q21" s="125">
        <v>77656194.7</v>
      </c>
      <c r="R21" s="125">
        <v>11308674.38</v>
      </c>
      <c r="S21" s="125">
        <v>10067582.84</v>
      </c>
      <c r="T21" s="125">
        <v>6784448.74</v>
      </c>
      <c r="U21" s="125">
        <v>1960931.91</v>
      </c>
      <c r="V21" s="125">
        <v>8238965.96</v>
      </c>
      <c r="W21" s="125">
        <v>2732483.36</v>
      </c>
      <c r="X21" s="125">
        <v>3545895.49</v>
      </c>
      <c r="Y21" s="125">
        <v>1478390.2</v>
      </c>
      <c r="Z21" s="125">
        <v>46653500.15</v>
      </c>
      <c r="AA21" s="125">
        <v>14959942.04</v>
      </c>
      <c r="AB21" s="125">
        <v>4002492.51</v>
      </c>
      <c r="AC21" s="125">
        <v>7015974.31</v>
      </c>
      <c r="AD21" s="125">
        <v>3660086.12</v>
      </c>
      <c r="AE21" s="125">
        <v>4316902.33</v>
      </c>
      <c r="AF21" s="125">
        <v>3331685.93</v>
      </c>
      <c r="AG21" s="125">
        <v>28264449.97</v>
      </c>
      <c r="AH21" s="125">
        <v>11848170.86</v>
      </c>
      <c r="AI21" s="125">
        <v>3623351.79</v>
      </c>
      <c r="AJ21" s="125">
        <v>4544483.73</v>
      </c>
      <c r="AK21" s="125">
        <v>48138523.98</v>
      </c>
      <c r="AL21" s="125">
        <v>3289962.33</v>
      </c>
      <c r="AM21" s="125">
        <v>2699225.41</v>
      </c>
      <c r="AN21" s="125">
        <v>7185593.76</v>
      </c>
      <c r="AO21" s="125">
        <v>144886845.16</v>
      </c>
      <c r="AP21" s="125">
        <v>5922255.37</v>
      </c>
      <c r="AQ21" s="125">
        <v>5992806.29</v>
      </c>
      <c r="AR21" s="125">
        <v>6096773.08</v>
      </c>
      <c r="AS21" s="125">
        <v>5086006.62</v>
      </c>
      <c r="AT21" s="125">
        <v>5908156.26</v>
      </c>
      <c r="AU21" s="125">
        <v>6086520.82</v>
      </c>
      <c r="AV21" s="125">
        <v>2245341.29</v>
      </c>
      <c r="AW21" s="125">
        <v>6763490.84</v>
      </c>
      <c r="AX21" s="125">
        <v>3435680.68</v>
      </c>
      <c r="AY21" s="125">
        <v>3339464.58</v>
      </c>
      <c r="AZ21" s="125">
        <v>3923429.35</v>
      </c>
      <c r="BA21" s="125">
        <v>5157034.89</v>
      </c>
      <c r="BB21" s="125">
        <v>3555461.47</v>
      </c>
      <c r="BC21" s="125">
        <v>3015920.09</v>
      </c>
      <c r="BD21" s="125">
        <v>2444116.52</v>
      </c>
      <c r="BE21" s="125">
        <v>2586409.81</v>
      </c>
      <c r="BF21" s="125">
        <v>3381702.65</v>
      </c>
      <c r="BG21" s="125">
        <v>1865466.3</v>
      </c>
      <c r="BH21" s="125">
        <v>1878465.73</v>
      </c>
      <c r="BI21" s="125">
        <v>2384582.99</v>
      </c>
      <c r="BJ21" s="125">
        <v>3219590.36</v>
      </c>
      <c r="BK21" s="125">
        <v>1526336.48</v>
      </c>
      <c r="BL21" s="125">
        <v>1229503.95</v>
      </c>
      <c r="BM21" s="125">
        <v>1186301.53</v>
      </c>
      <c r="BN21" s="125">
        <v>1563930.28</v>
      </c>
      <c r="BO21" s="125">
        <v>1342763.37</v>
      </c>
      <c r="BP21" s="125">
        <v>1860295.19</v>
      </c>
      <c r="BQ21" s="125">
        <v>1192197</v>
      </c>
      <c r="BR21" s="125">
        <v>2181764.64</v>
      </c>
      <c r="BS21" s="125">
        <v>751185.76</v>
      </c>
      <c r="BT21" s="125">
        <v>1280912.61</v>
      </c>
      <c r="BU21" s="125">
        <v>493188.99</v>
      </c>
      <c r="BV21" s="125">
        <v>929762.03</v>
      </c>
      <c r="BW21" s="125">
        <v>952475.26</v>
      </c>
      <c r="BX21" s="125">
        <v>2466871.95</v>
      </c>
      <c r="BY21" s="125">
        <v>3648502.55</v>
      </c>
      <c r="BZ21" s="125">
        <v>790844.26</v>
      </c>
      <c r="CA21" s="125">
        <v>858028.92</v>
      </c>
      <c r="CB21" s="125">
        <v>697081.49</v>
      </c>
      <c r="CC21" s="125">
        <v>828607.2</v>
      </c>
      <c r="CD21" s="125">
        <v>488666.82</v>
      </c>
      <c r="CE21" s="125">
        <v>1137180.77</v>
      </c>
      <c r="CF21" s="125">
        <v>1225404.13</v>
      </c>
      <c r="CG21" s="125">
        <v>935243.53</v>
      </c>
      <c r="CH21" s="125">
        <v>1092424.25</v>
      </c>
      <c r="CI21" s="125">
        <v>961677.75</v>
      </c>
      <c r="CJ21" s="125">
        <v>1128867.67</v>
      </c>
      <c r="CK21" s="125">
        <v>653440.38</v>
      </c>
      <c r="CL21" s="125">
        <v>765961.1</v>
      </c>
      <c r="CM21" s="125">
        <v>1128855.98</v>
      </c>
      <c r="CN21" s="125">
        <v>649255.48</v>
      </c>
      <c r="CO21" s="125">
        <v>771151.62</v>
      </c>
      <c r="CP21" s="125">
        <v>649261.07</v>
      </c>
      <c r="CQ21" s="125">
        <v>1005696.19</v>
      </c>
      <c r="CR21" s="125">
        <v>612134.49</v>
      </c>
      <c r="CS21" s="125">
        <v>1156901.18</v>
      </c>
      <c r="CT21" s="125">
        <v>803664.64</v>
      </c>
      <c r="CU21" s="125">
        <v>970976.49</v>
      </c>
      <c r="CV21" s="125">
        <v>992868.3</v>
      </c>
      <c r="CW21" s="125">
        <v>1999316.99</v>
      </c>
      <c r="CX21" s="125">
        <v>1216165.3</v>
      </c>
      <c r="CY21" s="125">
        <v>1721983.11</v>
      </c>
      <c r="CZ21" s="125">
        <v>689826.64</v>
      </c>
      <c r="DA21" s="125">
        <v>2297933.78</v>
      </c>
      <c r="DB21" s="125">
        <v>974554.28</v>
      </c>
      <c r="DC21" s="125">
        <v>948380.45</v>
      </c>
      <c r="DD21" s="125">
        <v>947420.14</v>
      </c>
      <c r="DE21" s="125">
        <v>771109.6</v>
      </c>
      <c r="DF21" s="125">
        <v>1338307.93</v>
      </c>
      <c r="DG21" s="125">
        <v>901689.13</v>
      </c>
      <c r="DH21" s="125">
        <v>257632.04</v>
      </c>
      <c r="DI21" s="125">
        <v>1052235.85</v>
      </c>
      <c r="DJ21" s="125">
        <v>892275.37</v>
      </c>
      <c r="DK21" s="125">
        <v>1232696.9</v>
      </c>
      <c r="DL21" s="125">
        <v>446456.36</v>
      </c>
      <c r="DM21" s="125"/>
      <c r="DN21" s="125"/>
      <c r="DO21" s="125"/>
      <c r="DP21" s="125"/>
      <c r="DQ21" s="137"/>
    </row>
    <row r="22" spans="1:121">
      <c r="A22" s="127" t="s">
        <v>45</v>
      </c>
      <c r="B22" s="124">
        <v>20456917.5</v>
      </c>
      <c r="C22" s="124">
        <v>23846917.5</v>
      </c>
      <c r="D22" s="124">
        <v>-390000</v>
      </c>
      <c r="E22" s="124">
        <v>-3000000</v>
      </c>
      <c r="F22" s="124"/>
      <c r="G22" s="125">
        <v>0</v>
      </c>
      <c r="H22" s="128">
        <v>0</v>
      </c>
      <c r="I22" s="124">
        <v>0</v>
      </c>
      <c r="J22" s="125">
        <v>0</v>
      </c>
      <c r="K22" s="125">
        <v>0</v>
      </c>
      <c r="L22" s="125">
        <v>0</v>
      </c>
      <c r="M22" s="125">
        <v>0</v>
      </c>
      <c r="N22" s="125">
        <v>0</v>
      </c>
      <c r="O22" s="125">
        <v>23345965.38</v>
      </c>
      <c r="P22" s="125">
        <v>500952.12</v>
      </c>
      <c r="Q22" s="125">
        <v>0</v>
      </c>
      <c r="R22" s="125">
        <v>0</v>
      </c>
      <c r="S22" s="125">
        <v>0</v>
      </c>
      <c r="T22" s="125">
        <v>500952.12</v>
      </c>
      <c r="U22" s="125">
        <v>0</v>
      </c>
      <c r="V22" s="125">
        <v>0</v>
      </c>
      <c r="W22" s="125">
        <v>0</v>
      </c>
      <c r="X22" s="125">
        <v>0</v>
      </c>
      <c r="Y22" s="125">
        <v>0</v>
      </c>
      <c r="Z22" s="125">
        <v>0</v>
      </c>
      <c r="AA22" s="125">
        <v>0</v>
      </c>
      <c r="AB22" s="125">
        <v>0</v>
      </c>
      <c r="AC22" s="125">
        <v>0</v>
      </c>
      <c r="AD22" s="125">
        <v>0</v>
      </c>
      <c r="AE22" s="125">
        <v>0</v>
      </c>
      <c r="AF22" s="125">
        <v>0</v>
      </c>
      <c r="AG22" s="125">
        <v>0</v>
      </c>
      <c r="AH22" s="125">
        <v>23345965.38</v>
      </c>
      <c r="AI22" s="125">
        <v>0</v>
      </c>
      <c r="AJ22" s="125">
        <v>0</v>
      </c>
      <c r="AK22" s="125">
        <v>0</v>
      </c>
      <c r="AL22" s="125">
        <v>0</v>
      </c>
      <c r="AM22" s="125">
        <v>0</v>
      </c>
      <c r="AN22" s="125">
        <v>0</v>
      </c>
      <c r="AO22" s="125">
        <v>0</v>
      </c>
      <c r="AP22" s="125">
        <v>0</v>
      </c>
      <c r="AQ22" s="125">
        <v>0</v>
      </c>
      <c r="AR22" s="125">
        <v>0</v>
      </c>
      <c r="AS22" s="125">
        <v>0</v>
      </c>
      <c r="AT22" s="125">
        <v>0</v>
      </c>
      <c r="AU22" s="125">
        <v>0</v>
      </c>
      <c r="AV22" s="125">
        <v>0</v>
      </c>
      <c r="AW22" s="125">
        <v>0</v>
      </c>
      <c r="AX22" s="125">
        <v>0</v>
      </c>
      <c r="AY22" s="125">
        <v>0</v>
      </c>
      <c r="AZ22" s="125">
        <v>0</v>
      </c>
      <c r="BA22" s="125">
        <v>0</v>
      </c>
      <c r="BB22" s="125">
        <v>0</v>
      </c>
      <c r="BC22" s="125">
        <v>0</v>
      </c>
      <c r="BD22" s="125">
        <v>0</v>
      </c>
      <c r="BE22" s="125">
        <v>0</v>
      </c>
      <c r="BF22" s="125">
        <v>0</v>
      </c>
      <c r="BG22" s="125">
        <v>0</v>
      </c>
      <c r="BH22" s="125">
        <v>0</v>
      </c>
      <c r="BI22" s="125">
        <v>0</v>
      </c>
      <c r="BJ22" s="125">
        <v>0</v>
      </c>
      <c r="BK22" s="125">
        <v>0</v>
      </c>
      <c r="BL22" s="125">
        <v>0</v>
      </c>
      <c r="BM22" s="125">
        <v>0</v>
      </c>
      <c r="BN22" s="125">
        <v>0</v>
      </c>
      <c r="BO22" s="125">
        <v>0</v>
      </c>
      <c r="BP22" s="125">
        <v>0</v>
      </c>
      <c r="BQ22" s="125">
        <v>0</v>
      </c>
      <c r="BR22" s="125">
        <v>0</v>
      </c>
      <c r="BS22" s="125">
        <v>0</v>
      </c>
      <c r="BT22" s="125">
        <v>0</v>
      </c>
      <c r="BU22" s="125">
        <v>0</v>
      </c>
      <c r="BV22" s="125">
        <v>0</v>
      </c>
      <c r="BW22" s="125">
        <v>0</v>
      </c>
      <c r="BX22" s="125">
        <v>0</v>
      </c>
      <c r="BY22" s="125">
        <v>0</v>
      </c>
      <c r="BZ22" s="125">
        <v>0</v>
      </c>
      <c r="CA22" s="125">
        <v>0</v>
      </c>
      <c r="CB22" s="125">
        <v>0</v>
      </c>
      <c r="CC22" s="125">
        <v>0</v>
      </c>
      <c r="CD22" s="125">
        <v>0</v>
      </c>
      <c r="CE22" s="125">
        <v>0</v>
      </c>
      <c r="CF22" s="125">
        <v>0</v>
      </c>
      <c r="CG22" s="125">
        <v>0</v>
      </c>
      <c r="CH22" s="125">
        <v>0</v>
      </c>
      <c r="CI22" s="125">
        <v>0</v>
      </c>
      <c r="CJ22" s="125">
        <v>0</v>
      </c>
      <c r="CK22" s="125">
        <v>0</v>
      </c>
      <c r="CL22" s="125">
        <v>0</v>
      </c>
      <c r="CM22" s="125">
        <v>0</v>
      </c>
      <c r="CN22" s="125">
        <v>0</v>
      </c>
      <c r="CO22" s="125">
        <v>0</v>
      </c>
      <c r="CP22" s="125">
        <v>0</v>
      </c>
      <c r="CQ22" s="125">
        <v>0</v>
      </c>
      <c r="CR22" s="125">
        <v>0</v>
      </c>
      <c r="CS22" s="125">
        <v>0</v>
      </c>
      <c r="CT22" s="125">
        <v>0</v>
      </c>
      <c r="CU22" s="125">
        <v>0</v>
      </c>
      <c r="CV22" s="125">
        <v>0</v>
      </c>
      <c r="CW22" s="125">
        <v>0</v>
      </c>
      <c r="CX22" s="125">
        <v>0</v>
      </c>
      <c r="CY22" s="125">
        <v>0</v>
      </c>
      <c r="CZ22" s="125">
        <v>0</v>
      </c>
      <c r="DA22" s="125">
        <v>0</v>
      </c>
      <c r="DB22" s="125">
        <v>0</v>
      </c>
      <c r="DC22" s="125">
        <v>0</v>
      </c>
      <c r="DD22" s="125">
        <v>0</v>
      </c>
      <c r="DE22" s="125">
        <v>0</v>
      </c>
      <c r="DF22" s="125">
        <v>0</v>
      </c>
      <c r="DG22" s="125">
        <v>0</v>
      </c>
      <c r="DH22" s="125">
        <v>0</v>
      </c>
      <c r="DI22" s="125">
        <v>0</v>
      </c>
      <c r="DJ22" s="125">
        <v>0</v>
      </c>
      <c r="DK22" s="125">
        <v>0</v>
      </c>
      <c r="DL22" s="125">
        <v>0</v>
      </c>
      <c r="DM22" s="125"/>
      <c r="DN22" s="125"/>
      <c r="DO22" s="125"/>
      <c r="DP22" s="125"/>
      <c r="DQ22" s="137"/>
    </row>
    <row r="23" spans="1:121">
      <c r="A23" s="127" t="s">
        <v>46</v>
      </c>
      <c r="B23" s="124">
        <v>0</v>
      </c>
      <c r="C23" s="124">
        <v>0</v>
      </c>
      <c r="D23" s="124">
        <v>0</v>
      </c>
      <c r="E23" s="124">
        <v>0</v>
      </c>
      <c r="F23" s="124"/>
      <c r="G23" s="125">
        <v>0</v>
      </c>
      <c r="H23" s="128">
        <v>0</v>
      </c>
      <c r="I23" s="124">
        <v>0</v>
      </c>
      <c r="J23" s="125">
        <v>0</v>
      </c>
      <c r="K23" s="125">
        <v>0</v>
      </c>
      <c r="L23" s="125">
        <v>0</v>
      </c>
      <c r="M23" s="125">
        <v>0</v>
      </c>
      <c r="N23" s="125">
        <v>0</v>
      </c>
      <c r="O23" s="125">
        <v>0</v>
      </c>
      <c r="P23" s="125">
        <v>0</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G23" s="125">
        <v>0</v>
      </c>
      <c r="AH23" s="125">
        <v>0</v>
      </c>
      <c r="AI23" s="125">
        <v>0</v>
      </c>
      <c r="AJ23" s="125">
        <v>0</v>
      </c>
      <c r="AK23" s="125">
        <v>0</v>
      </c>
      <c r="AL23" s="125">
        <v>0</v>
      </c>
      <c r="AM23" s="125">
        <v>0</v>
      </c>
      <c r="AN23" s="125">
        <v>0</v>
      </c>
      <c r="AO23" s="125">
        <v>0</v>
      </c>
      <c r="AP23" s="125">
        <v>0</v>
      </c>
      <c r="AQ23" s="125">
        <v>0</v>
      </c>
      <c r="AR23" s="125">
        <v>0</v>
      </c>
      <c r="AS23" s="125">
        <v>0</v>
      </c>
      <c r="AT23" s="125">
        <v>0</v>
      </c>
      <c r="AU23" s="125">
        <v>0</v>
      </c>
      <c r="AV23" s="125">
        <v>0</v>
      </c>
      <c r="AW23" s="125">
        <v>0</v>
      </c>
      <c r="AX23" s="125">
        <v>0</v>
      </c>
      <c r="AY23" s="125">
        <v>0</v>
      </c>
      <c r="AZ23" s="125">
        <v>0</v>
      </c>
      <c r="BA23" s="125">
        <v>0</v>
      </c>
      <c r="BB23" s="125">
        <v>0</v>
      </c>
      <c r="BC23" s="125">
        <v>0</v>
      </c>
      <c r="BD23" s="125">
        <v>0</v>
      </c>
      <c r="BE23" s="125">
        <v>0</v>
      </c>
      <c r="BF23" s="125">
        <v>0</v>
      </c>
      <c r="BG23" s="125">
        <v>0</v>
      </c>
      <c r="BH23" s="125">
        <v>0</v>
      </c>
      <c r="BI23" s="125">
        <v>0</v>
      </c>
      <c r="BJ23" s="125">
        <v>0</v>
      </c>
      <c r="BK23" s="125">
        <v>0</v>
      </c>
      <c r="BL23" s="125">
        <v>0</v>
      </c>
      <c r="BM23" s="125">
        <v>0</v>
      </c>
      <c r="BN23" s="125">
        <v>0</v>
      </c>
      <c r="BO23" s="125">
        <v>0</v>
      </c>
      <c r="BP23" s="125">
        <v>0</v>
      </c>
      <c r="BQ23" s="125">
        <v>0</v>
      </c>
      <c r="BR23" s="125">
        <v>0</v>
      </c>
      <c r="BS23" s="125">
        <v>0</v>
      </c>
      <c r="BT23" s="125">
        <v>0</v>
      </c>
      <c r="BU23" s="125">
        <v>0</v>
      </c>
      <c r="BV23" s="125">
        <v>0</v>
      </c>
      <c r="BW23" s="125">
        <v>0</v>
      </c>
      <c r="BX23" s="125">
        <v>0</v>
      </c>
      <c r="BY23" s="125">
        <v>0</v>
      </c>
      <c r="BZ23" s="125">
        <v>0</v>
      </c>
      <c r="CA23" s="125">
        <v>0</v>
      </c>
      <c r="CB23" s="125">
        <v>0</v>
      </c>
      <c r="CC23" s="125">
        <v>0</v>
      </c>
      <c r="CD23" s="125">
        <v>0</v>
      </c>
      <c r="CE23" s="125">
        <v>0</v>
      </c>
      <c r="CF23" s="125">
        <v>0</v>
      </c>
      <c r="CG23" s="125">
        <v>0</v>
      </c>
      <c r="CH23" s="125">
        <v>0</v>
      </c>
      <c r="CI23" s="125">
        <v>0</v>
      </c>
      <c r="CJ23" s="125">
        <v>0</v>
      </c>
      <c r="CK23" s="125">
        <v>0</v>
      </c>
      <c r="CL23" s="125">
        <v>0</v>
      </c>
      <c r="CM23" s="125">
        <v>0</v>
      </c>
      <c r="CN23" s="125">
        <v>0</v>
      </c>
      <c r="CO23" s="125">
        <v>0</v>
      </c>
      <c r="CP23" s="125">
        <v>0</v>
      </c>
      <c r="CQ23" s="125">
        <v>0</v>
      </c>
      <c r="CR23" s="125">
        <v>0</v>
      </c>
      <c r="CS23" s="125">
        <v>0</v>
      </c>
      <c r="CT23" s="125">
        <v>0</v>
      </c>
      <c r="CU23" s="125">
        <v>0</v>
      </c>
      <c r="CV23" s="125">
        <v>0</v>
      </c>
      <c r="CW23" s="125">
        <v>0</v>
      </c>
      <c r="CX23" s="125">
        <v>0</v>
      </c>
      <c r="CY23" s="125">
        <v>0</v>
      </c>
      <c r="CZ23" s="125">
        <v>0</v>
      </c>
      <c r="DA23" s="125">
        <v>0</v>
      </c>
      <c r="DB23" s="125">
        <v>0</v>
      </c>
      <c r="DC23" s="125">
        <v>0</v>
      </c>
      <c r="DD23" s="125">
        <v>0</v>
      </c>
      <c r="DE23" s="125">
        <v>0</v>
      </c>
      <c r="DF23" s="125">
        <v>0</v>
      </c>
      <c r="DG23" s="125">
        <v>0</v>
      </c>
      <c r="DH23" s="125">
        <v>0</v>
      </c>
      <c r="DI23" s="125">
        <v>0</v>
      </c>
      <c r="DJ23" s="125">
        <v>0</v>
      </c>
      <c r="DK23" s="125">
        <v>0</v>
      </c>
      <c r="DL23" s="125">
        <v>0</v>
      </c>
      <c r="DM23" s="125"/>
      <c r="DN23" s="125"/>
      <c r="DO23" s="125"/>
      <c r="DP23" s="125"/>
      <c r="DQ23" s="137"/>
    </row>
    <row r="24" spans="1:121">
      <c r="A24" s="127" t="s">
        <v>47</v>
      </c>
      <c r="B24" s="124">
        <v>2485863.11</v>
      </c>
      <c r="C24" s="124">
        <v>2485863.11</v>
      </c>
      <c r="D24" s="124">
        <v>0</v>
      </c>
      <c r="E24" s="124">
        <v>0</v>
      </c>
      <c r="F24" s="124"/>
      <c r="G24" s="125">
        <v>0</v>
      </c>
      <c r="H24" s="128">
        <v>0</v>
      </c>
      <c r="I24" s="124">
        <v>0</v>
      </c>
      <c r="J24" s="125">
        <v>0</v>
      </c>
      <c r="K24" s="125">
        <v>0</v>
      </c>
      <c r="L24" s="125">
        <v>0</v>
      </c>
      <c r="M24" s="125">
        <v>0</v>
      </c>
      <c r="N24" s="125">
        <v>0</v>
      </c>
      <c r="O24" s="125">
        <v>2485863.11</v>
      </c>
      <c r="P24" s="125">
        <v>0</v>
      </c>
      <c r="Q24" s="125">
        <v>0</v>
      </c>
      <c r="R24" s="125">
        <v>0</v>
      </c>
      <c r="S24" s="125">
        <v>0</v>
      </c>
      <c r="T24" s="125">
        <v>0</v>
      </c>
      <c r="U24" s="125">
        <v>0</v>
      </c>
      <c r="V24" s="125">
        <v>0</v>
      </c>
      <c r="W24" s="125">
        <v>0</v>
      </c>
      <c r="X24" s="125">
        <v>0</v>
      </c>
      <c r="Y24" s="125">
        <v>0</v>
      </c>
      <c r="Z24" s="125">
        <v>0</v>
      </c>
      <c r="AA24" s="125">
        <v>0</v>
      </c>
      <c r="AB24" s="125">
        <v>0</v>
      </c>
      <c r="AC24" s="125">
        <v>0</v>
      </c>
      <c r="AD24" s="125">
        <v>0</v>
      </c>
      <c r="AE24" s="125">
        <v>0</v>
      </c>
      <c r="AF24" s="125">
        <v>0</v>
      </c>
      <c r="AG24" s="125">
        <v>0</v>
      </c>
      <c r="AH24" s="125">
        <v>0</v>
      </c>
      <c r="AI24" s="125">
        <v>0</v>
      </c>
      <c r="AJ24" s="125">
        <v>0</v>
      </c>
      <c r="AK24" s="125">
        <v>0</v>
      </c>
      <c r="AL24" s="125">
        <v>0</v>
      </c>
      <c r="AM24" s="125">
        <v>0</v>
      </c>
      <c r="AN24" s="125">
        <v>33097.17</v>
      </c>
      <c r="AO24" s="125">
        <v>2452765.94</v>
      </c>
      <c r="AP24" s="125">
        <v>16388.22</v>
      </c>
      <c r="AQ24" s="125">
        <v>38110.56</v>
      </c>
      <c r="AR24" s="125">
        <v>38694.43</v>
      </c>
      <c r="AS24" s="125">
        <v>108158.22</v>
      </c>
      <c r="AT24" s="125">
        <v>36829.26</v>
      </c>
      <c r="AU24" s="125">
        <v>64687.26</v>
      </c>
      <c r="AV24" s="125">
        <v>33899.99</v>
      </c>
      <c r="AW24" s="125">
        <v>38730.33</v>
      </c>
      <c r="AX24" s="125">
        <v>8416.12</v>
      </c>
      <c r="AY24" s="125">
        <v>6667.17</v>
      </c>
      <c r="AZ24" s="125">
        <v>17602.26</v>
      </c>
      <c r="BA24" s="125">
        <v>7490.09</v>
      </c>
      <c r="BB24" s="125">
        <v>3815.75</v>
      </c>
      <c r="BC24" s="125">
        <v>30657.81</v>
      </c>
      <c r="BD24" s="125">
        <v>41803.12</v>
      </c>
      <c r="BE24" s="125">
        <v>53007.46</v>
      </c>
      <c r="BF24" s="125">
        <v>15560.28</v>
      </c>
      <c r="BG24" s="125">
        <v>16301.78</v>
      </c>
      <c r="BH24" s="125">
        <v>42311.89</v>
      </c>
      <c r="BI24" s="125">
        <v>35606.21</v>
      </c>
      <c r="BJ24" s="125">
        <v>36238.27</v>
      </c>
      <c r="BK24" s="125">
        <v>8569.15</v>
      </c>
      <c r="BL24" s="125">
        <v>18825.75</v>
      </c>
      <c r="BM24" s="125">
        <v>29884.9</v>
      </c>
      <c r="BN24" s="125">
        <v>10586.12</v>
      </c>
      <c r="BO24" s="125">
        <v>33809.43</v>
      </c>
      <c r="BP24" s="125">
        <v>50133.97</v>
      </c>
      <c r="BQ24" s="125">
        <v>12094.33</v>
      </c>
      <c r="BR24" s="125">
        <v>25499.81</v>
      </c>
      <c r="BS24" s="125">
        <v>6081.14</v>
      </c>
      <c r="BT24" s="125">
        <v>8154.72</v>
      </c>
      <c r="BU24" s="125">
        <v>12396.23</v>
      </c>
      <c r="BV24" s="125">
        <v>9267.92</v>
      </c>
      <c r="BW24" s="125">
        <v>17989.25</v>
      </c>
      <c r="BX24" s="125">
        <v>1960.95</v>
      </c>
      <c r="BY24" s="125">
        <v>1225997.79</v>
      </c>
      <c r="BZ24" s="125">
        <v>2839</v>
      </c>
      <c r="CA24" s="125">
        <v>5312</v>
      </c>
      <c r="CB24" s="125">
        <v>19844</v>
      </c>
      <c r="CC24" s="125">
        <v>841</v>
      </c>
      <c r="CD24" s="125">
        <v>3805.66</v>
      </c>
      <c r="CE24" s="125">
        <v>11413.21</v>
      </c>
      <c r="CF24" s="125">
        <v>5622</v>
      </c>
      <c r="CG24" s="125">
        <v>1927</v>
      </c>
      <c r="CH24" s="125">
        <v>1981.61</v>
      </c>
      <c r="CI24" s="125">
        <v>8200</v>
      </c>
      <c r="CJ24" s="125">
        <v>3644</v>
      </c>
      <c r="CK24" s="125">
        <v>3202</v>
      </c>
      <c r="CL24" s="125">
        <v>8854</v>
      </c>
      <c r="CM24" s="125">
        <v>17093</v>
      </c>
      <c r="CN24" s="125">
        <v>590.58</v>
      </c>
      <c r="CO24" s="125">
        <v>10298</v>
      </c>
      <c r="CP24" s="125">
        <v>19849</v>
      </c>
      <c r="CQ24" s="125">
        <v>10376</v>
      </c>
      <c r="CR24" s="125">
        <v>3480</v>
      </c>
      <c r="CS24" s="125">
        <v>5358</v>
      </c>
      <c r="CT24" s="125">
        <v>3891</v>
      </c>
      <c r="CU24" s="125">
        <v>2819</v>
      </c>
      <c r="CV24" s="125">
        <v>8638.87</v>
      </c>
      <c r="CW24" s="125">
        <v>11009.43</v>
      </c>
      <c r="CX24" s="125">
        <v>9735.8</v>
      </c>
      <c r="CY24" s="125">
        <v>3806.88</v>
      </c>
      <c r="CZ24" s="125">
        <v>10084</v>
      </c>
      <c r="DA24" s="125">
        <v>2089.05</v>
      </c>
      <c r="DB24" s="125">
        <v>4980</v>
      </c>
      <c r="DC24" s="125">
        <v>29668</v>
      </c>
      <c r="DD24" s="125">
        <v>21802</v>
      </c>
      <c r="DE24" s="125">
        <v>2434</v>
      </c>
      <c r="DF24" s="125">
        <v>5048</v>
      </c>
      <c r="DG24" s="125">
        <v>10474</v>
      </c>
      <c r="DH24" s="125">
        <v>1190</v>
      </c>
      <c r="DI24" s="125">
        <v>3569</v>
      </c>
      <c r="DJ24" s="125">
        <v>3114</v>
      </c>
      <c r="DK24" s="125">
        <v>6728</v>
      </c>
      <c r="DL24" s="125">
        <v>4926.91</v>
      </c>
      <c r="DM24" s="125"/>
      <c r="DN24" s="125"/>
      <c r="DO24" s="125"/>
      <c r="DP24" s="125"/>
      <c r="DQ24" s="137"/>
    </row>
    <row r="25" s="115" customFormat="1" spans="1:125">
      <c r="A25" s="121" t="s">
        <v>48</v>
      </c>
      <c r="B25" s="122">
        <v>368111738.84</v>
      </c>
      <c r="C25" s="122">
        <v>342560494.35</v>
      </c>
      <c r="D25" s="122">
        <v>5241590.47000001</v>
      </c>
      <c r="E25" s="122">
        <v>21676429.23</v>
      </c>
      <c r="F25" s="122">
        <v>713048.99</v>
      </c>
      <c r="G25" s="122">
        <v>74596067.75</v>
      </c>
      <c r="H25" s="122">
        <v>-76675891.95</v>
      </c>
      <c r="I25" s="122">
        <v>-323171349.69</v>
      </c>
      <c r="J25" s="122">
        <v>0</v>
      </c>
      <c r="K25" s="122">
        <v>1630688.37</v>
      </c>
      <c r="L25" s="122">
        <v>0</v>
      </c>
      <c r="M25" s="122">
        <v>-2521436.9</v>
      </c>
      <c r="N25" s="122">
        <v>-2088258.61</v>
      </c>
      <c r="O25" s="122">
        <v>367240697.91</v>
      </c>
      <c r="P25" s="122">
        <v>170347691.71</v>
      </c>
      <c r="Q25" s="122">
        <v>55998753.14</v>
      </c>
      <c r="R25" s="122">
        <v>75123708.42</v>
      </c>
      <c r="S25" s="122">
        <v>-10002857.04</v>
      </c>
      <c r="T25" s="122">
        <v>127029008.14</v>
      </c>
      <c r="U25" s="122">
        <v>623072.78</v>
      </c>
      <c r="V25" s="122">
        <v>48879157.74</v>
      </c>
      <c r="W25" s="122">
        <v>3819310.09</v>
      </c>
      <c r="X25" s="122">
        <v>-3358585.09</v>
      </c>
      <c r="Y25" s="122">
        <v>-1479814.61</v>
      </c>
      <c r="Z25" s="122">
        <v>69161812.25</v>
      </c>
      <c r="AA25" s="122">
        <v>-5716691.77</v>
      </c>
      <c r="AB25" s="122">
        <v>1976575.21</v>
      </c>
      <c r="AC25" s="122">
        <v>-4584542.85</v>
      </c>
      <c r="AD25" s="122">
        <v>3239517.92</v>
      </c>
      <c r="AE25" s="122">
        <v>34066028.8</v>
      </c>
      <c r="AF25" s="122">
        <v>37818161.7</v>
      </c>
      <c r="AG25" s="122">
        <v>-26283742.07</v>
      </c>
      <c r="AH25" s="122">
        <v>211329777.08</v>
      </c>
      <c r="AI25" s="122">
        <v>-3621870.26</v>
      </c>
      <c r="AJ25" s="122">
        <v>-4544429.71</v>
      </c>
      <c r="AK25" s="122">
        <v>-47839667.95</v>
      </c>
      <c r="AL25" s="122">
        <v>-2310998.08</v>
      </c>
      <c r="AM25" s="122">
        <v>-2698870.14</v>
      </c>
      <c r="AN25" s="122">
        <v>4042420.28</v>
      </c>
      <c r="AO25" s="122">
        <v>239168078.76</v>
      </c>
      <c r="AP25" s="122">
        <v>8784762.28</v>
      </c>
      <c r="AQ25" s="122">
        <v>8319640.46</v>
      </c>
      <c r="AR25" s="122">
        <v>8516376.26</v>
      </c>
      <c r="AS25" s="122">
        <v>5323293.35</v>
      </c>
      <c r="AT25" s="122">
        <v>11951699.83</v>
      </c>
      <c r="AU25" s="122">
        <v>11183887.64</v>
      </c>
      <c r="AV25" s="122">
        <v>3502157.4</v>
      </c>
      <c r="AW25" s="122">
        <v>11447272.05</v>
      </c>
      <c r="AX25" s="122">
        <v>2115496.78</v>
      </c>
      <c r="AY25" s="122">
        <v>1162449.29</v>
      </c>
      <c r="AZ25" s="122">
        <v>49474115.83</v>
      </c>
      <c r="BA25" s="122">
        <v>2449811.78</v>
      </c>
      <c r="BB25" s="122">
        <v>1875392.85</v>
      </c>
      <c r="BC25" s="122">
        <v>2048998.47</v>
      </c>
      <c r="BD25" s="122">
        <v>2802941.36</v>
      </c>
      <c r="BE25" s="122">
        <v>2276581.82</v>
      </c>
      <c r="BF25" s="122">
        <v>1785589.01</v>
      </c>
      <c r="BG25" s="122">
        <v>2295397.63</v>
      </c>
      <c r="BH25" s="122">
        <v>1233621.16</v>
      </c>
      <c r="BI25" s="122">
        <v>1691312.98</v>
      </c>
      <c r="BJ25" s="122">
        <v>2523758.08</v>
      </c>
      <c r="BK25" s="122">
        <v>-324865.24</v>
      </c>
      <c r="BL25" s="122">
        <v>931332.22</v>
      </c>
      <c r="BM25" s="122">
        <v>-108808.83</v>
      </c>
      <c r="BN25" s="122">
        <v>464989.7</v>
      </c>
      <c r="BO25" s="122">
        <v>34617.36</v>
      </c>
      <c r="BP25" s="122">
        <v>917344.1</v>
      </c>
      <c r="BQ25" s="122">
        <v>533646.14</v>
      </c>
      <c r="BR25" s="122">
        <v>-1365662.74</v>
      </c>
      <c r="BS25" s="122">
        <v>136148.29</v>
      </c>
      <c r="BT25" s="122">
        <v>-101522.99</v>
      </c>
      <c r="BU25" s="122">
        <v>-53255.02</v>
      </c>
      <c r="BV25" s="122">
        <v>155147.86</v>
      </c>
      <c r="BW25" s="122">
        <v>846972.06</v>
      </c>
      <c r="BX25" s="122">
        <v>1040750.19</v>
      </c>
      <c r="BY25" s="122">
        <v>104403119.57</v>
      </c>
      <c r="BZ25" s="122">
        <v>-214360.47</v>
      </c>
      <c r="CA25" s="122">
        <v>-692460.08</v>
      </c>
      <c r="CB25" s="122">
        <v>-492323.75</v>
      </c>
      <c r="CC25" s="122">
        <v>-28157.99</v>
      </c>
      <c r="CD25" s="122">
        <v>-231331.24</v>
      </c>
      <c r="CE25" s="122">
        <v>-277706.68</v>
      </c>
      <c r="CF25" s="122">
        <v>505953.96</v>
      </c>
      <c r="CG25" s="122">
        <v>-466888.31</v>
      </c>
      <c r="CH25" s="134">
        <v>-863063.09</v>
      </c>
      <c r="CI25" s="134">
        <v>-309256.36</v>
      </c>
      <c r="CJ25" s="134">
        <v>-306073.19</v>
      </c>
      <c r="CK25" s="134">
        <v>56752.15</v>
      </c>
      <c r="CL25" s="134">
        <v>-52377.08</v>
      </c>
      <c r="CM25" s="134">
        <v>-738925.31</v>
      </c>
      <c r="CN25" s="134">
        <v>-421416.73</v>
      </c>
      <c r="CO25" s="134">
        <v>-420972.46</v>
      </c>
      <c r="CP25" s="134">
        <v>-149361.96</v>
      </c>
      <c r="CQ25" s="134">
        <v>-834432.31</v>
      </c>
      <c r="CR25" s="134">
        <v>-495446.4</v>
      </c>
      <c r="CS25" s="134">
        <v>-892696.15</v>
      </c>
      <c r="CT25" s="134">
        <v>-561691.52</v>
      </c>
      <c r="CU25" s="134">
        <v>-457257.13</v>
      </c>
      <c r="CV25" s="134">
        <v>165446.54</v>
      </c>
      <c r="CW25" s="134">
        <v>675330.99</v>
      </c>
      <c r="CX25" s="134">
        <v>86907.96</v>
      </c>
      <c r="CY25" s="134">
        <v>-1180769.58</v>
      </c>
      <c r="CZ25" s="134">
        <v>-133922.98</v>
      </c>
      <c r="DA25" s="134">
        <v>3171800.33</v>
      </c>
      <c r="DB25" s="134">
        <v>-240520.87</v>
      </c>
      <c r="DC25" s="134">
        <v>-638005.1</v>
      </c>
      <c r="DD25" s="134">
        <v>-206679.44</v>
      </c>
      <c r="DE25" s="134">
        <v>-575147.95</v>
      </c>
      <c r="DF25" s="134">
        <v>-101569.49</v>
      </c>
      <c r="DG25" s="134">
        <v>-613054.98</v>
      </c>
      <c r="DH25" s="134">
        <v>-252094.29</v>
      </c>
      <c r="DI25" s="134">
        <v>-803146.76</v>
      </c>
      <c r="DJ25" s="134">
        <v>-546219.53</v>
      </c>
      <c r="DK25" s="134">
        <v>-1153889.14</v>
      </c>
      <c r="DL25" s="134">
        <v>-417403.83</v>
      </c>
      <c r="DM25" s="134"/>
      <c r="DN25" s="134"/>
      <c r="DO25" s="134"/>
      <c r="DP25" s="134"/>
      <c r="DQ25" s="136"/>
      <c r="DR25" s="117"/>
      <c r="DS25" s="117"/>
      <c r="DT25" s="117"/>
      <c r="DU25" s="117"/>
    </row>
    <row r="26" spans="1:121">
      <c r="A26" s="127" t="s">
        <v>49</v>
      </c>
      <c r="B26" s="124">
        <v>526651.84</v>
      </c>
      <c r="C26" s="124">
        <v>519901.3</v>
      </c>
      <c r="D26" s="124">
        <v>6750.54</v>
      </c>
      <c r="E26" s="124">
        <v>0</v>
      </c>
      <c r="F26" s="124"/>
      <c r="G26" s="125">
        <v>0</v>
      </c>
      <c r="H26" s="124"/>
      <c r="I26" s="124">
        <v>408877.73</v>
      </c>
      <c r="J26" s="125">
        <v>0</v>
      </c>
      <c r="K26" s="125">
        <v>0</v>
      </c>
      <c r="L26" s="125">
        <v>0</v>
      </c>
      <c r="M26" s="125">
        <v>0</v>
      </c>
      <c r="N26" s="125">
        <v>0</v>
      </c>
      <c r="O26" s="125">
        <v>36573.68</v>
      </c>
      <c r="P26" s="125">
        <v>74449.89</v>
      </c>
      <c r="Q26" s="125">
        <v>0</v>
      </c>
      <c r="R26" s="125">
        <v>0</v>
      </c>
      <c r="S26" s="125">
        <v>0</v>
      </c>
      <c r="T26" s="125">
        <v>0</v>
      </c>
      <c r="U26" s="125">
        <v>0</v>
      </c>
      <c r="V26" s="125">
        <v>0</v>
      </c>
      <c r="W26" s="125">
        <v>74449.89</v>
      </c>
      <c r="X26" s="125">
        <v>0</v>
      </c>
      <c r="Y26" s="125">
        <v>0</v>
      </c>
      <c r="Z26" s="125">
        <v>0</v>
      </c>
      <c r="AA26" s="125">
        <v>0</v>
      </c>
      <c r="AB26" s="125">
        <v>0</v>
      </c>
      <c r="AC26" s="125">
        <v>0</v>
      </c>
      <c r="AD26" s="125">
        <v>0</v>
      </c>
      <c r="AE26" s="125">
        <v>0</v>
      </c>
      <c r="AF26" s="125">
        <v>0</v>
      </c>
      <c r="AG26" s="125">
        <v>0</v>
      </c>
      <c r="AH26" s="125">
        <v>0</v>
      </c>
      <c r="AI26" s="125">
        <v>0</v>
      </c>
      <c r="AJ26" s="125">
        <v>0</v>
      </c>
      <c r="AK26" s="125">
        <v>0</v>
      </c>
      <c r="AL26" s="125">
        <v>0</v>
      </c>
      <c r="AM26" s="125">
        <v>800</v>
      </c>
      <c r="AN26" s="125">
        <v>150</v>
      </c>
      <c r="AO26" s="125">
        <v>35623.68</v>
      </c>
      <c r="AP26" s="125">
        <v>0</v>
      </c>
      <c r="AQ26" s="125">
        <v>0</v>
      </c>
      <c r="AR26" s="125">
        <v>18549.15</v>
      </c>
      <c r="AS26" s="125">
        <v>0</v>
      </c>
      <c r="AT26" s="125">
        <v>0</v>
      </c>
      <c r="AU26" s="125">
        <v>0</v>
      </c>
      <c r="AV26" s="125">
        <v>0</v>
      </c>
      <c r="AW26" s="125">
        <v>0</v>
      </c>
      <c r="AX26" s="125">
        <v>0</v>
      </c>
      <c r="AY26" s="125">
        <v>1000</v>
      </c>
      <c r="AZ26" s="125">
        <v>0</v>
      </c>
      <c r="BA26" s="125">
        <v>0</v>
      </c>
      <c r="BB26" s="125">
        <v>4000</v>
      </c>
      <c r="BC26" s="125">
        <v>0</v>
      </c>
      <c r="BD26" s="125">
        <v>0</v>
      </c>
      <c r="BE26" s="125">
        <v>1.23</v>
      </c>
      <c r="BF26" s="125">
        <v>0</v>
      </c>
      <c r="BG26" s="125">
        <v>0</v>
      </c>
      <c r="BH26" s="125">
        <v>0.58</v>
      </c>
      <c r="BI26" s="125">
        <v>0</v>
      </c>
      <c r="BJ26" s="125">
        <v>0</v>
      </c>
      <c r="BK26" s="125">
        <v>0</v>
      </c>
      <c r="BL26" s="125">
        <v>997.6</v>
      </c>
      <c r="BM26" s="125">
        <v>0.96</v>
      </c>
      <c r="BN26" s="125">
        <v>1.64</v>
      </c>
      <c r="BO26" s="125">
        <v>300</v>
      </c>
      <c r="BP26" s="125">
        <v>287.5</v>
      </c>
      <c r="BQ26" s="125">
        <v>0.4</v>
      </c>
      <c r="BR26" s="125">
        <v>0</v>
      </c>
      <c r="BS26" s="125">
        <v>0.63</v>
      </c>
      <c r="BT26" s="125">
        <v>1500</v>
      </c>
      <c r="BU26" s="125">
        <v>0</v>
      </c>
      <c r="BV26" s="125">
        <v>0.6</v>
      </c>
      <c r="BW26" s="125">
        <v>0</v>
      </c>
      <c r="BX26" s="125">
        <v>1</v>
      </c>
      <c r="BY26" s="125">
        <v>0</v>
      </c>
      <c r="BZ26" s="125">
        <v>0</v>
      </c>
      <c r="CA26" s="125">
        <v>0</v>
      </c>
      <c r="CB26" s="125">
        <v>0</v>
      </c>
      <c r="CC26" s="125">
        <v>0</v>
      </c>
      <c r="CD26" s="125">
        <v>0.8</v>
      </c>
      <c r="CE26" s="125">
        <v>0</v>
      </c>
      <c r="CF26" s="125">
        <v>1144.35</v>
      </c>
      <c r="CG26" s="125">
        <v>7028.1</v>
      </c>
      <c r="CH26" s="125">
        <v>0</v>
      </c>
      <c r="CI26" s="125">
        <v>0.6</v>
      </c>
      <c r="CJ26" s="125">
        <v>0</v>
      </c>
      <c r="CK26" s="125">
        <v>1.2</v>
      </c>
      <c r="CL26" s="125">
        <v>2.48</v>
      </c>
      <c r="CM26" s="125">
        <v>100.6</v>
      </c>
      <c r="CN26" s="125">
        <v>0</v>
      </c>
      <c r="CO26" s="125">
        <v>0</v>
      </c>
      <c r="CP26" s="125">
        <v>0.4</v>
      </c>
      <c r="CQ26" s="125">
        <v>0.8</v>
      </c>
      <c r="CR26" s="125">
        <v>0</v>
      </c>
      <c r="CS26" s="125">
        <v>0</v>
      </c>
      <c r="CT26" s="125">
        <v>0</v>
      </c>
      <c r="CU26" s="125">
        <v>0.8</v>
      </c>
      <c r="CV26" s="125">
        <v>0.8</v>
      </c>
      <c r="CW26" s="125">
        <v>200</v>
      </c>
      <c r="CX26" s="125">
        <v>0.86</v>
      </c>
      <c r="CY26" s="125">
        <v>0</v>
      </c>
      <c r="CZ26" s="125">
        <v>0</v>
      </c>
      <c r="DA26" s="125">
        <v>0.6</v>
      </c>
      <c r="DB26" s="125">
        <v>0</v>
      </c>
      <c r="DC26" s="125">
        <v>0</v>
      </c>
      <c r="DD26" s="125">
        <v>0</v>
      </c>
      <c r="DE26" s="125">
        <v>0</v>
      </c>
      <c r="DF26" s="125">
        <v>0</v>
      </c>
      <c r="DG26" s="125">
        <v>0</v>
      </c>
      <c r="DH26" s="125">
        <v>0</v>
      </c>
      <c r="DI26" s="125">
        <v>500</v>
      </c>
      <c r="DJ26" s="125">
        <v>0</v>
      </c>
      <c r="DK26" s="125">
        <v>0</v>
      </c>
      <c r="DL26" s="125">
        <v>0</v>
      </c>
      <c r="DM26" s="125"/>
      <c r="DN26" s="125"/>
      <c r="DO26" s="125"/>
      <c r="DP26" s="125"/>
      <c r="DQ26" s="137"/>
    </row>
    <row r="27" spans="1:121">
      <c r="A27" s="127" t="s">
        <v>50</v>
      </c>
      <c r="B27" s="124">
        <v>174734.46</v>
      </c>
      <c r="C27" s="124">
        <v>100525.7</v>
      </c>
      <c r="D27" s="124">
        <v>62060.87</v>
      </c>
      <c r="E27" s="124">
        <v>12147.89</v>
      </c>
      <c r="F27" s="124"/>
      <c r="G27" s="125">
        <v>0</v>
      </c>
      <c r="H27" s="124"/>
      <c r="I27" s="124">
        <v>20000</v>
      </c>
      <c r="J27" s="125">
        <v>0</v>
      </c>
      <c r="K27" s="125">
        <v>0</v>
      </c>
      <c r="L27" s="125">
        <v>0</v>
      </c>
      <c r="M27" s="125">
        <v>0</v>
      </c>
      <c r="N27" s="125">
        <v>0</v>
      </c>
      <c r="O27" s="125">
        <v>80525.7</v>
      </c>
      <c r="P27" s="125">
        <v>0</v>
      </c>
      <c r="Q27" s="125">
        <v>0</v>
      </c>
      <c r="R27" s="125">
        <v>0</v>
      </c>
      <c r="S27" s="125">
        <v>0</v>
      </c>
      <c r="T27" s="125">
        <v>0</v>
      </c>
      <c r="U27" s="125">
        <v>0</v>
      </c>
      <c r="V27" s="125">
        <v>0</v>
      </c>
      <c r="W27" s="125">
        <v>0</v>
      </c>
      <c r="X27" s="125">
        <v>0</v>
      </c>
      <c r="Y27" s="125">
        <v>0</v>
      </c>
      <c r="Z27" s="125">
        <v>0</v>
      </c>
      <c r="AA27" s="125">
        <v>0</v>
      </c>
      <c r="AB27" s="125">
        <v>0</v>
      </c>
      <c r="AC27" s="125">
        <v>0</v>
      </c>
      <c r="AD27" s="125">
        <v>0</v>
      </c>
      <c r="AE27" s="125">
        <v>0</v>
      </c>
      <c r="AF27" s="125">
        <v>0</v>
      </c>
      <c r="AG27" s="125">
        <v>0</v>
      </c>
      <c r="AH27" s="125">
        <v>0</v>
      </c>
      <c r="AI27" s="125">
        <v>0</v>
      </c>
      <c r="AJ27" s="125">
        <v>0</v>
      </c>
      <c r="AK27" s="125">
        <v>0</v>
      </c>
      <c r="AL27" s="125">
        <v>2640.37</v>
      </c>
      <c r="AM27" s="125">
        <v>0</v>
      </c>
      <c r="AN27" s="125">
        <v>0</v>
      </c>
      <c r="AO27" s="125">
        <v>77885.33</v>
      </c>
      <c r="AP27" s="125">
        <v>0</v>
      </c>
      <c r="AQ27" s="125">
        <v>0</v>
      </c>
      <c r="AR27" s="125">
        <v>0</v>
      </c>
      <c r="AS27" s="125">
        <v>0</v>
      </c>
      <c r="AT27" s="125">
        <v>0</v>
      </c>
      <c r="AU27" s="125">
        <v>0</v>
      </c>
      <c r="AV27" s="125">
        <v>3209</v>
      </c>
      <c r="AW27" s="125">
        <v>0</v>
      </c>
      <c r="AX27" s="125">
        <v>0</v>
      </c>
      <c r="AY27" s="125">
        <v>0</v>
      </c>
      <c r="AZ27" s="125">
        <v>0</v>
      </c>
      <c r="BA27" s="125">
        <v>0</v>
      </c>
      <c r="BB27" s="125">
        <v>0</v>
      </c>
      <c r="BC27" s="125">
        <v>16176.7</v>
      </c>
      <c r="BD27" s="125">
        <v>0</v>
      </c>
      <c r="BE27" s="125">
        <v>0</v>
      </c>
      <c r="BF27" s="125">
        <v>0</v>
      </c>
      <c r="BG27" s="125">
        <v>139</v>
      </c>
      <c r="BH27" s="125">
        <v>0</v>
      </c>
      <c r="BI27" s="125">
        <v>0</v>
      </c>
      <c r="BJ27" s="125">
        <v>0</v>
      </c>
      <c r="BK27" s="125">
        <v>0</v>
      </c>
      <c r="BL27" s="125">
        <v>0</v>
      </c>
      <c r="BM27" s="125">
        <v>331</v>
      </c>
      <c r="BN27" s="125">
        <v>0</v>
      </c>
      <c r="BO27" s="125">
        <v>0</v>
      </c>
      <c r="BP27" s="125">
        <v>4811.95</v>
      </c>
      <c r="BQ27" s="125">
        <v>0</v>
      </c>
      <c r="BR27" s="125">
        <v>0</v>
      </c>
      <c r="BS27" s="125">
        <v>0</v>
      </c>
      <c r="BT27" s="125">
        <v>0</v>
      </c>
      <c r="BU27" s="125">
        <v>0</v>
      </c>
      <c r="BV27" s="125">
        <v>0</v>
      </c>
      <c r="BW27" s="125">
        <v>0</v>
      </c>
      <c r="BX27" s="125">
        <v>0</v>
      </c>
      <c r="BY27" s="125">
        <v>0</v>
      </c>
      <c r="BZ27" s="125">
        <v>0</v>
      </c>
      <c r="CA27" s="125">
        <v>3563.34</v>
      </c>
      <c r="CB27" s="125">
        <v>0</v>
      </c>
      <c r="CC27" s="125">
        <v>0</v>
      </c>
      <c r="CD27" s="125">
        <v>0</v>
      </c>
      <c r="CE27" s="125">
        <v>0</v>
      </c>
      <c r="CF27" s="125">
        <v>0</v>
      </c>
      <c r="CG27" s="125">
        <v>0</v>
      </c>
      <c r="CH27" s="125">
        <v>0</v>
      </c>
      <c r="CI27" s="125">
        <v>0</v>
      </c>
      <c r="CJ27" s="125">
        <v>0</v>
      </c>
      <c r="CK27" s="125">
        <v>0</v>
      </c>
      <c r="CL27" s="125">
        <v>0</v>
      </c>
      <c r="CM27" s="125">
        <v>2000</v>
      </c>
      <c r="CN27" s="125">
        <v>0</v>
      </c>
      <c r="CO27" s="125">
        <v>0</v>
      </c>
      <c r="CP27" s="125">
        <v>0</v>
      </c>
      <c r="CQ27" s="125">
        <v>0</v>
      </c>
      <c r="CR27" s="125">
        <v>0</v>
      </c>
      <c r="CS27" s="125">
        <v>0</v>
      </c>
      <c r="CT27" s="125">
        <v>0</v>
      </c>
      <c r="CU27" s="125">
        <v>0</v>
      </c>
      <c r="CV27" s="125">
        <v>0</v>
      </c>
      <c r="CW27" s="125">
        <v>15991.88</v>
      </c>
      <c r="CX27" s="125">
        <v>0</v>
      </c>
      <c r="CY27" s="125">
        <v>31662.46</v>
      </c>
      <c r="CZ27" s="125">
        <v>0</v>
      </c>
      <c r="DA27" s="125">
        <v>0</v>
      </c>
      <c r="DB27" s="125">
        <v>0</v>
      </c>
      <c r="DC27" s="125">
        <v>0</v>
      </c>
      <c r="DD27" s="125">
        <v>0</v>
      </c>
      <c r="DE27" s="125">
        <v>0</v>
      </c>
      <c r="DF27" s="125">
        <v>0</v>
      </c>
      <c r="DG27" s="125">
        <v>0</v>
      </c>
      <c r="DH27" s="125">
        <v>0</v>
      </c>
      <c r="DI27" s="125">
        <v>0</v>
      </c>
      <c r="DJ27" s="125">
        <v>0</v>
      </c>
      <c r="DK27" s="125">
        <v>0</v>
      </c>
      <c r="DL27" s="125">
        <v>0</v>
      </c>
      <c r="DM27" s="125"/>
      <c r="DN27" s="125"/>
      <c r="DO27" s="125"/>
      <c r="DP27" s="125"/>
      <c r="DQ27" s="137"/>
    </row>
    <row r="28" s="115" customFormat="1" spans="1:125">
      <c r="A28" s="121" t="s">
        <v>51</v>
      </c>
      <c r="B28" s="122">
        <v>368463656.22</v>
      </c>
      <c r="C28" s="122">
        <v>342979869.95</v>
      </c>
      <c r="D28" s="122">
        <v>5186280.14000001</v>
      </c>
      <c r="E28" s="122">
        <v>21664281.34</v>
      </c>
      <c r="F28" s="122">
        <v>713048.99</v>
      </c>
      <c r="G28" s="122">
        <v>74596067.75</v>
      </c>
      <c r="H28" s="122">
        <v>-76675891.95</v>
      </c>
      <c r="I28" s="122">
        <v>-322782471.96</v>
      </c>
      <c r="J28" s="122">
        <v>0</v>
      </c>
      <c r="K28" s="122">
        <v>1630688.37</v>
      </c>
      <c r="L28" s="122">
        <v>0</v>
      </c>
      <c r="M28" s="122">
        <v>-2521436.9</v>
      </c>
      <c r="N28" s="122">
        <v>-2088258.61</v>
      </c>
      <c r="O28" s="122">
        <v>367196745.89</v>
      </c>
      <c r="P28" s="122">
        <v>170422141.6</v>
      </c>
      <c r="Q28" s="122">
        <v>55998753.14</v>
      </c>
      <c r="R28" s="122">
        <v>75123708.42</v>
      </c>
      <c r="S28" s="122">
        <v>-10002857.04</v>
      </c>
      <c r="T28" s="122">
        <v>127029008.14</v>
      </c>
      <c r="U28" s="122">
        <v>623072.78</v>
      </c>
      <c r="V28" s="122">
        <v>48879157.74</v>
      </c>
      <c r="W28" s="122">
        <v>3893759.98</v>
      </c>
      <c r="X28" s="122">
        <v>-3358585.09</v>
      </c>
      <c r="Y28" s="122">
        <v>-1479814.61</v>
      </c>
      <c r="Z28" s="122">
        <v>69161812.25</v>
      </c>
      <c r="AA28" s="122">
        <v>-5716691.77</v>
      </c>
      <c r="AB28" s="122">
        <v>1976575.21</v>
      </c>
      <c r="AC28" s="122">
        <v>-4584542.85</v>
      </c>
      <c r="AD28" s="122">
        <v>3239517.92</v>
      </c>
      <c r="AE28" s="122">
        <v>34066028.8</v>
      </c>
      <c r="AF28" s="122">
        <v>37818161.7</v>
      </c>
      <c r="AG28" s="122">
        <v>-26283742.07</v>
      </c>
      <c r="AH28" s="122">
        <v>211329777.08</v>
      </c>
      <c r="AI28" s="122">
        <v>-3621870.26</v>
      </c>
      <c r="AJ28" s="122">
        <v>-4544429.71</v>
      </c>
      <c r="AK28" s="122">
        <v>-47839667.95</v>
      </c>
      <c r="AL28" s="122">
        <v>-2313638.45</v>
      </c>
      <c r="AM28" s="122">
        <v>-2698070.14</v>
      </c>
      <c r="AN28" s="122">
        <v>4042570.28</v>
      </c>
      <c r="AO28" s="122">
        <v>239125817.11</v>
      </c>
      <c r="AP28" s="122">
        <v>8784762.28</v>
      </c>
      <c r="AQ28" s="122">
        <v>8319640.46</v>
      </c>
      <c r="AR28" s="122">
        <v>8534925.41</v>
      </c>
      <c r="AS28" s="122">
        <v>5323293.35</v>
      </c>
      <c r="AT28" s="122">
        <v>11951699.83</v>
      </c>
      <c r="AU28" s="122">
        <v>11183887.64</v>
      </c>
      <c r="AV28" s="122">
        <v>3498948.4</v>
      </c>
      <c r="AW28" s="122">
        <v>11447272.05</v>
      </c>
      <c r="AX28" s="122">
        <v>2115496.78</v>
      </c>
      <c r="AY28" s="122">
        <v>1163449.29</v>
      </c>
      <c r="AZ28" s="122">
        <v>49474115.83</v>
      </c>
      <c r="BA28" s="122">
        <v>2449811.78</v>
      </c>
      <c r="BB28" s="122">
        <v>1879392.85</v>
      </c>
      <c r="BC28" s="122">
        <v>2032821.77</v>
      </c>
      <c r="BD28" s="122">
        <v>2802941.36</v>
      </c>
      <c r="BE28" s="122">
        <v>2276583.05</v>
      </c>
      <c r="BF28" s="122">
        <v>1785589.01</v>
      </c>
      <c r="BG28" s="122">
        <v>2295258.63</v>
      </c>
      <c r="BH28" s="122">
        <v>1233621.74</v>
      </c>
      <c r="BI28" s="122">
        <v>1691312.98</v>
      </c>
      <c r="BJ28" s="122">
        <v>2523758.08</v>
      </c>
      <c r="BK28" s="122">
        <v>-324865.24</v>
      </c>
      <c r="BL28" s="122">
        <v>932329.82</v>
      </c>
      <c r="BM28" s="122">
        <v>-109138.87</v>
      </c>
      <c r="BN28" s="122">
        <v>464991.34</v>
      </c>
      <c r="BO28" s="122">
        <v>34917.36</v>
      </c>
      <c r="BP28" s="122">
        <v>912819.65</v>
      </c>
      <c r="BQ28" s="122">
        <v>533646.54</v>
      </c>
      <c r="BR28" s="122">
        <v>-1365662.74</v>
      </c>
      <c r="BS28" s="122">
        <v>136148.92</v>
      </c>
      <c r="BT28" s="122">
        <v>-100022.99</v>
      </c>
      <c r="BU28" s="122">
        <v>-53255.02</v>
      </c>
      <c r="BV28" s="122">
        <v>155148.46</v>
      </c>
      <c r="BW28" s="122">
        <v>846972.06</v>
      </c>
      <c r="BX28" s="122">
        <v>1040751.19</v>
      </c>
      <c r="BY28" s="122">
        <v>104403119.57</v>
      </c>
      <c r="BZ28" s="122">
        <v>-214360.47</v>
      </c>
      <c r="CA28" s="122">
        <v>-696023.42</v>
      </c>
      <c r="CB28" s="122">
        <v>-492323.75</v>
      </c>
      <c r="CC28" s="122">
        <v>-28157.99</v>
      </c>
      <c r="CD28" s="122">
        <v>-231330.44</v>
      </c>
      <c r="CE28" s="122">
        <v>-277706.68</v>
      </c>
      <c r="CF28" s="122">
        <v>507098.31</v>
      </c>
      <c r="CG28" s="122">
        <v>-459860.21</v>
      </c>
      <c r="CH28" s="122">
        <v>-863063.09</v>
      </c>
      <c r="CI28" s="122">
        <v>-309255.76</v>
      </c>
      <c r="CJ28" s="122">
        <v>-306073.19</v>
      </c>
      <c r="CK28" s="122">
        <v>56753.35</v>
      </c>
      <c r="CL28" s="122">
        <v>-52374.6</v>
      </c>
      <c r="CM28" s="122">
        <v>-740824.71</v>
      </c>
      <c r="CN28" s="122">
        <v>-421416.73</v>
      </c>
      <c r="CO28" s="122">
        <v>-420972.46</v>
      </c>
      <c r="CP28" s="122">
        <v>-149361.56</v>
      </c>
      <c r="CQ28" s="122">
        <v>-834431.51</v>
      </c>
      <c r="CR28" s="122">
        <v>-495446.4</v>
      </c>
      <c r="CS28" s="122">
        <v>-892696.15</v>
      </c>
      <c r="CT28" s="122">
        <v>-561691.52</v>
      </c>
      <c r="CU28" s="122">
        <v>-457256.33</v>
      </c>
      <c r="CV28" s="122">
        <v>165447.34</v>
      </c>
      <c r="CW28" s="122">
        <v>659539.11</v>
      </c>
      <c r="CX28" s="122">
        <v>86908.82</v>
      </c>
      <c r="CY28" s="122">
        <v>-1212432.04</v>
      </c>
      <c r="CZ28" s="122">
        <v>-133922.98</v>
      </c>
      <c r="DA28" s="122">
        <v>3171800.93</v>
      </c>
      <c r="DB28" s="122">
        <v>-240520.87</v>
      </c>
      <c r="DC28" s="122">
        <v>-638005.1</v>
      </c>
      <c r="DD28" s="122">
        <v>-206679.44</v>
      </c>
      <c r="DE28" s="122">
        <v>-575147.95</v>
      </c>
      <c r="DF28" s="122">
        <v>-101569.49</v>
      </c>
      <c r="DG28" s="122">
        <v>-613054.98</v>
      </c>
      <c r="DH28" s="122">
        <v>-252094.29</v>
      </c>
      <c r="DI28" s="122">
        <v>-802646.76</v>
      </c>
      <c r="DJ28" s="122">
        <v>-546219.53</v>
      </c>
      <c r="DK28" s="122">
        <v>-1153889.14</v>
      </c>
      <c r="DL28" s="122">
        <v>-417403.83</v>
      </c>
      <c r="DM28" s="122"/>
      <c r="DN28" s="122"/>
      <c r="DO28" s="122"/>
      <c r="DP28" s="122"/>
      <c r="DQ28" s="122"/>
      <c r="DR28" s="117"/>
      <c r="DS28" s="117"/>
      <c r="DT28" s="117"/>
      <c r="DU28" s="117"/>
    </row>
    <row r="29" spans="1:121">
      <c r="A29" s="127" t="s">
        <v>52</v>
      </c>
      <c r="B29" s="124">
        <v>93032010.17</v>
      </c>
      <c r="C29" s="124">
        <v>84366391.46</v>
      </c>
      <c r="D29" s="124">
        <v>1394070.04</v>
      </c>
      <c r="E29" s="124">
        <v>7161914.49</v>
      </c>
      <c r="F29" s="124">
        <v>129634.18</v>
      </c>
      <c r="G29" s="125">
        <v>0</v>
      </c>
      <c r="H29" s="128">
        <v>-20000</v>
      </c>
      <c r="I29" s="124">
        <v>84366391.46</v>
      </c>
      <c r="J29" s="125">
        <v>0</v>
      </c>
      <c r="K29" s="125">
        <v>0</v>
      </c>
      <c r="L29" s="125">
        <v>0</v>
      </c>
      <c r="M29" s="125">
        <v>0</v>
      </c>
      <c r="N29" s="125">
        <v>0</v>
      </c>
      <c r="O29" s="125">
        <v>0</v>
      </c>
      <c r="P29" s="125">
        <v>0</v>
      </c>
      <c r="Q29" s="125">
        <v>0</v>
      </c>
      <c r="R29" s="125">
        <v>0</v>
      </c>
      <c r="S29" s="125">
        <v>0</v>
      </c>
      <c r="T29" s="125">
        <v>0</v>
      </c>
      <c r="U29" s="125">
        <v>0</v>
      </c>
      <c r="V29" s="125">
        <v>0</v>
      </c>
      <c r="W29" s="125">
        <v>0</v>
      </c>
      <c r="X29" s="125">
        <v>0</v>
      </c>
      <c r="Y29" s="125">
        <v>0</v>
      </c>
      <c r="Z29" s="125">
        <v>0</v>
      </c>
      <c r="AA29" s="125">
        <v>0</v>
      </c>
      <c r="AB29" s="125">
        <v>0</v>
      </c>
      <c r="AC29" s="125">
        <v>0</v>
      </c>
      <c r="AD29" s="125">
        <v>0</v>
      </c>
      <c r="AE29" s="125">
        <v>0</v>
      </c>
      <c r="AF29" s="125">
        <v>0</v>
      </c>
      <c r="AG29" s="125">
        <v>0</v>
      </c>
      <c r="AH29" s="125">
        <v>0</v>
      </c>
      <c r="AI29" s="125">
        <v>0</v>
      </c>
      <c r="AJ29" s="125">
        <v>0</v>
      </c>
      <c r="AK29" s="125">
        <v>0</v>
      </c>
      <c r="AL29" s="125">
        <v>0</v>
      </c>
      <c r="AM29" s="125">
        <v>0</v>
      </c>
      <c r="AN29" s="125">
        <v>0</v>
      </c>
      <c r="AO29" s="125">
        <v>0</v>
      </c>
      <c r="AP29" s="125">
        <v>0</v>
      </c>
      <c r="AQ29" s="125">
        <v>0</v>
      </c>
      <c r="AR29" s="125">
        <v>0</v>
      </c>
      <c r="AS29" s="125">
        <v>0</v>
      </c>
      <c r="AT29" s="125">
        <v>0</v>
      </c>
      <c r="AU29" s="125">
        <v>0</v>
      </c>
      <c r="AV29" s="125">
        <v>0</v>
      </c>
      <c r="AW29" s="125">
        <v>0</v>
      </c>
      <c r="AX29" s="125">
        <v>0</v>
      </c>
      <c r="AY29" s="125">
        <v>0</v>
      </c>
      <c r="AZ29" s="125">
        <v>0</v>
      </c>
      <c r="BA29" s="125">
        <v>0</v>
      </c>
      <c r="BB29" s="125">
        <v>0</v>
      </c>
      <c r="BC29" s="125">
        <v>0</v>
      </c>
      <c r="BD29" s="125">
        <v>0</v>
      </c>
      <c r="BE29" s="125">
        <v>0</v>
      </c>
      <c r="BF29" s="125">
        <v>0</v>
      </c>
      <c r="BG29" s="125">
        <v>0</v>
      </c>
      <c r="BH29" s="125">
        <v>0</v>
      </c>
      <c r="BI29" s="125">
        <v>0</v>
      </c>
      <c r="BJ29" s="125">
        <v>0</v>
      </c>
      <c r="BK29" s="125">
        <v>0</v>
      </c>
      <c r="BL29" s="125">
        <v>0</v>
      </c>
      <c r="BM29" s="125">
        <v>0</v>
      </c>
      <c r="BN29" s="125">
        <v>0</v>
      </c>
      <c r="BO29" s="125">
        <v>0</v>
      </c>
      <c r="BP29" s="125">
        <v>0</v>
      </c>
      <c r="BQ29" s="125">
        <v>0</v>
      </c>
      <c r="BR29" s="125">
        <v>0</v>
      </c>
      <c r="BS29" s="125">
        <v>0</v>
      </c>
      <c r="BT29" s="125">
        <v>0</v>
      </c>
      <c r="BU29" s="125">
        <v>0</v>
      </c>
      <c r="BV29" s="125">
        <v>0</v>
      </c>
      <c r="BW29" s="125">
        <v>0</v>
      </c>
      <c r="BX29" s="125">
        <v>0</v>
      </c>
      <c r="BY29" s="125">
        <v>0</v>
      </c>
      <c r="BZ29" s="125">
        <v>0</v>
      </c>
      <c r="CA29" s="125">
        <v>0</v>
      </c>
      <c r="CB29" s="125">
        <v>0</v>
      </c>
      <c r="CC29" s="125">
        <v>0</v>
      </c>
      <c r="CD29" s="125">
        <v>0</v>
      </c>
      <c r="CE29" s="125">
        <v>0</v>
      </c>
      <c r="CF29" s="125">
        <v>0</v>
      </c>
      <c r="CG29" s="125">
        <v>0</v>
      </c>
      <c r="CH29" s="125">
        <v>0</v>
      </c>
      <c r="CI29" s="125">
        <v>0</v>
      </c>
      <c r="CJ29" s="125">
        <v>0</v>
      </c>
      <c r="CK29" s="125">
        <v>0</v>
      </c>
      <c r="CL29" s="125">
        <v>0</v>
      </c>
      <c r="CM29" s="125">
        <v>0</v>
      </c>
      <c r="CN29" s="125">
        <v>0</v>
      </c>
      <c r="CO29" s="125">
        <v>0</v>
      </c>
      <c r="CP29" s="125">
        <v>0</v>
      </c>
      <c r="CQ29" s="125">
        <v>0</v>
      </c>
      <c r="CR29" s="125">
        <v>0</v>
      </c>
      <c r="CS29" s="125">
        <v>0</v>
      </c>
      <c r="CT29" s="125">
        <v>0</v>
      </c>
      <c r="CU29" s="125">
        <v>0</v>
      </c>
      <c r="CV29" s="125">
        <v>0</v>
      </c>
      <c r="CW29" s="125">
        <v>0</v>
      </c>
      <c r="CX29" s="125">
        <v>0</v>
      </c>
      <c r="CY29" s="125">
        <v>0</v>
      </c>
      <c r="CZ29" s="125">
        <v>0</v>
      </c>
      <c r="DA29" s="125">
        <v>0</v>
      </c>
      <c r="DB29" s="125">
        <v>0</v>
      </c>
      <c r="DC29" s="125">
        <v>0</v>
      </c>
      <c r="DD29" s="125">
        <v>0</v>
      </c>
      <c r="DE29" s="125">
        <v>0</v>
      </c>
      <c r="DF29" s="125">
        <v>0</v>
      </c>
      <c r="DG29" s="125">
        <v>0</v>
      </c>
      <c r="DH29" s="125">
        <v>0</v>
      </c>
      <c r="DI29" s="125">
        <v>0</v>
      </c>
      <c r="DJ29" s="125">
        <v>0</v>
      </c>
      <c r="DK29" s="125">
        <v>0</v>
      </c>
      <c r="DL29" s="125">
        <v>0</v>
      </c>
      <c r="DM29" s="125"/>
      <c r="DN29" s="125"/>
      <c r="DO29" s="125"/>
      <c r="DP29" s="125"/>
      <c r="DQ29" s="137"/>
    </row>
    <row r="30" s="115" customFormat="1" spans="1:125">
      <c r="A30" s="121" t="s">
        <v>53</v>
      </c>
      <c r="B30" s="122">
        <v>275431646.05</v>
      </c>
      <c r="C30" s="122">
        <v>258613478.49</v>
      </c>
      <c r="D30" s="122">
        <v>3792210.10000001</v>
      </c>
      <c r="E30" s="122">
        <v>14502366.85</v>
      </c>
      <c r="F30" s="122">
        <v>583414.81</v>
      </c>
      <c r="G30" s="122">
        <v>74596067.75</v>
      </c>
      <c r="H30" s="122">
        <v>-76655891.95</v>
      </c>
      <c r="I30" s="122">
        <v>-407148863.42</v>
      </c>
      <c r="J30" s="122">
        <v>0</v>
      </c>
      <c r="K30" s="122">
        <v>1630688.37</v>
      </c>
      <c r="L30" s="122">
        <v>0</v>
      </c>
      <c r="M30" s="122">
        <v>-2521436.9</v>
      </c>
      <c r="N30" s="122">
        <v>-2088258.61</v>
      </c>
      <c r="O30" s="122">
        <v>367196745.89</v>
      </c>
      <c r="P30" s="122">
        <v>170422141.6</v>
      </c>
      <c r="Q30" s="122">
        <v>55998753.14</v>
      </c>
      <c r="R30" s="122">
        <v>75123708.42</v>
      </c>
      <c r="S30" s="122">
        <v>-10002857.04</v>
      </c>
      <c r="T30" s="122">
        <v>127029008.14</v>
      </c>
      <c r="U30" s="122">
        <v>623072.78</v>
      </c>
      <c r="V30" s="122">
        <v>48879157.74</v>
      </c>
      <c r="W30" s="122">
        <v>3893759.98</v>
      </c>
      <c r="X30" s="122">
        <v>-3358585.09</v>
      </c>
      <c r="Y30" s="122">
        <v>-1479814.61</v>
      </c>
      <c r="Z30" s="122">
        <v>69161812.25</v>
      </c>
      <c r="AA30" s="122">
        <v>-5716691.77</v>
      </c>
      <c r="AB30" s="122">
        <v>1976575.21</v>
      </c>
      <c r="AC30" s="122">
        <v>-4584542.85</v>
      </c>
      <c r="AD30" s="122">
        <v>3239517.92</v>
      </c>
      <c r="AE30" s="122">
        <v>34066028.8</v>
      </c>
      <c r="AF30" s="122">
        <v>37818161.7</v>
      </c>
      <c r="AG30" s="122">
        <v>-26283742.07</v>
      </c>
      <c r="AH30" s="122">
        <v>211329777.08</v>
      </c>
      <c r="AI30" s="122">
        <v>-3621870.26</v>
      </c>
      <c r="AJ30" s="122">
        <v>-4544429.71</v>
      </c>
      <c r="AK30" s="122">
        <v>-47839667.95</v>
      </c>
      <c r="AL30" s="122">
        <v>-2313638.45</v>
      </c>
      <c r="AM30" s="122">
        <v>-2698070.14</v>
      </c>
      <c r="AN30" s="122">
        <v>4042570.28</v>
      </c>
      <c r="AO30" s="122">
        <v>239125817.11</v>
      </c>
      <c r="AP30" s="122">
        <v>8784762.28</v>
      </c>
      <c r="AQ30" s="122">
        <v>8319640.46</v>
      </c>
      <c r="AR30" s="122">
        <v>8534925.41</v>
      </c>
      <c r="AS30" s="122">
        <v>5323293.35</v>
      </c>
      <c r="AT30" s="122">
        <v>11951699.83</v>
      </c>
      <c r="AU30" s="122">
        <v>11183887.64</v>
      </c>
      <c r="AV30" s="122">
        <v>3498948.4</v>
      </c>
      <c r="AW30" s="122">
        <v>11447272.05</v>
      </c>
      <c r="AX30" s="122">
        <v>2115496.78</v>
      </c>
      <c r="AY30" s="122">
        <v>1163449.29</v>
      </c>
      <c r="AZ30" s="122">
        <v>49474115.83</v>
      </c>
      <c r="BA30" s="122">
        <v>2449811.78</v>
      </c>
      <c r="BB30" s="122">
        <v>1879392.85</v>
      </c>
      <c r="BC30" s="122">
        <v>2032821.77</v>
      </c>
      <c r="BD30" s="122">
        <v>2802941.36</v>
      </c>
      <c r="BE30" s="122">
        <v>2276583.05</v>
      </c>
      <c r="BF30" s="122">
        <v>1785589.01</v>
      </c>
      <c r="BG30" s="122">
        <v>2295258.63</v>
      </c>
      <c r="BH30" s="122">
        <v>1233621.74</v>
      </c>
      <c r="BI30" s="122">
        <v>1691312.98</v>
      </c>
      <c r="BJ30" s="122">
        <v>2523758.08</v>
      </c>
      <c r="BK30" s="122">
        <v>-324865.24</v>
      </c>
      <c r="BL30" s="122">
        <v>932329.82</v>
      </c>
      <c r="BM30" s="122">
        <v>-109138.87</v>
      </c>
      <c r="BN30" s="122">
        <v>464991.34</v>
      </c>
      <c r="BO30" s="122">
        <v>34917.36</v>
      </c>
      <c r="BP30" s="122">
        <v>912819.65</v>
      </c>
      <c r="BQ30" s="122">
        <v>533646.54</v>
      </c>
      <c r="BR30" s="122">
        <v>-1365662.74</v>
      </c>
      <c r="BS30" s="122">
        <v>136148.92</v>
      </c>
      <c r="BT30" s="122">
        <v>-100022.99</v>
      </c>
      <c r="BU30" s="122">
        <v>-53255.02</v>
      </c>
      <c r="BV30" s="122">
        <v>155148.46</v>
      </c>
      <c r="BW30" s="122">
        <v>846972.06</v>
      </c>
      <c r="BX30" s="122">
        <v>1040751.19</v>
      </c>
      <c r="BY30" s="122">
        <v>104403119.57</v>
      </c>
      <c r="BZ30" s="122">
        <v>-214360.47</v>
      </c>
      <c r="CA30" s="122">
        <v>-696023.42</v>
      </c>
      <c r="CB30" s="122">
        <v>-492323.75</v>
      </c>
      <c r="CC30" s="122">
        <v>-28157.99</v>
      </c>
      <c r="CD30" s="122">
        <v>-231330.44</v>
      </c>
      <c r="CE30" s="122">
        <v>-277706.68</v>
      </c>
      <c r="CF30" s="122">
        <v>507098.31</v>
      </c>
      <c r="CG30" s="122">
        <v>-459860.21</v>
      </c>
      <c r="CH30" s="122">
        <v>-863063.09</v>
      </c>
      <c r="CI30" s="122">
        <v>-309255.76</v>
      </c>
      <c r="CJ30" s="122">
        <v>-306073.19</v>
      </c>
      <c r="CK30" s="122">
        <v>56753.35</v>
      </c>
      <c r="CL30" s="122">
        <v>-52374.6</v>
      </c>
      <c r="CM30" s="122">
        <v>-740824.71</v>
      </c>
      <c r="CN30" s="122">
        <v>-421416.73</v>
      </c>
      <c r="CO30" s="122">
        <v>-420972.46</v>
      </c>
      <c r="CP30" s="122">
        <v>-149361.56</v>
      </c>
      <c r="CQ30" s="122">
        <v>-834431.51</v>
      </c>
      <c r="CR30" s="122">
        <v>-495446.4</v>
      </c>
      <c r="CS30" s="122">
        <v>-892696.15</v>
      </c>
      <c r="CT30" s="122">
        <v>-561691.52</v>
      </c>
      <c r="CU30" s="122">
        <v>-457256.33</v>
      </c>
      <c r="CV30" s="122">
        <v>165447.34</v>
      </c>
      <c r="CW30" s="122">
        <v>659539.11</v>
      </c>
      <c r="CX30" s="122">
        <v>86908.82</v>
      </c>
      <c r="CY30" s="122">
        <v>-1212432.04</v>
      </c>
      <c r="CZ30" s="122">
        <v>-133922.98</v>
      </c>
      <c r="DA30" s="122">
        <v>3171800.93</v>
      </c>
      <c r="DB30" s="122">
        <v>-240520.87</v>
      </c>
      <c r="DC30" s="122">
        <v>-638005.1</v>
      </c>
      <c r="DD30" s="122">
        <v>-206679.44</v>
      </c>
      <c r="DE30" s="122">
        <v>-575147.95</v>
      </c>
      <c r="DF30" s="122">
        <v>-101569.49</v>
      </c>
      <c r="DG30" s="122">
        <v>-613054.98</v>
      </c>
      <c r="DH30" s="122">
        <v>-252094.29</v>
      </c>
      <c r="DI30" s="122">
        <v>-802646.76</v>
      </c>
      <c r="DJ30" s="122">
        <v>-546219.53</v>
      </c>
      <c r="DK30" s="122">
        <v>-1153889.14</v>
      </c>
      <c r="DL30" s="122">
        <v>-417403.83</v>
      </c>
      <c r="DM30" s="122"/>
      <c r="DN30" s="122"/>
      <c r="DO30" s="122"/>
      <c r="DP30" s="122"/>
      <c r="DQ30" s="122"/>
      <c r="DR30" s="117"/>
      <c r="DS30" s="117"/>
      <c r="DT30" s="117"/>
      <c r="DU30" s="117"/>
    </row>
    <row r="31" spans="1:121">
      <c r="A31" s="127" t="s">
        <v>281</v>
      </c>
      <c r="B31" s="124"/>
      <c r="C31" s="124"/>
      <c r="D31" s="124"/>
      <c r="E31" s="124"/>
      <c r="F31" s="124"/>
      <c r="G31" s="124"/>
      <c r="H31" s="124"/>
      <c r="I31" s="124"/>
      <c r="J31" s="124"/>
      <c r="K31" s="124"/>
      <c r="L31" s="124"/>
      <c r="M31" s="124"/>
      <c r="N31" s="124"/>
      <c r="O31" s="124">
        <v>0</v>
      </c>
      <c r="P31" s="124"/>
      <c r="Q31" s="124"/>
      <c r="R31" s="124"/>
      <c r="S31" s="124"/>
      <c r="T31" s="124">
        <v>0</v>
      </c>
      <c r="U31" s="124"/>
      <c r="V31" s="124">
        <v>0</v>
      </c>
      <c r="W31" s="124"/>
      <c r="X31" s="124"/>
      <c r="Y31" s="124"/>
      <c r="Z31" s="124"/>
      <c r="AA31" s="124"/>
      <c r="AB31" s="124"/>
      <c r="AC31" s="124"/>
      <c r="AD31" s="124"/>
      <c r="AE31" s="124"/>
      <c r="AF31" s="124"/>
      <c r="AG31" s="124">
        <v>0</v>
      </c>
      <c r="AH31" s="124"/>
      <c r="AI31" s="124"/>
      <c r="AJ31" s="124"/>
      <c r="AK31" s="124"/>
      <c r="AL31" s="124"/>
      <c r="AM31" s="124"/>
      <c r="AN31" s="124"/>
      <c r="AO31" s="124">
        <v>0</v>
      </c>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24"/>
      <c r="BU31" s="124"/>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c r="CZ31" s="124"/>
      <c r="DA31" s="124"/>
      <c r="DB31" s="124"/>
      <c r="DC31" s="124"/>
      <c r="DD31" s="124"/>
      <c r="DE31" s="124"/>
      <c r="DF31" s="124"/>
      <c r="DG31" s="124"/>
      <c r="DH31" s="124"/>
      <c r="DI31" s="124"/>
      <c r="DJ31" s="124"/>
      <c r="DK31" s="124"/>
      <c r="DL31" s="124"/>
      <c r="DM31" s="124"/>
      <c r="DN31" s="124"/>
      <c r="DO31" s="124"/>
      <c r="DP31" s="124"/>
      <c r="DQ31" s="124"/>
    </row>
    <row r="32" ht="24" spans="1:121">
      <c r="A32" s="127" t="s">
        <v>282</v>
      </c>
      <c r="B32" s="124">
        <v>275431646.05</v>
      </c>
      <c r="C32" s="124">
        <v>258613478.49</v>
      </c>
      <c r="D32" s="124">
        <v>3792210.10000001</v>
      </c>
      <c r="E32" s="124">
        <v>14502366.85</v>
      </c>
      <c r="F32" s="124">
        <v>583414.81</v>
      </c>
      <c r="G32" s="124">
        <v>74596067.75</v>
      </c>
      <c r="H32" s="124">
        <v>-76655891.95</v>
      </c>
      <c r="I32" s="124">
        <v>-407148863.42</v>
      </c>
      <c r="J32" s="124">
        <v>0</v>
      </c>
      <c r="K32" s="124">
        <v>1630688.37</v>
      </c>
      <c r="L32" s="124">
        <v>0</v>
      </c>
      <c r="M32" s="124">
        <v>-2521436.9</v>
      </c>
      <c r="N32" s="124">
        <v>-2088258.61</v>
      </c>
      <c r="O32" s="124">
        <v>367196745.89</v>
      </c>
      <c r="P32" s="124">
        <v>170422141.6</v>
      </c>
      <c r="Q32" s="124">
        <v>55998753.14</v>
      </c>
      <c r="R32" s="124">
        <v>75123708.42</v>
      </c>
      <c r="S32" s="124">
        <v>-10002857.04</v>
      </c>
      <c r="T32" s="124">
        <v>127029008.14</v>
      </c>
      <c r="U32" s="124">
        <v>623072.78</v>
      </c>
      <c r="V32" s="124">
        <v>48879157.74</v>
      </c>
      <c r="W32" s="124">
        <v>3893759.98</v>
      </c>
      <c r="X32" s="124">
        <v>-3358585.09</v>
      </c>
      <c r="Y32" s="124">
        <v>-1479814.61</v>
      </c>
      <c r="Z32" s="124">
        <v>69161812.25</v>
      </c>
      <c r="AA32" s="124">
        <v>-5716691.77</v>
      </c>
      <c r="AB32" s="124">
        <v>1976575.21</v>
      </c>
      <c r="AC32" s="124">
        <v>-4584542.85</v>
      </c>
      <c r="AD32" s="124">
        <v>3239517.92</v>
      </c>
      <c r="AE32" s="124">
        <v>34066028.8</v>
      </c>
      <c r="AF32" s="124">
        <v>37818161.7</v>
      </c>
      <c r="AG32" s="124">
        <v>-26283742.07</v>
      </c>
      <c r="AH32" s="124">
        <v>211329777.08</v>
      </c>
      <c r="AI32" s="124">
        <v>-3621870.26</v>
      </c>
      <c r="AJ32" s="124">
        <v>-4544429.71</v>
      </c>
      <c r="AK32" s="124">
        <v>-47839667.95</v>
      </c>
      <c r="AL32" s="124">
        <v>-2313638.45</v>
      </c>
      <c r="AM32" s="124">
        <v>-2698070.14</v>
      </c>
      <c r="AN32" s="124">
        <v>4042570.28</v>
      </c>
      <c r="AO32" s="124">
        <v>239125817.11</v>
      </c>
      <c r="AP32" s="124">
        <v>8784762.28</v>
      </c>
      <c r="AQ32" s="124">
        <v>8319640.46</v>
      </c>
      <c r="AR32" s="124">
        <v>8534925.41</v>
      </c>
      <c r="AS32" s="124">
        <v>5323293.35</v>
      </c>
      <c r="AT32" s="124">
        <v>11951699.83</v>
      </c>
      <c r="AU32" s="124">
        <v>11183887.64</v>
      </c>
      <c r="AV32" s="124">
        <v>3498948.4</v>
      </c>
      <c r="AW32" s="124">
        <v>11447272.05</v>
      </c>
      <c r="AX32" s="124">
        <v>2115496.78</v>
      </c>
      <c r="AY32" s="124">
        <v>1163449.29</v>
      </c>
      <c r="AZ32" s="124">
        <v>49474115.83</v>
      </c>
      <c r="BA32" s="124">
        <v>2449811.78</v>
      </c>
      <c r="BB32" s="124">
        <v>1879392.85</v>
      </c>
      <c r="BC32" s="124">
        <v>2032821.77</v>
      </c>
      <c r="BD32" s="124">
        <v>2802941.36</v>
      </c>
      <c r="BE32" s="124">
        <v>2276583.05</v>
      </c>
      <c r="BF32" s="124">
        <v>1785589.01</v>
      </c>
      <c r="BG32" s="124">
        <v>2295258.63</v>
      </c>
      <c r="BH32" s="124">
        <v>1233621.74</v>
      </c>
      <c r="BI32" s="124">
        <v>1691312.98</v>
      </c>
      <c r="BJ32" s="124">
        <v>2523758.08</v>
      </c>
      <c r="BK32" s="124">
        <v>-324865.24</v>
      </c>
      <c r="BL32" s="124">
        <v>932329.82</v>
      </c>
      <c r="BM32" s="124">
        <v>-109138.87</v>
      </c>
      <c r="BN32" s="124">
        <v>464991.34</v>
      </c>
      <c r="BO32" s="124">
        <v>34917.36</v>
      </c>
      <c r="BP32" s="124">
        <v>912819.65</v>
      </c>
      <c r="BQ32" s="124">
        <v>533646.54</v>
      </c>
      <c r="BR32" s="124">
        <v>-1365662.74</v>
      </c>
      <c r="BS32" s="124">
        <v>136148.92</v>
      </c>
      <c r="BT32" s="124">
        <v>-100022.99</v>
      </c>
      <c r="BU32" s="124">
        <v>-53255.02</v>
      </c>
      <c r="BV32" s="124">
        <v>155148.46</v>
      </c>
      <c r="BW32" s="124">
        <v>846972.06</v>
      </c>
      <c r="BX32" s="124">
        <v>1040751.19</v>
      </c>
      <c r="BY32" s="124">
        <v>104403119.57</v>
      </c>
      <c r="BZ32" s="124">
        <v>-214360.47</v>
      </c>
      <c r="CA32" s="124">
        <v>-696023.42</v>
      </c>
      <c r="CB32" s="124">
        <v>-492323.75</v>
      </c>
      <c r="CC32" s="124">
        <v>-28157.99</v>
      </c>
      <c r="CD32" s="124">
        <v>-231330.44</v>
      </c>
      <c r="CE32" s="124">
        <v>-277706.68</v>
      </c>
      <c r="CF32" s="124">
        <v>507098.31</v>
      </c>
      <c r="CG32" s="124">
        <v>-459860.21</v>
      </c>
      <c r="CH32" s="124">
        <v>-863063.09</v>
      </c>
      <c r="CI32" s="124">
        <v>-309255.76</v>
      </c>
      <c r="CJ32" s="124">
        <v>-306073.19</v>
      </c>
      <c r="CK32" s="124">
        <v>56753.35</v>
      </c>
      <c r="CL32" s="124">
        <v>-52374.6</v>
      </c>
      <c r="CM32" s="124">
        <v>-740824.71</v>
      </c>
      <c r="CN32" s="124">
        <v>-421416.73</v>
      </c>
      <c r="CO32" s="124">
        <v>-420972.46</v>
      </c>
      <c r="CP32" s="124">
        <v>-149361.56</v>
      </c>
      <c r="CQ32" s="124">
        <v>-834431.51</v>
      </c>
      <c r="CR32" s="124">
        <v>-495446.4</v>
      </c>
      <c r="CS32" s="124">
        <v>-892696.15</v>
      </c>
      <c r="CT32" s="124">
        <v>-561691.52</v>
      </c>
      <c r="CU32" s="124">
        <v>-457256.33</v>
      </c>
      <c r="CV32" s="124">
        <v>165447.34</v>
      </c>
      <c r="CW32" s="124">
        <v>659539.11</v>
      </c>
      <c r="CX32" s="124">
        <v>86908.82</v>
      </c>
      <c r="CY32" s="124">
        <v>-1212432.04</v>
      </c>
      <c r="CZ32" s="124">
        <v>-133922.98</v>
      </c>
      <c r="DA32" s="124">
        <v>3171800.93</v>
      </c>
      <c r="DB32" s="124">
        <v>-240520.87</v>
      </c>
      <c r="DC32" s="124">
        <v>-638005.1</v>
      </c>
      <c r="DD32" s="124">
        <v>-206679.44</v>
      </c>
      <c r="DE32" s="124">
        <v>-575147.95</v>
      </c>
      <c r="DF32" s="124">
        <v>-101569.49</v>
      </c>
      <c r="DG32" s="124">
        <v>-613054.98</v>
      </c>
      <c r="DH32" s="124">
        <v>-252094.29</v>
      </c>
      <c r="DI32" s="124">
        <v>-802646.76</v>
      </c>
      <c r="DJ32" s="124">
        <v>-546219.53</v>
      </c>
      <c r="DK32" s="124">
        <v>-1153889.14</v>
      </c>
      <c r="DL32" s="124">
        <v>-417403.83</v>
      </c>
      <c r="DM32" s="124">
        <v>0</v>
      </c>
      <c r="DN32" s="124"/>
      <c r="DO32" s="124"/>
      <c r="DP32" s="124"/>
      <c r="DQ32" s="124"/>
    </row>
    <row r="33" ht="24" spans="1:121">
      <c r="A33" s="127" t="s">
        <v>283</v>
      </c>
      <c r="B33" s="124"/>
      <c r="C33" s="124"/>
      <c r="D33" s="124"/>
      <c r="E33" s="124"/>
      <c r="F33" s="124"/>
      <c r="G33" s="124"/>
      <c r="H33" s="124"/>
      <c r="I33" s="124">
        <v>0</v>
      </c>
      <c r="J33" s="124">
        <v>0</v>
      </c>
      <c r="K33" s="124">
        <v>0</v>
      </c>
      <c r="L33" s="124">
        <v>0</v>
      </c>
      <c r="M33" s="124"/>
      <c r="N33" s="124"/>
      <c r="O33" s="124">
        <v>0</v>
      </c>
      <c r="P33" s="124">
        <v>0</v>
      </c>
      <c r="Q33" s="124">
        <v>0</v>
      </c>
      <c r="R33" s="124">
        <v>0</v>
      </c>
      <c r="S33" s="124">
        <v>0</v>
      </c>
      <c r="T33" s="124">
        <v>0</v>
      </c>
      <c r="U33" s="124">
        <v>0</v>
      </c>
      <c r="V33" s="124">
        <v>0</v>
      </c>
      <c r="W33" s="124">
        <v>0</v>
      </c>
      <c r="X33" s="124">
        <v>0</v>
      </c>
      <c r="Y33" s="124">
        <v>0</v>
      </c>
      <c r="Z33" s="124">
        <v>0</v>
      </c>
      <c r="AA33" s="124">
        <v>0</v>
      </c>
      <c r="AB33" s="124">
        <v>0</v>
      </c>
      <c r="AC33" s="124">
        <v>0</v>
      </c>
      <c r="AD33" s="124">
        <v>0</v>
      </c>
      <c r="AE33" s="124">
        <v>0</v>
      </c>
      <c r="AF33" s="124">
        <v>0</v>
      </c>
      <c r="AG33" s="124">
        <v>0</v>
      </c>
      <c r="AH33" s="124">
        <v>0</v>
      </c>
      <c r="AI33" s="124">
        <v>0</v>
      </c>
      <c r="AJ33" s="124"/>
      <c r="AK33" s="124">
        <v>0</v>
      </c>
      <c r="AL33" s="124">
        <v>0</v>
      </c>
      <c r="AM33" s="124">
        <v>0</v>
      </c>
      <c r="AN33" s="124">
        <v>0</v>
      </c>
      <c r="AO33" s="124">
        <v>0</v>
      </c>
      <c r="AP33" s="124">
        <v>0</v>
      </c>
      <c r="AQ33" s="124">
        <v>0</v>
      </c>
      <c r="AR33" s="124">
        <v>0</v>
      </c>
      <c r="AS33" s="124">
        <v>0</v>
      </c>
      <c r="AT33" s="124">
        <v>0</v>
      </c>
      <c r="AU33" s="124">
        <v>0</v>
      </c>
      <c r="AV33" s="124">
        <v>0</v>
      </c>
      <c r="AW33" s="124">
        <v>0</v>
      </c>
      <c r="AX33" s="124">
        <v>0</v>
      </c>
      <c r="AY33" s="124">
        <v>0</v>
      </c>
      <c r="AZ33" s="124">
        <v>0</v>
      </c>
      <c r="BA33" s="124">
        <v>0</v>
      </c>
      <c r="BB33" s="124">
        <v>0</v>
      </c>
      <c r="BC33" s="124">
        <v>0</v>
      </c>
      <c r="BD33" s="124">
        <v>0</v>
      </c>
      <c r="BE33" s="124">
        <v>0</v>
      </c>
      <c r="BF33" s="124">
        <v>0</v>
      </c>
      <c r="BG33" s="124">
        <v>0</v>
      </c>
      <c r="BH33" s="124">
        <v>0</v>
      </c>
      <c r="BI33" s="124">
        <v>0</v>
      </c>
      <c r="BJ33" s="124">
        <v>0</v>
      </c>
      <c r="BK33" s="124">
        <v>0</v>
      </c>
      <c r="BL33" s="124">
        <v>0</v>
      </c>
      <c r="BM33" s="124">
        <v>0</v>
      </c>
      <c r="BN33" s="124">
        <v>0</v>
      </c>
      <c r="BO33" s="124">
        <v>0</v>
      </c>
      <c r="BP33" s="124">
        <v>0</v>
      </c>
      <c r="BQ33" s="124">
        <v>0</v>
      </c>
      <c r="BR33" s="124">
        <v>0</v>
      </c>
      <c r="BS33" s="124">
        <v>0</v>
      </c>
      <c r="BT33" s="124">
        <v>0</v>
      </c>
      <c r="BU33" s="124">
        <v>0</v>
      </c>
      <c r="BV33" s="124">
        <v>0</v>
      </c>
      <c r="BW33" s="124">
        <v>0</v>
      </c>
      <c r="BX33" s="124">
        <v>0</v>
      </c>
      <c r="BY33" s="124">
        <v>0</v>
      </c>
      <c r="BZ33" s="124">
        <v>0</v>
      </c>
      <c r="CA33" s="124">
        <v>0</v>
      </c>
      <c r="CB33" s="124">
        <v>0</v>
      </c>
      <c r="CC33" s="124">
        <v>0</v>
      </c>
      <c r="CD33" s="124">
        <v>0</v>
      </c>
      <c r="CE33" s="124">
        <v>0</v>
      </c>
      <c r="CF33" s="124">
        <v>0</v>
      </c>
      <c r="CG33" s="124">
        <v>0</v>
      </c>
      <c r="CH33" s="124">
        <v>0</v>
      </c>
      <c r="CI33" s="124">
        <v>0</v>
      </c>
      <c r="CJ33" s="124">
        <v>0</v>
      </c>
      <c r="CK33" s="124">
        <v>0</v>
      </c>
      <c r="CL33" s="124">
        <v>0</v>
      </c>
      <c r="CM33" s="124">
        <v>0</v>
      </c>
      <c r="CN33" s="124">
        <v>0</v>
      </c>
      <c r="CO33" s="124">
        <v>0</v>
      </c>
      <c r="CP33" s="124">
        <v>0</v>
      </c>
      <c r="CQ33" s="124">
        <v>0</v>
      </c>
      <c r="CR33" s="124">
        <v>0</v>
      </c>
      <c r="CS33" s="124">
        <v>0</v>
      </c>
      <c r="CT33" s="124">
        <v>0</v>
      </c>
      <c r="CU33" s="124">
        <v>0</v>
      </c>
      <c r="CV33" s="124">
        <v>0</v>
      </c>
      <c r="CW33" s="124">
        <v>0</v>
      </c>
      <c r="CX33" s="124">
        <v>0</v>
      </c>
      <c r="CY33" s="124">
        <v>0</v>
      </c>
      <c r="CZ33" s="124">
        <v>0</v>
      </c>
      <c r="DA33" s="124">
        <v>0</v>
      </c>
      <c r="DB33" s="124">
        <v>0</v>
      </c>
      <c r="DC33" s="124">
        <v>0</v>
      </c>
      <c r="DD33" s="124">
        <v>0</v>
      </c>
      <c r="DE33" s="124">
        <v>0</v>
      </c>
      <c r="DF33" s="124">
        <v>0</v>
      </c>
      <c r="DG33" s="124">
        <v>0</v>
      </c>
      <c r="DH33" s="124">
        <v>0</v>
      </c>
      <c r="DI33" s="124">
        <v>0</v>
      </c>
      <c r="DJ33" s="124">
        <v>0</v>
      </c>
      <c r="DK33" s="124">
        <v>0</v>
      </c>
      <c r="DL33" s="124">
        <v>0</v>
      </c>
      <c r="DM33" s="124"/>
      <c r="DN33" s="124"/>
      <c r="DO33" s="124"/>
      <c r="DP33" s="124"/>
      <c r="DQ33" s="124"/>
    </row>
    <row r="34" spans="1:121">
      <c r="A34" s="127" t="s">
        <v>284</v>
      </c>
      <c r="B34" s="124"/>
      <c r="C34" s="124"/>
      <c r="D34" s="124"/>
      <c r="E34" s="124"/>
      <c r="F34" s="124"/>
      <c r="G34" s="124"/>
      <c r="H34" s="124"/>
      <c r="I34" s="124"/>
      <c r="J34" s="124"/>
      <c r="K34" s="124"/>
      <c r="L34" s="124"/>
      <c r="M34" s="124"/>
      <c r="N34" s="124"/>
      <c r="O34" s="124">
        <v>0</v>
      </c>
      <c r="P34" s="124"/>
      <c r="Q34" s="124"/>
      <c r="R34" s="124"/>
      <c r="S34" s="124"/>
      <c r="T34" s="124">
        <v>0</v>
      </c>
      <c r="U34" s="124"/>
      <c r="V34" s="124">
        <v>0</v>
      </c>
      <c r="W34" s="124"/>
      <c r="X34" s="124"/>
      <c r="Y34" s="124"/>
      <c r="Z34" s="124"/>
      <c r="AA34" s="124"/>
      <c r="AB34" s="124"/>
      <c r="AC34" s="124">
        <v>0</v>
      </c>
      <c r="AD34" s="124"/>
      <c r="AE34" s="124">
        <v>0</v>
      </c>
      <c r="AF34" s="124"/>
      <c r="AG34" s="124">
        <v>0</v>
      </c>
      <c r="AH34" s="124"/>
      <c r="AI34" s="124"/>
      <c r="AJ34" s="124"/>
      <c r="AK34" s="124"/>
      <c r="AL34" s="124"/>
      <c r="AM34" s="124"/>
      <c r="AN34" s="124"/>
      <c r="AO34" s="124">
        <v>0</v>
      </c>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24"/>
      <c r="BU34" s="124"/>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c r="CZ34" s="124"/>
      <c r="DA34" s="124"/>
      <c r="DB34" s="124"/>
      <c r="DC34" s="124"/>
      <c r="DD34" s="124"/>
      <c r="DE34" s="124"/>
      <c r="DF34" s="124"/>
      <c r="DG34" s="124"/>
      <c r="DH34" s="124"/>
      <c r="DI34" s="124"/>
      <c r="DJ34" s="124"/>
      <c r="DK34" s="124"/>
      <c r="DL34" s="124"/>
      <c r="DM34" s="124"/>
      <c r="DN34" s="124"/>
      <c r="DO34" s="124"/>
      <c r="DP34" s="124"/>
      <c r="DQ34" s="124"/>
    </row>
    <row r="35" ht="24" spans="1:121">
      <c r="A35" s="127" t="s">
        <v>285</v>
      </c>
      <c r="B35" s="124">
        <v>0</v>
      </c>
      <c r="C35" s="124"/>
      <c r="D35" s="124"/>
      <c r="E35" s="124"/>
      <c r="F35" s="124"/>
      <c r="G35" s="124"/>
      <c r="H35" s="124"/>
      <c r="I35" s="124"/>
      <c r="J35" s="124"/>
      <c r="K35" s="124"/>
      <c r="L35" s="124"/>
      <c r="M35" s="124"/>
      <c r="N35" s="124"/>
      <c r="O35" s="124">
        <v>0</v>
      </c>
      <c r="P35" s="124"/>
      <c r="Q35" s="124"/>
      <c r="R35" s="124"/>
      <c r="S35" s="124"/>
      <c r="T35" s="124">
        <v>0</v>
      </c>
      <c r="U35" s="124"/>
      <c r="V35" s="124">
        <v>0</v>
      </c>
      <c r="W35" s="124"/>
      <c r="X35" s="124"/>
      <c r="Y35" s="124"/>
      <c r="Z35" s="124"/>
      <c r="AA35" s="124"/>
      <c r="AB35" s="124"/>
      <c r="AC35" s="124">
        <v>0</v>
      </c>
      <c r="AD35" s="124"/>
      <c r="AE35" s="124">
        <v>0</v>
      </c>
      <c r="AF35" s="124"/>
      <c r="AG35" s="124">
        <v>0</v>
      </c>
      <c r="AH35" s="124"/>
      <c r="AI35" s="124"/>
      <c r="AJ35" s="124"/>
      <c r="AK35" s="124"/>
      <c r="AL35" s="124"/>
      <c r="AM35" s="124"/>
      <c r="AN35" s="124"/>
      <c r="AO35" s="124">
        <v>0</v>
      </c>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24"/>
      <c r="BU35" s="124"/>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c r="CZ35" s="124"/>
      <c r="DA35" s="124"/>
      <c r="DB35" s="124"/>
      <c r="DC35" s="124"/>
      <c r="DD35" s="124"/>
      <c r="DE35" s="124"/>
      <c r="DF35" s="124"/>
      <c r="DG35" s="124"/>
      <c r="DH35" s="124"/>
      <c r="DI35" s="124"/>
      <c r="DJ35" s="124"/>
      <c r="DK35" s="124"/>
      <c r="DL35" s="124"/>
      <c r="DM35" s="124"/>
      <c r="DN35" s="124"/>
      <c r="DO35" s="124"/>
      <c r="DP35" s="124"/>
      <c r="DQ35" s="124"/>
    </row>
    <row r="36" ht="24" spans="1:121">
      <c r="A36" s="127" t="s">
        <v>286</v>
      </c>
      <c r="B36" s="124">
        <v>275431646.05</v>
      </c>
      <c r="C36" s="124">
        <v>258613478.49</v>
      </c>
      <c r="D36" s="124">
        <v>3792210.10000001</v>
      </c>
      <c r="E36" s="124">
        <v>14502366.85</v>
      </c>
      <c r="F36" s="124">
        <v>583414.81</v>
      </c>
      <c r="G36" s="124">
        <v>74596067.75</v>
      </c>
      <c r="H36" s="124">
        <v>-76655891.95</v>
      </c>
      <c r="I36" s="124">
        <v>-407148863.42</v>
      </c>
      <c r="J36" s="124">
        <v>0</v>
      </c>
      <c r="K36" s="124">
        <v>1630688.37</v>
      </c>
      <c r="L36" s="124">
        <v>0</v>
      </c>
      <c r="M36" s="124">
        <v>-2521436.9</v>
      </c>
      <c r="N36" s="124">
        <v>-2088258.61</v>
      </c>
      <c r="O36" s="124">
        <v>367196745.89</v>
      </c>
      <c r="P36" s="124">
        <v>170422141.6</v>
      </c>
      <c r="Q36" s="124">
        <v>55998753.14</v>
      </c>
      <c r="R36" s="124">
        <v>75123708.42</v>
      </c>
      <c r="S36" s="124">
        <v>-10002857.04</v>
      </c>
      <c r="T36" s="124">
        <v>127029008.14</v>
      </c>
      <c r="U36" s="124">
        <v>623072.78</v>
      </c>
      <c r="V36" s="124">
        <v>48879157.74</v>
      </c>
      <c r="W36" s="124">
        <v>3893759.98</v>
      </c>
      <c r="X36" s="124">
        <v>-3358585.09</v>
      </c>
      <c r="Y36" s="124">
        <v>-1479814.61</v>
      </c>
      <c r="Z36" s="124">
        <v>69161812.25</v>
      </c>
      <c r="AA36" s="124">
        <v>-5716691.77</v>
      </c>
      <c r="AB36" s="124">
        <v>1976575.21</v>
      </c>
      <c r="AC36" s="124">
        <v>-4584542.85</v>
      </c>
      <c r="AD36" s="124">
        <v>3239517.92</v>
      </c>
      <c r="AE36" s="124">
        <v>34066028.8</v>
      </c>
      <c r="AF36" s="124">
        <v>37818161.7</v>
      </c>
      <c r="AG36" s="124">
        <v>-26283742.07</v>
      </c>
      <c r="AH36" s="124">
        <v>211329777.08</v>
      </c>
      <c r="AI36" s="124">
        <v>-3621870.26</v>
      </c>
      <c r="AJ36" s="124">
        <v>-4544429.71</v>
      </c>
      <c r="AK36" s="124">
        <v>-47839667.95</v>
      </c>
      <c r="AL36" s="124">
        <v>-2313638.45</v>
      </c>
      <c r="AM36" s="124">
        <v>-2698070.14</v>
      </c>
      <c r="AN36" s="124">
        <v>4042570.28</v>
      </c>
      <c r="AO36" s="124">
        <v>239125817.11</v>
      </c>
      <c r="AP36" s="124">
        <v>8784762.28</v>
      </c>
      <c r="AQ36" s="124">
        <v>8319640.46</v>
      </c>
      <c r="AR36" s="124">
        <v>8534925.41</v>
      </c>
      <c r="AS36" s="124">
        <v>5323293.35</v>
      </c>
      <c r="AT36" s="124">
        <v>11951699.83</v>
      </c>
      <c r="AU36" s="124">
        <v>11183887.64</v>
      </c>
      <c r="AV36" s="124">
        <v>3498948.4</v>
      </c>
      <c r="AW36" s="124">
        <v>11447272.05</v>
      </c>
      <c r="AX36" s="124">
        <v>2115496.78</v>
      </c>
      <c r="AY36" s="124">
        <v>1163449.29</v>
      </c>
      <c r="AZ36" s="124">
        <v>49474115.83</v>
      </c>
      <c r="BA36" s="124">
        <v>2449811.78</v>
      </c>
      <c r="BB36" s="124">
        <v>1879392.85</v>
      </c>
      <c r="BC36" s="124">
        <v>2032821.77</v>
      </c>
      <c r="BD36" s="124">
        <v>2802941.36</v>
      </c>
      <c r="BE36" s="124">
        <v>2276583.05</v>
      </c>
      <c r="BF36" s="124">
        <v>1785589.01</v>
      </c>
      <c r="BG36" s="124">
        <v>2295258.63</v>
      </c>
      <c r="BH36" s="124">
        <v>1233621.74</v>
      </c>
      <c r="BI36" s="124">
        <v>1691312.98</v>
      </c>
      <c r="BJ36" s="124">
        <v>2523758.08</v>
      </c>
      <c r="BK36" s="124">
        <v>-324865.24</v>
      </c>
      <c r="BL36" s="124">
        <v>932329.82</v>
      </c>
      <c r="BM36" s="124">
        <v>-109138.87</v>
      </c>
      <c r="BN36" s="124">
        <v>464991.34</v>
      </c>
      <c r="BO36" s="124">
        <v>34917.36</v>
      </c>
      <c r="BP36" s="124">
        <v>912819.65</v>
      </c>
      <c r="BQ36" s="124">
        <v>533646.54</v>
      </c>
      <c r="BR36" s="124">
        <v>-1365662.74</v>
      </c>
      <c r="BS36" s="124">
        <v>136148.92</v>
      </c>
      <c r="BT36" s="124">
        <v>-100022.99</v>
      </c>
      <c r="BU36" s="124">
        <v>-53255.02</v>
      </c>
      <c r="BV36" s="124">
        <v>155148.46</v>
      </c>
      <c r="BW36" s="124">
        <v>846972.06</v>
      </c>
      <c r="BX36" s="124">
        <v>1040751.19</v>
      </c>
      <c r="BY36" s="124">
        <v>104403119.57</v>
      </c>
      <c r="BZ36" s="124">
        <v>-214360.47</v>
      </c>
      <c r="CA36" s="124">
        <v>-696023.42</v>
      </c>
      <c r="CB36" s="124">
        <v>-492323.75</v>
      </c>
      <c r="CC36" s="124">
        <v>-28157.99</v>
      </c>
      <c r="CD36" s="124">
        <v>-231330.44</v>
      </c>
      <c r="CE36" s="124">
        <v>-277706.68</v>
      </c>
      <c r="CF36" s="124">
        <v>507098.31</v>
      </c>
      <c r="CG36" s="124">
        <v>-459860.21</v>
      </c>
      <c r="CH36" s="124">
        <v>-863063.09</v>
      </c>
      <c r="CI36" s="124">
        <v>-309255.76</v>
      </c>
      <c r="CJ36" s="124">
        <v>-306073.19</v>
      </c>
      <c r="CK36" s="124">
        <v>56753.35</v>
      </c>
      <c r="CL36" s="124">
        <v>-52374.6</v>
      </c>
      <c r="CM36" s="124">
        <v>-740824.71</v>
      </c>
      <c r="CN36" s="124">
        <v>-421416.73</v>
      </c>
      <c r="CO36" s="124">
        <v>-420972.46</v>
      </c>
      <c r="CP36" s="124">
        <v>-149361.56</v>
      </c>
      <c r="CQ36" s="124">
        <v>-834431.51</v>
      </c>
      <c r="CR36" s="124">
        <v>-495446.4</v>
      </c>
      <c r="CS36" s="124">
        <v>-892696.15</v>
      </c>
      <c r="CT36" s="124">
        <v>-561691.52</v>
      </c>
      <c r="CU36" s="124">
        <v>-457256.33</v>
      </c>
      <c r="CV36" s="124">
        <v>165447.34</v>
      </c>
      <c r="CW36" s="124">
        <v>659539.11</v>
      </c>
      <c r="CX36" s="124">
        <v>86908.82</v>
      </c>
      <c r="CY36" s="124">
        <v>-1212432.04</v>
      </c>
      <c r="CZ36" s="124">
        <v>-133922.98</v>
      </c>
      <c r="DA36" s="124">
        <v>3171800.93</v>
      </c>
      <c r="DB36" s="124">
        <v>-240520.87</v>
      </c>
      <c r="DC36" s="124">
        <v>-638005.1</v>
      </c>
      <c r="DD36" s="124">
        <v>-206679.44</v>
      </c>
      <c r="DE36" s="124">
        <v>-575147.95</v>
      </c>
      <c r="DF36" s="124">
        <v>-101569.49</v>
      </c>
      <c r="DG36" s="124">
        <v>-613054.98</v>
      </c>
      <c r="DH36" s="124">
        <v>-252094.29</v>
      </c>
      <c r="DI36" s="124">
        <v>-802646.76</v>
      </c>
      <c r="DJ36" s="124">
        <v>-546219.53</v>
      </c>
      <c r="DK36" s="124">
        <v>-1153889.14</v>
      </c>
      <c r="DL36" s="124">
        <v>-417403.83</v>
      </c>
      <c r="DM36" s="124">
        <v>0</v>
      </c>
      <c r="DN36" s="124"/>
      <c r="DO36" s="124"/>
      <c r="DP36" s="124"/>
      <c r="DQ36" s="124"/>
    </row>
    <row r="37" s="115" customFormat="1" spans="1:121">
      <c r="A37" s="121" t="s">
        <v>54</v>
      </c>
      <c r="B37" s="122">
        <v>-26634209.37</v>
      </c>
      <c r="C37" s="122">
        <v>-26634209.37</v>
      </c>
      <c r="D37" s="122">
        <v>0</v>
      </c>
      <c r="E37" s="122">
        <v>0</v>
      </c>
      <c r="F37" s="122">
        <v>0</v>
      </c>
      <c r="G37" s="122">
        <v>0</v>
      </c>
      <c r="H37" s="122">
        <v>0</v>
      </c>
      <c r="I37" s="122">
        <v>0</v>
      </c>
      <c r="J37" s="122">
        <v>0</v>
      </c>
      <c r="K37" s="122">
        <v>0</v>
      </c>
      <c r="L37" s="122">
        <v>0</v>
      </c>
      <c r="M37" s="122">
        <v>0</v>
      </c>
      <c r="N37" s="122">
        <v>0</v>
      </c>
      <c r="O37" s="122">
        <v>0</v>
      </c>
      <c r="P37" s="122">
        <v>-26634209.37</v>
      </c>
      <c r="Q37" s="122">
        <v>0</v>
      </c>
      <c r="R37" s="122">
        <v>0</v>
      </c>
      <c r="S37" s="122">
        <v>0</v>
      </c>
      <c r="T37" s="122">
        <v>2501106.24999999</v>
      </c>
      <c r="U37" s="122">
        <v>0</v>
      </c>
      <c r="V37" s="122">
        <v>0</v>
      </c>
      <c r="W37" s="122">
        <v>-29135315.62</v>
      </c>
      <c r="X37" s="122">
        <v>0</v>
      </c>
      <c r="Y37" s="122">
        <v>0</v>
      </c>
      <c r="Z37" s="122">
        <v>0</v>
      </c>
      <c r="AA37" s="122">
        <v>0</v>
      </c>
      <c r="AB37" s="122">
        <v>0</v>
      </c>
      <c r="AC37" s="122">
        <v>0</v>
      </c>
      <c r="AD37" s="122">
        <v>0</v>
      </c>
      <c r="AE37" s="122">
        <v>0</v>
      </c>
      <c r="AF37" s="122">
        <v>0</v>
      </c>
      <c r="AG37" s="122">
        <v>0</v>
      </c>
      <c r="AH37" s="122">
        <v>0</v>
      </c>
      <c r="AI37" s="122">
        <v>0</v>
      </c>
      <c r="AJ37" s="122">
        <v>0</v>
      </c>
      <c r="AK37" s="122">
        <v>0</v>
      </c>
      <c r="AL37" s="122">
        <v>0</v>
      </c>
      <c r="AM37" s="122">
        <v>0</v>
      </c>
      <c r="AN37" s="122">
        <v>0</v>
      </c>
      <c r="AO37" s="122">
        <v>0</v>
      </c>
      <c r="AP37" s="122">
        <v>0</v>
      </c>
      <c r="AQ37" s="122">
        <v>0</v>
      </c>
      <c r="AR37" s="122">
        <v>0</v>
      </c>
      <c r="AS37" s="122">
        <v>0</v>
      </c>
      <c r="AT37" s="122">
        <v>0</v>
      </c>
      <c r="AU37" s="122">
        <v>0</v>
      </c>
      <c r="AV37" s="122">
        <v>0</v>
      </c>
      <c r="AW37" s="122">
        <v>0</v>
      </c>
      <c r="AX37" s="122">
        <v>0</v>
      </c>
      <c r="AY37" s="122">
        <v>0</v>
      </c>
      <c r="AZ37" s="122">
        <v>0</v>
      </c>
      <c r="BA37" s="122">
        <v>0</v>
      </c>
      <c r="BB37" s="122">
        <v>0</v>
      </c>
      <c r="BC37" s="122">
        <v>0</v>
      </c>
      <c r="BD37" s="122">
        <v>0</v>
      </c>
      <c r="BE37" s="122">
        <v>0</v>
      </c>
      <c r="BF37" s="122">
        <v>0</v>
      </c>
      <c r="BG37" s="122">
        <v>0</v>
      </c>
      <c r="BH37" s="122">
        <v>0</v>
      </c>
      <c r="BI37" s="122">
        <v>0</v>
      </c>
      <c r="BJ37" s="122">
        <v>0</v>
      </c>
      <c r="BK37" s="122">
        <v>0</v>
      </c>
      <c r="BL37" s="122">
        <v>0</v>
      </c>
      <c r="BM37" s="122">
        <v>0</v>
      </c>
      <c r="BN37" s="122">
        <v>0</v>
      </c>
      <c r="BO37" s="122">
        <v>0</v>
      </c>
      <c r="BP37" s="122">
        <v>0</v>
      </c>
      <c r="BQ37" s="122">
        <v>0</v>
      </c>
      <c r="BR37" s="122">
        <v>0</v>
      </c>
      <c r="BS37" s="122">
        <v>0</v>
      </c>
      <c r="BT37" s="122">
        <v>0</v>
      </c>
      <c r="BU37" s="122">
        <v>0</v>
      </c>
      <c r="BV37" s="122">
        <v>0</v>
      </c>
      <c r="BW37" s="122">
        <v>0</v>
      </c>
      <c r="BX37" s="122">
        <v>0</v>
      </c>
      <c r="BY37" s="122">
        <v>0</v>
      </c>
      <c r="BZ37" s="122">
        <v>0</v>
      </c>
      <c r="CA37" s="122">
        <v>0</v>
      </c>
      <c r="CB37" s="122">
        <v>0</v>
      </c>
      <c r="CC37" s="122">
        <v>0</v>
      </c>
      <c r="CD37" s="122">
        <v>0</v>
      </c>
      <c r="CE37" s="122">
        <v>0</v>
      </c>
      <c r="CF37" s="122">
        <v>0</v>
      </c>
      <c r="CG37" s="122">
        <v>0</v>
      </c>
      <c r="CH37" s="122">
        <v>0</v>
      </c>
      <c r="CI37" s="122">
        <v>0</v>
      </c>
      <c r="CJ37" s="122">
        <v>0</v>
      </c>
      <c r="CK37" s="122">
        <v>0</v>
      </c>
      <c r="CL37" s="122">
        <v>0</v>
      </c>
      <c r="CM37" s="122">
        <v>0</v>
      </c>
      <c r="CN37" s="122">
        <v>0</v>
      </c>
      <c r="CO37" s="122">
        <v>0</v>
      </c>
      <c r="CP37" s="122">
        <v>0</v>
      </c>
      <c r="CQ37" s="122">
        <v>0</v>
      </c>
      <c r="CR37" s="122">
        <v>0</v>
      </c>
      <c r="CS37" s="122">
        <v>0</v>
      </c>
      <c r="CT37" s="122">
        <v>0</v>
      </c>
      <c r="CU37" s="122">
        <v>0</v>
      </c>
      <c r="CV37" s="122">
        <v>0</v>
      </c>
      <c r="CW37" s="122">
        <v>0</v>
      </c>
      <c r="CX37" s="122">
        <v>0</v>
      </c>
      <c r="CY37" s="122">
        <v>0</v>
      </c>
      <c r="CZ37" s="122">
        <v>0</v>
      </c>
      <c r="DA37" s="122">
        <v>0</v>
      </c>
      <c r="DB37" s="122">
        <v>0</v>
      </c>
      <c r="DC37" s="122">
        <v>0</v>
      </c>
      <c r="DD37" s="122">
        <v>0</v>
      </c>
      <c r="DE37" s="122">
        <v>0</v>
      </c>
      <c r="DF37" s="122">
        <v>0</v>
      </c>
      <c r="DG37" s="122">
        <v>0</v>
      </c>
      <c r="DH37" s="122">
        <v>0</v>
      </c>
      <c r="DI37" s="122">
        <v>0</v>
      </c>
      <c r="DJ37" s="122">
        <v>0</v>
      </c>
      <c r="DK37" s="122">
        <v>0</v>
      </c>
      <c r="DL37" s="122">
        <v>0</v>
      </c>
      <c r="DM37" s="122"/>
      <c r="DN37" s="122"/>
      <c r="DO37" s="122"/>
      <c r="DP37" s="122"/>
      <c r="DQ37" s="122"/>
    </row>
    <row r="38" ht="24" spans="1:121">
      <c r="A38" s="127" t="s">
        <v>287</v>
      </c>
      <c r="B38" s="124">
        <v>-26634209.37</v>
      </c>
      <c r="C38" s="124">
        <v>-26634209.37</v>
      </c>
      <c r="D38" s="124">
        <v>0</v>
      </c>
      <c r="E38" s="124">
        <v>0</v>
      </c>
      <c r="F38" s="124">
        <v>0</v>
      </c>
      <c r="G38" s="124">
        <v>0</v>
      </c>
      <c r="H38" s="124">
        <v>0</v>
      </c>
      <c r="I38" s="124">
        <v>0</v>
      </c>
      <c r="J38" s="124">
        <v>0</v>
      </c>
      <c r="K38" s="124">
        <v>0</v>
      </c>
      <c r="L38" s="124">
        <v>0</v>
      </c>
      <c r="M38" s="124">
        <v>0</v>
      </c>
      <c r="N38" s="124">
        <v>0</v>
      </c>
      <c r="O38" s="124">
        <v>0</v>
      </c>
      <c r="P38" s="124">
        <v>-26634209.37</v>
      </c>
      <c r="Q38" s="124">
        <v>0</v>
      </c>
      <c r="R38" s="124">
        <v>0</v>
      </c>
      <c r="S38" s="124">
        <v>0</v>
      </c>
      <c r="T38" s="124">
        <v>2501106.24999999</v>
      </c>
      <c r="U38" s="124">
        <v>0</v>
      </c>
      <c r="V38" s="124">
        <v>0</v>
      </c>
      <c r="W38" s="124">
        <v>-29135315.62</v>
      </c>
      <c r="X38" s="124">
        <v>0</v>
      </c>
      <c r="Y38" s="124">
        <v>0</v>
      </c>
      <c r="Z38" s="124">
        <v>0</v>
      </c>
      <c r="AA38" s="124">
        <v>0</v>
      </c>
      <c r="AB38" s="124">
        <v>0</v>
      </c>
      <c r="AC38" s="124">
        <v>0</v>
      </c>
      <c r="AD38" s="124">
        <v>0</v>
      </c>
      <c r="AE38" s="124">
        <v>0</v>
      </c>
      <c r="AF38" s="124">
        <v>0</v>
      </c>
      <c r="AG38" s="124">
        <v>0</v>
      </c>
      <c r="AH38" s="124">
        <v>0</v>
      </c>
      <c r="AI38" s="124">
        <v>0</v>
      </c>
      <c r="AJ38" s="124">
        <v>0</v>
      </c>
      <c r="AK38" s="124">
        <v>0</v>
      </c>
      <c r="AL38" s="124">
        <v>0</v>
      </c>
      <c r="AM38" s="124">
        <v>0</v>
      </c>
      <c r="AN38" s="124">
        <v>0</v>
      </c>
      <c r="AO38" s="124">
        <v>0</v>
      </c>
      <c r="AP38" s="124">
        <v>0</v>
      </c>
      <c r="AQ38" s="124">
        <v>0</v>
      </c>
      <c r="AR38" s="124">
        <v>0</v>
      </c>
      <c r="AS38" s="124">
        <v>0</v>
      </c>
      <c r="AT38" s="124">
        <v>0</v>
      </c>
      <c r="AU38" s="124">
        <v>0</v>
      </c>
      <c r="AV38" s="124">
        <v>0</v>
      </c>
      <c r="AW38" s="124">
        <v>0</v>
      </c>
      <c r="AX38" s="124">
        <v>0</v>
      </c>
      <c r="AY38" s="124">
        <v>0</v>
      </c>
      <c r="AZ38" s="124">
        <v>0</v>
      </c>
      <c r="BA38" s="124">
        <v>0</v>
      </c>
      <c r="BB38" s="124">
        <v>0</v>
      </c>
      <c r="BC38" s="124">
        <v>0</v>
      </c>
      <c r="BD38" s="124">
        <v>0</v>
      </c>
      <c r="BE38" s="124">
        <v>0</v>
      </c>
      <c r="BF38" s="124">
        <v>0</v>
      </c>
      <c r="BG38" s="124">
        <v>0</v>
      </c>
      <c r="BH38" s="124">
        <v>0</v>
      </c>
      <c r="BI38" s="124">
        <v>0</v>
      </c>
      <c r="BJ38" s="124">
        <v>0</v>
      </c>
      <c r="BK38" s="124">
        <v>0</v>
      </c>
      <c r="BL38" s="124">
        <v>0</v>
      </c>
      <c r="BM38" s="124">
        <v>0</v>
      </c>
      <c r="BN38" s="124">
        <v>0</v>
      </c>
      <c r="BO38" s="124">
        <v>0</v>
      </c>
      <c r="BP38" s="124">
        <v>0</v>
      </c>
      <c r="BQ38" s="124">
        <v>0</v>
      </c>
      <c r="BR38" s="124">
        <v>0</v>
      </c>
      <c r="BS38" s="124">
        <v>0</v>
      </c>
      <c r="BT38" s="124">
        <v>0</v>
      </c>
      <c r="BU38" s="124">
        <v>0</v>
      </c>
      <c r="BV38" s="124">
        <v>0</v>
      </c>
      <c r="BW38" s="124">
        <v>0</v>
      </c>
      <c r="BX38" s="124">
        <v>0</v>
      </c>
      <c r="BY38" s="124">
        <v>0</v>
      </c>
      <c r="BZ38" s="124">
        <v>0</v>
      </c>
      <c r="CA38" s="124">
        <v>0</v>
      </c>
      <c r="CB38" s="124">
        <v>0</v>
      </c>
      <c r="CC38" s="124">
        <v>0</v>
      </c>
      <c r="CD38" s="124">
        <v>0</v>
      </c>
      <c r="CE38" s="124">
        <v>0</v>
      </c>
      <c r="CF38" s="124">
        <v>0</v>
      </c>
      <c r="CG38" s="124">
        <v>0</v>
      </c>
      <c r="CH38" s="124">
        <v>0</v>
      </c>
      <c r="CI38" s="124">
        <v>0</v>
      </c>
      <c r="CJ38" s="124">
        <v>0</v>
      </c>
      <c r="CK38" s="124">
        <v>0</v>
      </c>
      <c r="CL38" s="124">
        <v>0</v>
      </c>
      <c r="CM38" s="124">
        <v>0</v>
      </c>
      <c r="CN38" s="124">
        <v>0</v>
      </c>
      <c r="CO38" s="124">
        <v>0</v>
      </c>
      <c r="CP38" s="124">
        <v>0</v>
      </c>
      <c r="CQ38" s="124">
        <v>0</v>
      </c>
      <c r="CR38" s="124">
        <v>0</v>
      </c>
      <c r="CS38" s="124">
        <v>0</v>
      </c>
      <c r="CT38" s="124">
        <v>0</v>
      </c>
      <c r="CU38" s="124">
        <v>0</v>
      </c>
      <c r="CV38" s="124">
        <v>0</v>
      </c>
      <c r="CW38" s="124">
        <v>0</v>
      </c>
      <c r="CX38" s="124">
        <v>0</v>
      </c>
      <c r="CY38" s="124">
        <v>0</v>
      </c>
      <c r="CZ38" s="124">
        <v>0</v>
      </c>
      <c r="DA38" s="124">
        <v>0</v>
      </c>
      <c r="DB38" s="124">
        <v>0</v>
      </c>
      <c r="DC38" s="124">
        <v>0</v>
      </c>
      <c r="DD38" s="124">
        <v>0</v>
      </c>
      <c r="DE38" s="124">
        <v>0</v>
      </c>
      <c r="DF38" s="124">
        <v>0</v>
      </c>
      <c r="DG38" s="124">
        <v>0</v>
      </c>
      <c r="DH38" s="124">
        <v>0</v>
      </c>
      <c r="DI38" s="124">
        <v>0</v>
      </c>
      <c r="DJ38" s="124">
        <v>0</v>
      </c>
      <c r="DK38" s="124">
        <v>0</v>
      </c>
      <c r="DL38" s="124">
        <v>0</v>
      </c>
      <c r="DM38" s="124"/>
      <c r="DN38" s="124"/>
      <c r="DO38" s="124"/>
      <c r="DP38" s="124"/>
      <c r="DQ38" s="124"/>
    </row>
    <row r="39" spans="1:121">
      <c r="A39" s="127" t="s">
        <v>288</v>
      </c>
      <c r="B39" s="124">
        <v>-29135315.62</v>
      </c>
      <c r="C39" s="124">
        <v>-29135315.62</v>
      </c>
      <c r="D39" s="124">
        <v>0</v>
      </c>
      <c r="E39" s="124">
        <v>0</v>
      </c>
      <c r="F39" s="124">
        <v>0</v>
      </c>
      <c r="G39" s="124">
        <v>0</v>
      </c>
      <c r="H39" s="124">
        <v>0</v>
      </c>
      <c r="I39" s="124">
        <v>0</v>
      </c>
      <c r="J39" s="124">
        <v>0</v>
      </c>
      <c r="K39" s="124">
        <v>0</v>
      </c>
      <c r="L39" s="124">
        <v>0</v>
      </c>
      <c r="M39" s="124">
        <v>0</v>
      </c>
      <c r="N39" s="124">
        <v>0</v>
      </c>
      <c r="O39" s="124">
        <v>0</v>
      </c>
      <c r="P39" s="124">
        <v>-29135315.62</v>
      </c>
      <c r="Q39" s="124">
        <v>0</v>
      </c>
      <c r="R39" s="124">
        <v>0</v>
      </c>
      <c r="S39" s="124">
        <v>0</v>
      </c>
      <c r="T39" s="124">
        <v>0</v>
      </c>
      <c r="U39" s="124">
        <v>0</v>
      </c>
      <c r="V39" s="124">
        <v>0</v>
      </c>
      <c r="W39" s="124">
        <v>-29135315.62</v>
      </c>
      <c r="X39" s="124">
        <v>0</v>
      </c>
      <c r="Y39" s="124">
        <v>0</v>
      </c>
      <c r="Z39" s="124">
        <v>0</v>
      </c>
      <c r="AA39" s="124">
        <v>0</v>
      </c>
      <c r="AB39" s="124">
        <v>0</v>
      </c>
      <c r="AC39" s="124">
        <v>0</v>
      </c>
      <c r="AD39" s="124">
        <v>0</v>
      </c>
      <c r="AE39" s="124">
        <v>0</v>
      </c>
      <c r="AF39" s="124">
        <v>0</v>
      </c>
      <c r="AG39" s="124">
        <v>0</v>
      </c>
      <c r="AH39" s="124">
        <v>0</v>
      </c>
      <c r="AI39" s="124">
        <v>0</v>
      </c>
      <c r="AJ39" s="124">
        <v>0</v>
      </c>
      <c r="AK39" s="124">
        <v>0</v>
      </c>
      <c r="AL39" s="124">
        <v>0</v>
      </c>
      <c r="AM39" s="124">
        <v>0</v>
      </c>
      <c r="AN39" s="124">
        <v>0</v>
      </c>
      <c r="AO39" s="124">
        <v>0</v>
      </c>
      <c r="AP39" s="124">
        <v>0</v>
      </c>
      <c r="AQ39" s="124">
        <v>0</v>
      </c>
      <c r="AR39" s="124">
        <v>0</v>
      </c>
      <c r="AS39" s="124">
        <v>0</v>
      </c>
      <c r="AT39" s="124">
        <v>0</v>
      </c>
      <c r="AU39" s="124">
        <v>0</v>
      </c>
      <c r="AV39" s="124">
        <v>0</v>
      </c>
      <c r="AW39" s="124">
        <v>0</v>
      </c>
      <c r="AX39" s="124">
        <v>0</v>
      </c>
      <c r="AY39" s="124">
        <v>0</v>
      </c>
      <c r="AZ39" s="124">
        <v>0</v>
      </c>
      <c r="BA39" s="124">
        <v>0</v>
      </c>
      <c r="BB39" s="124">
        <v>0</v>
      </c>
      <c r="BC39" s="124">
        <v>0</v>
      </c>
      <c r="BD39" s="124">
        <v>0</v>
      </c>
      <c r="BE39" s="124">
        <v>0</v>
      </c>
      <c r="BF39" s="124">
        <v>0</v>
      </c>
      <c r="BG39" s="124">
        <v>0</v>
      </c>
      <c r="BH39" s="124">
        <v>0</v>
      </c>
      <c r="BI39" s="124">
        <v>0</v>
      </c>
      <c r="BJ39" s="124">
        <v>0</v>
      </c>
      <c r="BK39" s="124">
        <v>0</v>
      </c>
      <c r="BL39" s="124">
        <v>0</v>
      </c>
      <c r="BM39" s="124">
        <v>0</v>
      </c>
      <c r="BN39" s="124">
        <v>0</v>
      </c>
      <c r="BO39" s="124">
        <v>0</v>
      </c>
      <c r="BP39" s="124">
        <v>0</v>
      </c>
      <c r="BQ39" s="124">
        <v>0</v>
      </c>
      <c r="BR39" s="124">
        <v>0</v>
      </c>
      <c r="BS39" s="124">
        <v>0</v>
      </c>
      <c r="BT39" s="124">
        <v>0</v>
      </c>
      <c r="BU39" s="124">
        <v>0</v>
      </c>
      <c r="BV39" s="124">
        <v>0</v>
      </c>
      <c r="BW39" s="124">
        <v>0</v>
      </c>
      <c r="BX39" s="124">
        <v>0</v>
      </c>
      <c r="BY39" s="124">
        <v>0</v>
      </c>
      <c r="BZ39" s="124">
        <v>0</v>
      </c>
      <c r="CA39" s="124">
        <v>0</v>
      </c>
      <c r="CB39" s="124">
        <v>0</v>
      </c>
      <c r="CC39" s="124">
        <v>0</v>
      </c>
      <c r="CD39" s="124">
        <v>0</v>
      </c>
      <c r="CE39" s="124">
        <v>0</v>
      </c>
      <c r="CF39" s="124">
        <v>0</v>
      </c>
      <c r="CG39" s="124">
        <v>0</v>
      </c>
      <c r="CH39" s="124">
        <v>0</v>
      </c>
      <c r="CI39" s="124">
        <v>0</v>
      </c>
      <c r="CJ39" s="124">
        <v>0</v>
      </c>
      <c r="CK39" s="124">
        <v>0</v>
      </c>
      <c r="CL39" s="124">
        <v>0</v>
      </c>
      <c r="CM39" s="124">
        <v>0</v>
      </c>
      <c r="CN39" s="124">
        <v>0</v>
      </c>
      <c r="CO39" s="124">
        <v>0</v>
      </c>
      <c r="CP39" s="124">
        <v>0</v>
      </c>
      <c r="CQ39" s="124">
        <v>0</v>
      </c>
      <c r="CR39" s="124">
        <v>0</v>
      </c>
      <c r="CS39" s="124">
        <v>0</v>
      </c>
      <c r="CT39" s="124">
        <v>0</v>
      </c>
      <c r="CU39" s="124">
        <v>0</v>
      </c>
      <c r="CV39" s="124">
        <v>0</v>
      </c>
      <c r="CW39" s="124">
        <v>0</v>
      </c>
      <c r="CX39" s="124">
        <v>0</v>
      </c>
      <c r="CY39" s="124">
        <v>0</v>
      </c>
      <c r="CZ39" s="124">
        <v>0</v>
      </c>
      <c r="DA39" s="124">
        <v>0</v>
      </c>
      <c r="DB39" s="124">
        <v>0</v>
      </c>
      <c r="DC39" s="124">
        <v>0</v>
      </c>
      <c r="DD39" s="124">
        <v>0</v>
      </c>
      <c r="DE39" s="124">
        <v>0</v>
      </c>
      <c r="DF39" s="124">
        <v>0</v>
      </c>
      <c r="DG39" s="124">
        <v>0</v>
      </c>
      <c r="DH39" s="124">
        <v>0</v>
      </c>
      <c r="DI39" s="124">
        <v>0</v>
      </c>
      <c r="DJ39" s="124">
        <v>0</v>
      </c>
      <c r="DK39" s="124">
        <v>0</v>
      </c>
      <c r="DL39" s="124">
        <v>0</v>
      </c>
      <c r="DM39" s="124"/>
      <c r="DN39" s="125"/>
      <c r="DO39" s="125"/>
      <c r="DP39" s="125"/>
      <c r="DQ39" s="137"/>
    </row>
    <row r="40" ht="24" spans="1:121">
      <c r="A40" s="127" t="s">
        <v>289</v>
      </c>
      <c r="B40" s="124">
        <v>0</v>
      </c>
      <c r="C40" s="124"/>
      <c r="D40" s="124"/>
      <c r="E40" s="124"/>
      <c r="F40" s="124"/>
      <c r="G40" s="124"/>
      <c r="H40" s="124"/>
      <c r="I40" s="124"/>
      <c r="J40" s="125"/>
      <c r="K40" s="125"/>
      <c r="L40" s="125"/>
      <c r="M40" s="125"/>
      <c r="N40" s="125"/>
      <c r="O40" s="125">
        <v>0</v>
      </c>
      <c r="P40" s="125"/>
      <c r="Q40" s="125"/>
      <c r="R40" s="125"/>
      <c r="S40" s="125"/>
      <c r="T40" s="125">
        <v>0</v>
      </c>
      <c r="U40" s="125"/>
      <c r="V40" s="125"/>
      <c r="W40" s="125"/>
      <c r="X40" s="125"/>
      <c r="Y40" s="125"/>
      <c r="Z40" s="125"/>
      <c r="AA40" s="125"/>
      <c r="AB40" s="125"/>
      <c r="AC40" s="125">
        <v>0</v>
      </c>
      <c r="AD40" s="125">
        <v>0</v>
      </c>
      <c r="AE40" s="125">
        <v>0</v>
      </c>
      <c r="AF40" s="125">
        <v>0</v>
      </c>
      <c r="AG40" s="125">
        <v>0</v>
      </c>
      <c r="AH40" s="125"/>
      <c r="AI40" s="125"/>
      <c r="AJ40" s="125"/>
      <c r="AK40" s="125"/>
      <c r="AL40" s="125"/>
      <c r="AM40" s="125"/>
      <c r="AN40" s="125"/>
      <c r="AO40" s="125">
        <v>0</v>
      </c>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c r="CC40" s="125"/>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125"/>
      <c r="DD40" s="125"/>
      <c r="DE40" s="125"/>
      <c r="DF40" s="125"/>
      <c r="DG40" s="125"/>
      <c r="DH40" s="125"/>
      <c r="DI40" s="125"/>
      <c r="DJ40" s="125"/>
      <c r="DK40" s="125"/>
      <c r="DL40" s="125"/>
      <c r="DM40" s="125"/>
      <c r="DN40" s="125"/>
      <c r="DO40" s="125"/>
      <c r="DP40" s="125"/>
      <c r="DQ40" s="137"/>
    </row>
    <row r="41" ht="24" spans="1:121">
      <c r="A41" s="127" t="s">
        <v>290</v>
      </c>
      <c r="B41" s="124">
        <v>0</v>
      </c>
      <c r="C41" s="124"/>
      <c r="D41" s="124"/>
      <c r="E41" s="124"/>
      <c r="F41" s="124"/>
      <c r="G41" s="124"/>
      <c r="H41" s="124"/>
      <c r="I41" s="124"/>
      <c r="J41" s="125"/>
      <c r="K41" s="125"/>
      <c r="L41" s="125"/>
      <c r="M41" s="125"/>
      <c r="N41" s="125"/>
      <c r="O41" s="125">
        <v>0</v>
      </c>
      <c r="P41" s="125"/>
      <c r="Q41" s="125"/>
      <c r="R41" s="125"/>
      <c r="S41" s="125"/>
      <c r="T41" s="125">
        <v>0</v>
      </c>
      <c r="U41" s="125"/>
      <c r="V41" s="125"/>
      <c r="W41" s="125"/>
      <c r="X41" s="125"/>
      <c r="Y41" s="125"/>
      <c r="Z41" s="125"/>
      <c r="AA41" s="125"/>
      <c r="AB41" s="125"/>
      <c r="AC41" s="125">
        <v>0</v>
      </c>
      <c r="AD41" s="125">
        <v>0</v>
      </c>
      <c r="AE41" s="125">
        <v>0</v>
      </c>
      <c r="AF41" s="125">
        <v>0</v>
      </c>
      <c r="AG41" s="125">
        <v>0</v>
      </c>
      <c r="AH41" s="125"/>
      <c r="AI41" s="125"/>
      <c r="AJ41" s="125"/>
      <c r="AK41" s="125"/>
      <c r="AL41" s="125"/>
      <c r="AM41" s="125"/>
      <c r="AN41" s="125"/>
      <c r="AO41" s="125">
        <v>0</v>
      </c>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c r="CX41" s="125"/>
      <c r="CY41" s="125"/>
      <c r="CZ41" s="125"/>
      <c r="DA41" s="125"/>
      <c r="DB41" s="125"/>
      <c r="DC41" s="125"/>
      <c r="DD41" s="125"/>
      <c r="DE41" s="125"/>
      <c r="DF41" s="125"/>
      <c r="DG41" s="125"/>
      <c r="DH41" s="125"/>
      <c r="DI41" s="125"/>
      <c r="DJ41" s="125"/>
      <c r="DK41" s="125"/>
      <c r="DL41" s="125"/>
      <c r="DM41" s="125"/>
      <c r="DN41" s="125"/>
      <c r="DO41" s="125"/>
      <c r="DP41" s="125"/>
      <c r="DQ41" s="137"/>
    </row>
    <row r="42" ht="24" spans="1:121">
      <c r="A42" s="127" t="s">
        <v>291</v>
      </c>
      <c r="B42" s="124">
        <v>-29135315.62</v>
      </c>
      <c r="C42" s="124">
        <v>-29135315.62</v>
      </c>
      <c r="D42" s="124"/>
      <c r="E42" s="124"/>
      <c r="F42" s="124"/>
      <c r="G42" s="124"/>
      <c r="H42" s="124"/>
      <c r="I42" s="124"/>
      <c r="J42" s="125"/>
      <c r="K42" s="125"/>
      <c r="L42" s="125"/>
      <c r="M42" s="125"/>
      <c r="N42" s="125"/>
      <c r="O42" s="125">
        <v>0</v>
      </c>
      <c r="P42" s="125">
        <v>-29135315.62</v>
      </c>
      <c r="Q42" s="125"/>
      <c r="R42" s="125"/>
      <c r="S42" s="125"/>
      <c r="T42" s="125">
        <v>0</v>
      </c>
      <c r="U42" s="125"/>
      <c r="V42" s="125"/>
      <c r="W42" s="125">
        <v>-29135315.62</v>
      </c>
      <c r="X42" s="125"/>
      <c r="Y42" s="125"/>
      <c r="Z42" s="125"/>
      <c r="AA42" s="125"/>
      <c r="AB42" s="125"/>
      <c r="AC42" s="125">
        <v>0</v>
      </c>
      <c r="AD42" s="125">
        <v>0</v>
      </c>
      <c r="AE42" s="125">
        <v>0</v>
      </c>
      <c r="AF42" s="125">
        <v>0</v>
      </c>
      <c r="AG42" s="125">
        <v>0</v>
      </c>
      <c r="AH42" s="125"/>
      <c r="AI42" s="125"/>
      <c r="AJ42" s="125"/>
      <c r="AK42" s="125"/>
      <c r="AL42" s="125"/>
      <c r="AM42" s="125"/>
      <c r="AN42" s="125"/>
      <c r="AO42" s="125">
        <v>0</v>
      </c>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c r="CL42" s="125"/>
      <c r="CM42" s="125"/>
      <c r="CN42" s="125"/>
      <c r="CO42" s="125"/>
      <c r="CP42" s="125"/>
      <c r="CQ42" s="125"/>
      <c r="CR42" s="125"/>
      <c r="CS42" s="125"/>
      <c r="CT42" s="125"/>
      <c r="CU42" s="125"/>
      <c r="CV42" s="125"/>
      <c r="CW42" s="125"/>
      <c r="CX42" s="125"/>
      <c r="CY42" s="125"/>
      <c r="CZ42" s="125"/>
      <c r="DA42" s="125"/>
      <c r="DB42" s="125"/>
      <c r="DC42" s="125"/>
      <c r="DD42" s="125"/>
      <c r="DE42" s="125"/>
      <c r="DF42" s="125"/>
      <c r="DG42" s="125"/>
      <c r="DH42" s="125"/>
      <c r="DI42" s="125"/>
      <c r="DJ42" s="125"/>
      <c r="DK42" s="125"/>
      <c r="DL42" s="125"/>
      <c r="DM42" s="125"/>
      <c r="DN42" s="125"/>
      <c r="DO42" s="125"/>
      <c r="DP42" s="125"/>
      <c r="DQ42" s="137"/>
    </row>
    <row r="43" ht="24" spans="1:121">
      <c r="A43" s="127" t="s">
        <v>292</v>
      </c>
      <c r="B43" s="124">
        <v>0</v>
      </c>
      <c r="C43" s="124"/>
      <c r="D43" s="124"/>
      <c r="E43" s="124"/>
      <c r="F43" s="124"/>
      <c r="G43" s="124"/>
      <c r="H43" s="124"/>
      <c r="I43" s="124"/>
      <c r="J43" s="125"/>
      <c r="K43" s="125"/>
      <c r="L43" s="125"/>
      <c r="M43" s="125"/>
      <c r="N43" s="125"/>
      <c r="O43" s="125">
        <v>0</v>
      </c>
      <c r="P43" s="125"/>
      <c r="Q43" s="125"/>
      <c r="R43" s="125"/>
      <c r="S43" s="125"/>
      <c r="T43" s="125">
        <v>0</v>
      </c>
      <c r="U43" s="125"/>
      <c r="V43" s="125"/>
      <c r="W43" s="125"/>
      <c r="X43" s="125"/>
      <c r="Y43" s="125"/>
      <c r="Z43" s="125"/>
      <c r="AA43" s="125"/>
      <c r="AB43" s="125"/>
      <c r="AC43" s="125">
        <v>0</v>
      </c>
      <c r="AD43" s="125">
        <v>0</v>
      </c>
      <c r="AE43" s="125">
        <v>0</v>
      </c>
      <c r="AF43" s="125">
        <v>0</v>
      </c>
      <c r="AG43" s="125">
        <v>0</v>
      </c>
      <c r="AH43" s="125"/>
      <c r="AI43" s="125"/>
      <c r="AJ43" s="125"/>
      <c r="AK43" s="125"/>
      <c r="AL43" s="125"/>
      <c r="AM43" s="125"/>
      <c r="AN43" s="125"/>
      <c r="AO43" s="125">
        <v>0</v>
      </c>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c r="CL43" s="125"/>
      <c r="CM43" s="125"/>
      <c r="CN43" s="125"/>
      <c r="CO43" s="125"/>
      <c r="CP43" s="125"/>
      <c r="CQ43" s="125"/>
      <c r="CR43" s="125"/>
      <c r="CS43" s="125"/>
      <c r="CT43" s="125"/>
      <c r="CU43" s="125"/>
      <c r="CV43" s="125"/>
      <c r="CW43" s="125"/>
      <c r="CX43" s="125"/>
      <c r="CY43" s="125"/>
      <c r="CZ43" s="125"/>
      <c r="DA43" s="125"/>
      <c r="DB43" s="125"/>
      <c r="DC43" s="125"/>
      <c r="DD43" s="125"/>
      <c r="DE43" s="125"/>
      <c r="DF43" s="125"/>
      <c r="DG43" s="125"/>
      <c r="DH43" s="125"/>
      <c r="DI43" s="125"/>
      <c r="DJ43" s="125"/>
      <c r="DK43" s="125"/>
      <c r="DL43" s="125"/>
      <c r="DM43" s="125"/>
      <c r="DN43" s="125"/>
      <c r="DO43" s="125"/>
      <c r="DP43" s="125"/>
      <c r="DQ43" s="137"/>
    </row>
    <row r="44" spans="1:121">
      <c r="A44" s="127" t="s">
        <v>293</v>
      </c>
      <c r="B44" s="124">
        <v>2501106.24999999</v>
      </c>
      <c r="C44" s="124">
        <v>2501106.24999999</v>
      </c>
      <c r="D44" s="124">
        <v>0</v>
      </c>
      <c r="E44" s="124">
        <v>0</v>
      </c>
      <c r="F44" s="124">
        <v>0</v>
      </c>
      <c r="G44" s="124">
        <v>0</v>
      </c>
      <c r="H44" s="124">
        <v>0</v>
      </c>
      <c r="I44" s="124">
        <v>0</v>
      </c>
      <c r="J44" s="124">
        <v>0</v>
      </c>
      <c r="K44" s="124">
        <v>0</v>
      </c>
      <c r="L44" s="124">
        <v>0</v>
      </c>
      <c r="M44" s="124">
        <v>0</v>
      </c>
      <c r="N44" s="124">
        <v>0</v>
      </c>
      <c r="O44" s="124">
        <v>0</v>
      </c>
      <c r="P44" s="124">
        <v>2501106.24999999</v>
      </c>
      <c r="Q44" s="124">
        <v>0</v>
      </c>
      <c r="R44" s="124">
        <v>0</v>
      </c>
      <c r="S44" s="124">
        <v>0</v>
      </c>
      <c r="T44" s="124">
        <v>2501106.24999999</v>
      </c>
      <c r="U44" s="124">
        <v>0</v>
      </c>
      <c r="V44" s="124">
        <v>0</v>
      </c>
      <c r="W44" s="124">
        <v>0</v>
      </c>
      <c r="X44" s="124">
        <v>0</v>
      </c>
      <c r="Y44" s="124">
        <v>0</v>
      </c>
      <c r="Z44" s="124">
        <v>0</v>
      </c>
      <c r="AA44" s="124">
        <v>0</v>
      </c>
      <c r="AB44" s="124">
        <v>0</v>
      </c>
      <c r="AC44" s="124">
        <v>0</v>
      </c>
      <c r="AD44" s="124">
        <v>0</v>
      </c>
      <c r="AE44" s="124">
        <v>0</v>
      </c>
      <c r="AF44" s="124">
        <v>0</v>
      </c>
      <c r="AG44" s="124">
        <v>0</v>
      </c>
      <c r="AH44" s="124">
        <v>0</v>
      </c>
      <c r="AI44" s="124">
        <v>0</v>
      </c>
      <c r="AJ44" s="124">
        <v>0</v>
      </c>
      <c r="AK44" s="124">
        <v>0</v>
      </c>
      <c r="AL44" s="124">
        <v>0</v>
      </c>
      <c r="AM44" s="124">
        <v>0</v>
      </c>
      <c r="AN44" s="124">
        <v>0</v>
      </c>
      <c r="AO44" s="124">
        <v>0</v>
      </c>
      <c r="AP44" s="124">
        <v>0</v>
      </c>
      <c r="AQ44" s="124">
        <v>0</v>
      </c>
      <c r="AR44" s="124">
        <v>0</v>
      </c>
      <c r="AS44" s="124">
        <v>0</v>
      </c>
      <c r="AT44" s="124">
        <v>0</v>
      </c>
      <c r="AU44" s="124">
        <v>0</v>
      </c>
      <c r="AV44" s="124">
        <v>0</v>
      </c>
      <c r="AW44" s="124">
        <v>0</v>
      </c>
      <c r="AX44" s="124">
        <v>0</v>
      </c>
      <c r="AY44" s="124">
        <v>0</v>
      </c>
      <c r="AZ44" s="124">
        <v>0</v>
      </c>
      <c r="BA44" s="124">
        <v>0</v>
      </c>
      <c r="BB44" s="124">
        <v>0</v>
      </c>
      <c r="BC44" s="124">
        <v>0</v>
      </c>
      <c r="BD44" s="124">
        <v>0</v>
      </c>
      <c r="BE44" s="124">
        <v>0</v>
      </c>
      <c r="BF44" s="124">
        <v>0</v>
      </c>
      <c r="BG44" s="124">
        <v>0</v>
      </c>
      <c r="BH44" s="124">
        <v>0</v>
      </c>
      <c r="BI44" s="124">
        <v>0</v>
      </c>
      <c r="BJ44" s="124">
        <v>0</v>
      </c>
      <c r="BK44" s="124">
        <v>0</v>
      </c>
      <c r="BL44" s="124">
        <v>0</v>
      </c>
      <c r="BM44" s="124">
        <v>0</v>
      </c>
      <c r="BN44" s="124">
        <v>0</v>
      </c>
      <c r="BO44" s="124">
        <v>0</v>
      </c>
      <c r="BP44" s="124">
        <v>0</v>
      </c>
      <c r="BQ44" s="124">
        <v>0</v>
      </c>
      <c r="BR44" s="124">
        <v>0</v>
      </c>
      <c r="BS44" s="124">
        <v>0</v>
      </c>
      <c r="BT44" s="124">
        <v>0</v>
      </c>
      <c r="BU44" s="124">
        <v>0</v>
      </c>
      <c r="BV44" s="124">
        <v>0</v>
      </c>
      <c r="BW44" s="124">
        <v>0</v>
      </c>
      <c r="BX44" s="124">
        <v>0</v>
      </c>
      <c r="BY44" s="124">
        <v>0</v>
      </c>
      <c r="BZ44" s="124">
        <v>0</v>
      </c>
      <c r="CA44" s="124">
        <v>0</v>
      </c>
      <c r="CB44" s="124">
        <v>0</v>
      </c>
      <c r="CC44" s="124">
        <v>0</v>
      </c>
      <c r="CD44" s="124">
        <v>0</v>
      </c>
      <c r="CE44" s="124">
        <v>0</v>
      </c>
      <c r="CF44" s="124">
        <v>0</v>
      </c>
      <c r="CG44" s="124">
        <v>0</v>
      </c>
      <c r="CH44" s="124">
        <v>0</v>
      </c>
      <c r="CI44" s="124">
        <v>0</v>
      </c>
      <c r="CJ44" s="124">
        <v>0</v>
      </c>
      <c r="CK44" s="124">
        <v>0</v>
      </c>
      <c r="CL44" s="124">
        <v>0</v>
      </c>
      <c r="CM44" s="124">
        <v>0</v>
      </c>
      <c r="CN44" s="124">
        <v>0</v>
      </c>
      <c r="CO44" s="124">
        <v>0</v>
      </c>
      <c r="CP44" s="124">
        <v>0</v>
      </c>
      <c r="CQ44" s="124">
        <v>0</v>
      </c>
      <c r="CR44" s="124">
        <v>0</v>
      </c>
      <c r="CS44" s="124">
        <v>0</v>
      </c>
      <c r="CT44" s="124">
        <v>0</v>
      </c>
      <c r="CU44" s="124">
        <v>0</v>
      </c>
      <c r="CV44" s="124">
        <v>0</v>
      </c>
      <c r="CW44" s="124">
        <v>0</v>
      </c>
      <c r="CX44" s="124">
        <v>0</v>
      </c>
      <c r="CY44" s="124">
        <v>0</v>
      </c>
      <c r="CZ44" s="124">
        <v>0</v>
      </c>
      <c r="DA44" s="124">
        <v>0</v>
      </c>
      <c r="DB44" s="124">
        <v>0</v>
      </c>
      <c r="DC44" s="124">
        <v>0</v>
      </c>
      <c r="DD44" s="124">
        <v>0</v>
      </c>
      <c r="DE44" s="124">
        <v>0</v>
      </c>
      <c r="DF44" s="124">
        <v>0</v>
      </c>
      <c r="DG44" s="124">
        <v>0</v>
      </c>
      <c r="DH44" s="124">
        <v>0</v>
      </c>
      <c r="DI44" s="124">
        <v>0</v>
      </c>
      <c r="DJ44" s="124">
        <v>0</v>
      </c>
      <c r="DK44" s="124">
        <v>0</v>
      </c>
      <c r="DL44" s="124">
        <v>0</v>
      </c>
      <c r="DM44" s="124">
        <v>0</v>
      </c>
      <c r="DN44" s="124"/>
      <c r="DO44" s="124"/>
      <c r="DP44" s="124"/>
      <c r="DQ44" s="124"/>
    </row>
    <row r="45" ht="24" spans="1:121">
      <c r="A45" s="127" t="s">
        <v>294</v>
      </c>
      <c r="B45" s="124">
        <v>0</v>
      </c>
      <c r="C45" s="124"/>
      <c r="D45" s="124"/>
      <c r="E45" s="124"/>
      <c r="F45" s="124"/>
      <c r="G45" s="124"/>
      <c r="H45" s="124"/>
      <c r="I45" s="124"/>
      <c r="J45" s="125"/>
      <c r="K45" s="125"/>
      <c r="L45" s="125"/>
      <c r="M45" s="125"/>
      <c r="N45" s="125"/>
      <c r="O45" s="125">
        <v>0</v>
      </c>
      <c r="P45" s="125"/>
      <c r="Q45" s="125"/>
      <c r="R45" s="125"/>
      <c r="S45" s="125"/>
      <c r="T45" s="125">
        <v>0</v>
      </c>
      <c r="U45" s="125"/>
      <c r="V45" s="125"/>
      <c r="W45" s="125"/>
      <c r="X45" s="125"/>
      <c r="Y45" s="125"/>
      <c r="Z45" s="125"/>
      <c r="AA45" s="125"/>
      <c r="AB45" s="125"/>
      <c r="AC45" s="125">
        <v>0</v>
      </c>
      <c r="AD45" s="125">
        <v>0</v>
      </c>
      <c r="AE45" s="125">
        <v>0</v>
      </c>
      <c r="AF45" s="125">
        <v>0</v>
      </c>
      <c r="AG45" s="125">
        <v>0</v>
      </c>
      <c r="AH45" s="125"/>
      <c r="AI45" s="125"/>
      <c r="AJ45" s="125"/>
      <c r="AK45" s="125"/>
      <c r="AL45" s="125"/>
      <c r="AM45" s="125"/>
      <c r="AN45" s="125"/>
      <c r="AO45" s="125">
        <v>0</v>
      </c>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c r="CL45" s="125"/>
      <c r="CM45" s="125"/>
      <c r="CN45" s="125"/>
      <c r="CO45" s="125"/>
      <c r="CP45" s="125"/>
      <c r="CQ45" s="125"/>
      <c r="CR45" s="125"/>
      <c r="CS45" s="125"/>
      <c r="CT45" s="125"/>
      <c r="CU45" s="125"/>
      <c r="CV45" s="125"/>
      <c r="CW45" s="125"/>
      <c r="CX45" s="125"/>
      <c r="CY45" s="125"/>
      <c r="CZ45" s="125"/>
      <c r="DA45" s="125"/>
      <c r="DB45" s="125"/>
      <c r="DC45" s="125"/>
      <c r="DD45" s="125"/>
      <c r="DE45" s="125"/>
      <c r="DF45" s="125"/>
      <c r="DG45" s="125"/>
      <c r="DH45" s="125"/>
      <c r="DI45" s="125"/>
      <c r="DJ45" s="125"/>
      <c r="DK45" s="125"/>
      <c r="DL45" s="125"/>
      <c r="DM45" s="125"/>
      <c r="DN45" s="125"/>
      <c r="DO45" s="125"/>
      <c r="DP45" s="125"/>
      <c r="DQ45" s="137"/>
    </row>
    <row r="46" spans="1:121">
      <c r="A46" s="127" t="s">
        <v>295</v>
      </c>
      <c r="B46" s="124">
        <v>2610840.99999999</v>
      </c>
      <c r="C46" s="124">
        <v>2610840.99999999</v>
      </c>
      <c r="D46" s="124"/>
      <c r="E46" s="124"/>
      <c r="F46" s="124"/>
      <c r="G46" s="124"/>
      <c r="H46" s="124"/>
      <c r="I46" s="124"/>
      <c r="J46" s="125"/>
      <c r="K46" s="125"/>
      <c r="L46" s="125"/>
      <c r="M46" s="125"/>
      <c r="N46" s="125"/>
      <c r="O46" s="125">
        <v>0</v>
      </c>
      <c r="P46" s="125">
        <v>2610840.99999999</v>
      </c>
      <c r="Q46" s="125"/>
      <c r="R46" s="125"/>
      <c r="S46" s="125"/>
      <c r="T46" s="125">
        <v>2610840.99999999</v>
      </c>
      <c r="U46" s="125"/>
      <c r="V46" s="125"/>
      <c r="W46" s="125"/>
      <c r="X46" s="125"/>
      <c r="Y46" s="125"/>
      <c r="Z46" s="125"/>
      <c r="AA46" s="125"/>
      <c r="AB46" s="125"/>
      <c r="AC46" s="125">
        <v>0</v>
      </c>
      <c r="AD46" s="125">
        <v>0</v>
      </c>
      <c r="AE46" s="125">
        <v>0</v>
      </c>
      <c r="AF46" s="125">
        <v>0</v>
      </c>
      <c r="AG46" s="125">
        <v>0</v>
      </c>
      <c r="AH46" s="125"/>
      <c r="AI46" s="125"/>
      <c r="AJ46" s="125"/>
      <c r="AK46" s="125"/>
      <c r="AL46" s="125"/>
      <c r="AM46" s="125"/>
      <c r="AN46" s="125"/>
      <c r="AO46" s="125">
        <v>0</v>
      </c>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c r="BY46" s="125"/>
      <c r="BZ46" s="125"/>
      <c r="CA46" s="125"/>
      <c r="CB46" s="125"/>
      <c r="CC46" s="125"/>
      <c r="CD46" s="125"/>
      <c r="CE46" s="125"/>
      <c r="CF46" s="125"/>
      <c r="CG46" s="125"/>
      <c r="CH46" s="125"/>
      <c r="CI46" s="125"/>
      <c r="CJ46" s="125"/>
      <c r="CK46" s="125"/>
      <c r="CL46" s="125"/>
      <c r="CM46" s="125"/>
      <c r="CN46" s="125"/>
      <c r="CO46" s="125"/>
      <c r="CP46" s="125"/>
      <c r="CQ46" s="125"/>
      <c r="CR46" s="125"/>
      <c r="CS46" s="125"/>
      <c r="CT46" s="125"/>
      <c r="CU46" s="125"/>
      <c r="CV46" s="125"/>
      <c r="CW46" s="125"/>
      <c r="CX46" s="125"/>
      <c r="CY46" s="125"/>
      <c r="CZ46" s="125"/>
      <c r="DA46" s="125"/>
      <c r="DB46" s="125"/>
      <c r="DC46" s="125"/>
      <c r="DD46" s="125"/>
      <c r="DE46" s="125"/>
      <c r="DF46" s="125"/>
      <c r="DG46" s="125"/>
      <c r="DH46" s="125"/>
      <c r="DI46" s="125"/>
      <c r="DJ46" s="125"/>
      <c r="DK46" s="125"/>
      <c r="DL46" s="125"/>
      <c r="DM46" s="125"/>
      <c r="DN46" s="125"/>
      <c r="DO46" s="125"/>
      <c r="DP46" s="125"/>
      <c r="DQ46" s="137"/>
    </row>
    <row r="47" ht="24" spans="1:121">
      <c r="A47" s="127" t="s">
        <v>296</v>
      </c>
      <c r="B47" s="124">
        <v>0</v>
      </c>
      <c r="C47" s="124"/>
      <c r="D47" s="124"/>
      <c r="E47" s="124"/>
      <c r="F47" s="124"/>
      <c r="G47" s="124"/>
      <c r="H47" s="124"/>
      <c r="I47" s="124"/>
      <c r="J47" s="125"/>
      <c r="K47" s="125"/>
      <c r="L47" s="125"/>
      <c r="M47" s="125"/>
      <c r="N47" s="125"/>
      <c r="O47" s="125">
        <v>0</v>
      </c>
      <c r="P47" s="125"/>
      <c r="Q47" s="125"/>
      <c r="R47" s="125"/>
      <c r="S47" s="125"/>
      <c r="T47" s="125">
        <v>0</v>
      </c>
      <c r="U47" s="125"/>
      <c r="V47" s="125"/>
      <c r="W47" s="125"/>
      <c r="X47" s="125"/>
      <c r="Y47" s="125"/>
      <c r="Z47" s="125"/>
      <c r="AA47" s="125"/>
      <c r="AB47" s="125"/>
      <c r="AC47" s="125">
        <v>0</v>
      </c>
      <c r="AD47" s="125">
        <v>0</v>
      </c>
      <c r="AE47" s="125">
        <v>0</v>
      </c>
      <c r="AF47" s="125">
        <v>0</v>
      </c>
      <c r="AG47" s="125">
        <v>0</v>
      </c>
      <c r="AH47" s="125"/>
      <c r="AI47" s="125"/>
      <c r="AJ47" s="125"/>
      <c r="AK47" s="125"/>
      <c r="AL47" s="125"/>
      <c r="AM47" s="125"/>
      <c r="AN47" s="125"/>
      <c r="AO47" s="125">
        <v>0</v>
      </c>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c r="BN47" s="125"/>
      <c r="BO47" s="125"/>
      <c r="BP47" s="125"/>
      <c r="BQ47" s="125"/>
      <c r="BR47" s="125"/>
      <c r="BS47" s="125"/>
      <c r="BT47" s="125"/>
      <c r="BU47" s="125"/>
      <c r="BV47" s="125"/>
      <c r="BW47" s="125"/>
      <c r="BX47" s="125"/>
      <c r="BY47" s="125"/>
      <c r="BZ47" s="125"/>
      <c r="CA47" s="125"/>
      <c r="CB47" s="125"/>
      <c r="CC47" s="125"/>
      <c r="CD47" s="125"/>
      <c r="CE47" s="125"/>
      <c r="CF47" s="125"/>
      <c r="CG47" s="125"/>
      <c r="CH47" s="125"/>
      <c r="CI47" s="125"/>
      <c r="CJ47" s="125"/>
      <c r="CK47" s="125"/>
      <c r="CL47" s="125"/>
      <c r="CM47" s="125"/>
      <c r="CN47" s="125"/>
      <c r="CO47" s="125"/>
      <c r="CP47" s="125"/>
      <c r="CQ47" s="125"/>
      <c r="CR47" s="125"/>
      <c r="CS47" s="125"/>
      <c r="CT47" s="125"/>
      <c r="CU47" s="125"/>
      <c r="CV47" s="125"/>
      <c r="CW47" s="125"/>
      <c r="CX47" s="125"/>
      <c r="CY47" s="125"/>
      <c r="CZ47" s="125"/>
      <c r="DA47" s="125"/>
      <c r="DB47" s="125"/>
      <c r="DC47" s="125"/>
      <c r="DD47" s="125"/>
      <c r="DE47" s="125"/>
      <c r="DF47" s="125"/>
      <c r="DG47" s="125"/>
      <c r="DH47" s="125"/>
      <c r="DI47" s="125"/>
      <c r="DJ47" s="125"/>
      <c r="DK47" s="125"/>
      <c r="DL47" s="125"/>
      <c r="DM47" s="125"/>
      <c r="DN47" s="125"/>
      <c r="DO47" s="125"/>
      <c r="DP47" s="125"/>
      <c r="DQ47" s="137"/>
    </row>
    <row r="48" spans="1:121">
      <c r="A48" s="127" t="s">
        <v>297</v>
      </c>
      <c r="B48" s="124">
        <v>-109734.75</v>
      </c>
      <c r="C48" s="124">
        <v>-109734.75</v>
      </c>
      <c r="D48" s="124"/>
      <c r="E48" s="124"/>
      <c r="F48" s="124"/>
      <c r="G48" s="124"/>
      <c r="H48" s="124"/>
      <c r="I48" s="124"/>
      <c r="J48" s="125"/>
      <c r="K48" s="125"/>
      <c r="L48" s="125"/>
      <c r="M48" s="125"/>
      <c r="N48" s="125"/>
      <c r="O48" s="125">
        <v>0</v>
      </c>
      <c r="P48" s="125">
        <v>-109734.75</v>
      </c>
      <c r="Q48" s="125"/>
      <c r="R48" s="125"/>
      <c r="S48" s="125"/>
      <c r="T48" s="125">
        <v>-109734.75</v>
      </c>
      <c r="U48" s="125"/>
      <c r="V48" s="125"/>
      <c r="W48" s="125"/>
      <c r="X48" s="125"/>
      <c r="Y48" s="125"/>
      <c r="Z48" s="125"/>
      <c r="AA48" s="125"/>
      <c r="AB48" s="125"/>
      <c r="AC48" s="125">
        <v>0</v>
      </c>
      <c r="AD48" s="125">
        <v>0</v>
      </c>
      <c r="AE48" s="125">
        <v>0</v>
      </c>
      <c r="AF48" s="125">
        <v>0</v>
      </c>
      <c r="AG48" s="125">
        <v>0</v>
      </c>
      <c r="AH48" s="125"/>
      <c r="AI48" s="125"/>
      <c r="AJ48" s="125"/>
      <c r="AK48" s="125"/>
      <c r="AL48" s="125"/>
      <c r="AM48" s="125"/>
      <c r="AN48" s="125"/>
      <c r="AO48" s="125">
        <v>0</v>
      </c>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37"/>
    </row>
    <row r="49" spans="1:121">
      <c r="A49" s="127" t="s">
        <v>298</v>
      </c>
      <c r="B49" s="124">
        <v>0</v>
      </c>
      <c r="C49" s="124"/>
      <c r="D49" s="124"/>
      <c r="E49" s="124"/>
      <c r="F49" s="124"/>
      <c r="G49" s="124"/>
      <c r="H49" s="124"/>
      <c r="I49" s="124"/>
      <c r="J49" s="125"/>
      <c r="K49" s="125"/>
      <c r="L49" s="125"/>
      <c r="M49" s="125"/>
      <c r="N49" s="125"/>
      <c r="O49" s="125">
        <v>0</v>
      </c>
      <c r="P49" s="125"/>
      <c r="Q49" s="125"/>
      <c r="R49" s="125"/>
      <c r="S49" s="125"/>
      <c r="T49" s="125"/>
      <c r="U49" s="125"/>
      <c r="V49" s="125"/>
      <c r="W49" s="125"/>
      <c r="X49" s="125"/>
      <c r="Y49" s="125"/>
      <c r="Z49" s="125"/>
      <c r="AA49" s="125"/>
      <c r="AB49" s="125"/>
      <c r="AC49" s="125">
        <v>0</v>
      </c>
      <c r="AD49" s="125">
        <v>0</v>
      </c>
      <c r="AE49" s="125">
        <v>0</v>
      </c>
      <c r="AF49" s="125">
        <v>0</v>
      </c>
      <c r="AG49" s="125">
        <v>0</v>
      </c>
      <c r="AH49" s="125"/>
      <c r="AI49" s="125"/>
      <c r="AJ49" s="125"/>
      <c r="AK49" s="125"/>
      <c r="AL49" s="125"/>
      <c r="AM49" s="125"/>
      <c r="AN49" s="125"/>
      <c r="AO49" s="125">
        <v>0</v>
      </c>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37"/>
    </row>
    <row r="50" spans="1:121">
      <c r="A50" s="127" t="s">
        <v>299</v>
      </c>
      <c r="B50" s="124">
        <v>0</v>
      </c>
      <c r="C50" s="124"/>
      <c r="D50" s="124"/>
      <c r="E50" s="124"/>
      <c r="F50" s="124"/>
      <c r="G50" s="124"/>
      <c r="H50" s="124"/>
      <c r="I50" s="124"/>
      <c r="J50" s="125"/>
      <c r="K50" s="125"/>
      <c r="L50" s="125"/>
      <c r="M50" s="125"/>
      <c r="N50" s="125"/>
      <c r="O50" s="125">
        <v>0</v>
      </c>
      <c r="P50" s="125"/>
      <c r="Q50" s="125"/>
      <c r="R50" s="125"/>
      <c r="S50" s="125"/>
      <c r="T50" s="125"/>
      <c r="U50" s="125"/>
      <c r="V50" s="125"/>
      <c r="W50" s="125"/>
      <c r="X50" s="125"/>
      <c r="Y50" s="125"/>
      <c r="Z50" s="125"/>
      <c r="AA50" s="125"/>
      <c r="AB50" s="125"/>
      <c r="AC50" s="125">
        <v>0</v>
      </c>
      <c r="AD50" s="125"/>
      <c r="AE50" s="125">
        <v>0</v>
      </c>
      <c r="AF50" s="125"/>
      <c r="AG50" s="125">
        <v>0</v>
      </c>
      <c r="AH50" s="125"/>
      <c r="AI50" s="125"/>
      <c r="AJ50" s="125"/>
      <c r="AK50" s="125"/>
      <c r="AL50" s="125"/>
      <c r="AM50" s="125"/>
      <c r="AN50" s="125"/>
      <c r="AO50" s="125">
        <v>0</v>
      </c>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c r="BY50" s="125"/>
      <c r="BZ50" s="125"/>
      <c r="CA50" s="125"/>
      <c r="CB50" s="125"/>
      <c r="CC50" s="125"/>
      <c r="CD50" s="125"/>
      <c r="CE50" s="125"/>
      <c r="CF50" s="125"/>
      <c r="CG50" s="125"/>
      <c r="CH50" s="125"/>
      <c r="CI50" s="125"/>
      <c r="CJ50" s="125"/>
      <c r="CK50" s="125"/>
      <c r="CL50" s="125"/>
      <c r="CM50" s="125"/>
      <c r="CN50" s="125"/>
      <c r="CO50" s="125"/>
      <c r="CP50" s="125"/>
      <c r="CQ50" s="125"/>
      <c r="CR50" s="125"/>
      <c r="CS50" s="125"/>
      <c r="CT50" s="125"/>
      <c r="CU50" s="125"/>
      <c r="CV50" s="125"/>
      <c r="CW50" s="125"/>
      <c r="CX50" s="125"/>
      <c r="CY50" s="125"/>
      <c r="CZ50" s="125"/>
      <c r="DA50" s="125"/>
      <c r="DB50" s="125"/>
      <c r="DC50" s="125"/>
      <c r="DD50" s="125"/>
      <c r="DE50" s="125"/>
      <c r="DF50" s="125"/>
      <c r="DG50" s="125"/>
      <c r="DH50" s="125"/>
      <c r="DI50" s="125"/>
      <c r="DJ50" s="125"/>
      <c r="DK50" s="125"/>
      <c r="DL50" s="125"/>
      <c r="DM50" s="125"/>
      <c r="DN50" s="125"/>
      <c r="DO50" s="125"/>
      <c r="DP50" s="125"/>
      <c r="DQ50" s="137"/>
    </row>
    <row r="51" spans="1:121">
      <c r="A51" s="127" t="s">
        <v>300</v>
      </c>
      <c r="B51" s="124">
        <v>0</v>
      </c>
      <c r="C51" s="124"/>
      <c r="D51" s="124"/>
      <c r="E51" s="124"/>
      <c r="F51" s="124"/>
      <c r="G51" s="124"/>
      <c r="H51" s="124"/>
      <c r="I51" s="124"/>
      <c r="J51" s="125"/>
      <c r="K51" s="125"/>
      <c r="L51" s="125"/>
      <c r="M51" s="125"/>
      <c r="N51" s="125"/>
      <c r="O51" s="125">
        <v>0</v>
      </c>
      <c r="P51" s="125"/>
      <c r="Q51" s="125"/>
      <c r="R51" s="125"/>
      <c r="S51" s="125"/>
      <c r="T51" s="125"/>
      <c r="U51" s="125"/>
      <c r="V51" s="125"/>
      <c r="W51" s="125"/>
      <c r="X51" s="125"/>
      <c r="Y51" s="125"/>
      <c r="Z51" s="125"/>
      <c r="AA51" s="125"/>
      <c r="AB51" s="125"/>
      <c r="AC51" s="125">
        <v>0</v>
      </c>
      <c r="AD51" s="125"/>
      <c r="AE51" s="125">
        <v>0</v>
      </c>
      <c r="AF51" s="125"/>
      <c r="AG51" s="125">
        <v>0</v>
      </c>
      <c r="AH51" s="125"/>
      <c r="AI51" s="125"/>
      <c r="AJ51" s="125"/>
      <c r="AK51" s="125"/>
      <c r="AL51" s="125"/>
      <c r="AM51" s="125"/>
      <c r="AN51" s="125"/>
      <c r="AO51" s="125">
        <v>0</v>
      </c>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c r="BX51" s="125"/>
      <c r="BY51" s="125"/>
      <c r="BZ51" s="125"/>
      <c r="CA51" s="125"/>
      <c r="CB51" s="125"/>
      <c r="CC51" s="125"/>
      <c r="CD51" s="125"/>
      <c r="CE51" s="125"/>
      <c r="CF51" s="125"/>
      <c r="CG51" s="125"/>
      <c r="CH51" s="125"/>
      <c r="CI51" s="125"/>
      <c r="CJ51" s="125"/>
      <c r="CK51" s="125"/>
      <c r="CL51" s="125"/>
      <c r="CM51" s="125"/>
      <c r="CN51" s="125"/>
      <c r="CO51" s="125"/>
      <c r="CP51" s="125"/>
      <c r="CQ51" s="125"/>
      <c r="CR51" s="125"/>
      <c r="CS51" s="125"/>
      <c r="CT51" s="125"/>
      <c r="CU51" s="125"/>
      <c r="CV51" s="125"/>
      <c r="CW51" s="125"/>
      <c r="CX51" s="125"/>
      <c r="CY51" s="125"/>
      <c r="CZ51" s="125"/>
      <c r="DA51" s="125"/>
      <c r="DB51" s="125"/>
      <c r="DC51" s="125"/>
      <c r="DD51" s="125"/>
      <c r="DE51" s="125"/>
      <c r="DF51" s="125"/>
      <c r="DG51" s="125"/>
      <c r="DH51" s="125"/>
      <c r="DI51" s="125"/>
      <c r="DJ51" s="125"/>
      <c r="DK51" s="125"/>
      <c r="DL51" s="125"/>
      <c r="DM51" s="125"/>
      <c r="DN51" s="125"/>
      <c r="DO51" s="125"/>
      <c r="DP51" s="125"/>
      <c r="DQ51" s="137"/>
    </row>
    <row r="52" s="116" customFormat="1" spans="1:121">
      <c r="A52" s="121" t="s">
        <v>55</v>
      </c>
      <c r="B52" s="131">
        <v>248797436.68</v>
      </c>
      <c r="C52" s="131">
        <v>231979269.12</v>
      </c>
      <c r="D52" s="131">
        <v>3792210.10000001</v>
      </c>
      <c r="E52" s="131">
        <v>14502366.85</v>
      </c>
      <c r="F52" s="131">
        <v>583414.81</v>
      </c>
      <c r="G52" s="131">
        <v>74596067.75</v>
      </c>
      <c r="H52" s="131">
        <v>-76655891.95</v>
      </c>
      <c r="I52" s="131">
        <v>-407148863.42</v>
      </c>
      <c r="J52" s="131">
        <v>0</v>
      </c>
      <c r="K52" s="131">
        <v>1630688.37</v>
      </c>
      <c r="L52" s="131">
        <v>0</v>
      </c>
      <c r="M52" s="131">
        <v>-2521436.9</v>
      </c>
      <c r="N52" s="131">
        <v>-2088258.61</v>
      </c>
      <c r="O52" s="131">
        <v>367196745.89</v>
      </c>
      <c r="P52" s="131">
        <v>143787932.23</v>
      </c>
      <c r="Q52" s="131">
        <v>55998753.14</v>
      </c>
      <c r="R52" s="131">
        <v>75123708.42</v>
      </c>
      <c r="S52" s="131">
        <v>-10002857.04</v>
      </c>
      <c r="T52" s="131">
        <v>129530114.39</v>
      </c>
      <c r="U52" s="131">
        <v>623072.78</v>
      </c>
      <c r="V52" s="131">
        <v>48879157.74</v>
      </c>
      <c r="W52" s="131">
        <v>-25241555.64</v>
      </c>
      <c r="X52" s="131">
        <v>-3358585.09</v>
      </c>
      <c r="Y52" s="131">
        <v>-1479814.61</v>
      </c>
      <c r="Z52" s="131">
        <v>69161812.25</v>
      </c>
      <c r="AA52" s="131">
        <v>-5716691.77</v>
      </c>
      <c r="AB52" s="131">
        <v>1976575.21</v>
      </c>
      <c r="AC52" s="131">
        <v>-4584542.85</v>
      </c>
      <c r="AD52" s="131">
        <v>3239517.92</v>
      </c>
      <c r="AE52" s="131">
        <v>34066028.8</v>
      </c>
      <c r="AF52" s="131">
        <v>37818161.7</v>
      </c>
      <c r="AG52" s="131">
        <v>-26283742.07</v>
      </c>
      <c r="AH52" s="131">
        <v>211329777.08</v>
      </c>
      <c r="AI52" s="131">
        <v>-3621870.26</v>
      </c>
      <c r="AJ52" s="131">
        <v>-4544429.71</v>
      </c>
      <c r="AK52" s="131">
        <v>-47839667.95</v>
      </c>
      <c r="AL52" s="131">
        <v>-2313638.45</v>
      </c>
      <c r="AM52" s="131">
        <v>-2698070.14</v>
      </c>
      <c r="AN52" s="131">
        <v>4042570.28</v>
      </c>
      <c r="AO52" s="131">
        <v>239125817.11</v>
      </c>
      <c r="AP52" s="131">
        <v>8784762.28</v>
      </c>
      <c r="AQ52" s="131">
        <v>8319640.46</v>
      </c>
      <c r="AR52" s="131">
        <v>8534925.41</v>
      </c>
      <c r="AS52" s="131">
        <v>5323293.35</v>
      </c>
      <c r="AT52" s="131">
        <v>11951699.83</v>
      </c>
      <c r="AU52" s="131">
        <v>11183887.64</v>
      </c>
      <c r="AV52" s="131">
        <v>3498948.4</v>
      </c>
      <c r="AW52" s="131">
        <v>11447272.05</v>
      </c>
      <c r="AX52" s="131">
        <v>2115496.78</v>
      </c>
      <c r="AY52" s="131">
        <v>1163449.29</v>
      </c>
      <c r="AZ52" s="131">
        <v>49474115.83</v>
      </c>
      <c r="BA52" s="131">
        <v>2449811.78</v>
      </c>
      <c r="BB52" s="131">
        <v>1879392.85</v>
      </c>
      <c r="BC52" s="131">
        <v>2032821.77</v>
      </c>
      <c r="BD52" s="131">
        <v>2802941.36</v>
      </c>
      <c r="BE52" s="131">
        <v>2276583.05</v>
      </c>
      <c r="BF52" s="131">
        <v>1785589.01</v>
      </c>
      <c r="BG52" s="131">
        <v>2295258.63</v>
      </c>
      <c r="BH52" s="131">
        <v>1233621.74</v>
      </c>
      <c r="BI52" s="131">
        <v>1691312.98</v>
      </c>
      <c r="BJ52" s="131">
        <v>2523758.08</v>
      </c>
      <c r="BK52" s="131">
        <v>-324865.24</v>
      </c>
      <c r="BL52" s="131">
        <v>932329.82</v>
      </c>
      <c r="BM52" s="131">
        <v>-109138.87</v>
      </c>
      <c r="BN52" s="131">
        <v>464991.34</v>
      </c>
      <c r="BO52" s="131">
        <v>34917.36</v>
      </c>
      <c r="BP52" s="131">
        <v>912819.65</v>
      </c>
      <c r="BQ52" s="131">
        <v>533646.54</v>
      </c>
      <c r="BR52" s="131">
        <v>-1365662.74</v>
      </c>
      <c r="BS52" s="131">
        <v>136148.92</v>
      </c>
      <c r="BT52" s="131">
        <v>-100022.99</v>
      </c>
      <c r="BU52" s="131">
        <v>-53255.02</v>
      </c>
      <c r="BV52" s="131">
        <v>155148.46</v>
      </c>
      <c r="BW52" s="131">
        <v>846972.06</v>
      </c>
      <c r="BX52" s="131">
        <v>1040751.19</v>
      </c>
      <c r="BY52" s="131">
        <v>104403119.57</v>
      </c>
      <c r="BZ52" s="131">
        <v>-214360.47</v>
      </c>
      <c r="CA52" s="131">
        <v>-696023.42</v>
      </c>
      <c r="CB52" s="131">
        <v>-492323.75</v>
      </c>
      <c r="CC52" s="131">
        <v>-28157.99</v>
      </c>
      <c r="CD52" s="131">
        <v>-231330.44</v>
      </c>
      <c r="CE52" s="131">
        <v>-277706.68</v>
      </c>
      <c r="CF52" s="131">
        <v>507098.31</v>
      </c>
      <c r="CG52" s="131">
        <v>-459860.21</v>
      </c>
      <c r="CH52" s="131">
        <v>-863063.09</v>
      </c>
      <c r="CI52" s="131">
        <v>-309255.76</v>
      </c>
      <c r="CJ52" s="131">
        <v>-306073.19</v>
      </c>
      <c r="CK52" s="131">
        <v>56753.35</v>
      </c>
      <c r="CL52" s="131">
        <v>-52374.6</v>
      </c>
      <c r="CM52" s="131">
        <v>-740824.71</v>
      </c>
      <c r="CN52" s="131">
        <v>-421416.73</v>
      </c>
      <c r="CO52" s="131">
        <v>-420972.46</v>
      </c>
      <c r="CP52" s="131">
        <v>-149361.56</v>
      </c>
      <c r="CQ52" s="131">
        <v>-834431.51</v>
      </c>
      <c r="CR52" s="131">
        <v>-495446.4</v>
      </c>
      <c r="CS52" s="131">
        <v>-892696.15</v>
      </c>
      <c r="CT52" s="131">
        <v>-561691.52</v>
      </c>
      <c r="CU52" s="131">
        <v>-457256.33</v>
      </c>
      <c r="CV52" s="131">
        <v>165447.34</v>
      </c>
      <c r="CW52" s="131">
        <v>659539.11</v>
      </c>
      <c r="CX52" s="131">
        <v>86908.82</v>
      </c>
      <c r="CY52" s="131">
        <v>-1212432.04</v>
      </c>
      <c r="CZ52" s="131">
        <v>-133922.98</v>
      </c>
      <c r="DA52" s="131">
        <v>3171800.93</v>
      </c>
      <c r="DB52" s="131">
        <v>-240520.87</v>
      </c>
      <c r="DC52" s="131">
        <v>-638005.1</v>
      </c>
      <c r="DD52" s="131">
        <v>-206679.44</v>
      </c>
      <c r="DE52" s="131">
        <v>-575147.95</v>
      </c>
      <c r="DF52" s="131">
        <v>-101569.49</v>
      </c>
      <c r="DG52" s="131">
        <v>-613054.98</v>
      </c>
      <c r="DH52" s="131">
        <v>-252094.29</v>
      </c>
      <c r="DI52" s="131">
        <v>-802646.76</v>
      </c>
      <c r="DJ52" s="131">
        <v>-546219.53</v>
      </c>
      <c r="DK52" s="131">
        <v>-1153889.14</v>
      </c>
      <c r="DL52" s="131">
        <v>-417403.83</v>
      </c>
      <c r="DM52" s="131"/>
      <c r="DN52" s="131"/>
      <c r="DO52" s="131"/>
      <c r="DP52" s="131"/>
      <c r="DQ52" s="131"/>
    </row>
    <row r="53" spans="1:121">
      <c r="A53" s="127" t="s">
        <v>301</v>
      </c>
      <c r="B53" s="124">
        <v>248797436.68</v>
      </c>
      <c r="C53" s="124">
        <v>231979269.12</v>
      </c>
      <c r="D53" s="124">
        <v>3792210.10000001</v>
      </c>
      <c r="E53" s="124">
        <v>14502366.85</v>
      </c>
      <c r="F53" s="124">
        <v>583414.81</v>
      </c>
      <c r="G53" s="124">
        <v>74596067.75</v>
      </c>
      <c r="H53" s="124">
        <v>-76655891.95</v>
      </c>
      <c r="I53" s="124">
        <v>-407148863.42</v>
      </c>
      <c r="J53" s="124">
        <v>0</v>
      </c>
      <c r="K53" s="124">
        <v>1630688.37</v>
      </c>
      <c r="L53" s="124">
        <v>0</v>
      </c>
      <c r="M53" s="124">
        <v>-2521436.9</v>
      </c>
      <c r="N53" s="124">
        <v>-2088258.61</v>
      </c>
      <c r="O53" s="124">
        <v>367196745.89</v>
      </c>
      <c r="P53" s="124">
        <v>143787932.23</v>
      </c>
      <c r="Q53" s="124">
        <v>55998753.14</v>
      </c>
      <c r="R53" s="124">
        <v>75123708.42</v>
      </c>
      <c r="S53" s="124">
        <v>-10002857.04</v>
      </c>
      <c r="T53" s="124">
        <v>129530114.39</v>
      </c>
      <c r="U53" s="124">
        <v>623072.78</v>
      </c>
      <c r="V53" s="124">
        <v>48879157.74</v>
      </c>
      <c r="W53" s="124">
        <v>-25241555.64</v>
      </c>
      <c r="X53" s="124">
        <v>-3358585.09</v>
      </c>
      <c r="Y53" s="124">
        <v>-1479814.61</v>
      </c>
      <c r="Z53" s="124">
        <v>69161812.25</v>
      </c>
      <c r="AA53" s="124">
        <v>-5716691.77</v>
      </c>
      <c r="AB53" s="124">
        <v>1976575.21</v>
      </c>
      <c r="AC53" s="124">
        <v>-4584542.85</v>
      </c>
      <c r="AD53" s="124">
        <v>3239517.92</v>
      </c>
      <c r="AE53" s="124">
        <v>34066028.8</v>
      </c>
      <c r="AF53" s="124">
        <v>37818161.7</v>
      </c>
      <c r="AG53" s="124">
        <v>-26283742.07</v>
      </c>
      <c r="AH53" s="124">
        <v>211329777.08</v>
      </c>
      <c r="AI53" s="124">
        <v>-3621870.26</v>
      </c>
      <c r="AJ53" s="124">
        <v>-4544429.71</v>
      </c>
      <c r="AK53" s="124">
        <v>-47839667.95</v>
      </c>
      <c r="AL53" s="124">
        <v>-2313638.45</v>
      </c>
      <c r="AM53" s="124">
        <v>-2698070.14</v>
      </c>
      <c r="AN53" s="124">
        <v>4042570.28</v>
      </c>
      <c r="AO53" s="124">
        <v>239125817.11</v>
      </c>
      <c r="AP53" s="124">
        <v>8784762.28</v>
      </c>
      <c r="AQ53" s="124">
        <v>8319640.46</v>
      </c>
      <c r="AR53" s="124">
        <v>8534925.41</v>
      </c>
      <c r="AS53" s="124">
        <v>5323293.35</v>
      </c>
      <c r="AT53" s="124">
        <v>11951699.83</v>
      </c>
      <c r="AU53" s="124">
        <v>11183887.64</v>
      </c>
      <c r="AV53" s="124">
        <v>3498948.4</v>
      </c>
      <c r="AW53" s="124">
        <v>11447272.05</v>
      </c>
      <c r="AX53" s="124">
        <v>2115496.78</v>
      </c>
      <c r="AY53" s="124">
        <v>1163449.29</v>
      </c>
      <c r="AZ53" s="124">
        <v>49474115.83</v>
      </c>
      <c r="BA53" s="124">
        <v>2449811.78</v>
      </c>
      <c r="BB53" s="124">
        <v>1879392.85</v>
      </c>
      <c r="BC53" s="124">
        <v>2032821.77</v>
      </c>
      <c r="BD53" s="124">
        <v>2802941.36</v>
      </c>
      <c r="BE53" s="124">
        <v>2276583.05</v>
      </c>
      <c r="BF53" s="124">
        <v>1785589.01</v>
      </c>
      <c r="BG53" s="124">
        <v>2295258.63</v>
      </c>
      <c r="BH53" s="124">
        <v>1233621.74</v>
      </c>
      <c r="BI53" s="124">
        <v>1691312.98</v>
      </c>
      <c r="BJ53" s="124">
        <v>2523758.08</v>
      </c>
      <c r="BK53" s="124">
        <v>-324865.24</v>
      </c>
      <c r="BL53" s="124">
        <v>932329.82</v>
      </c>
      <c r="BM53" s="124">
        <v>-109138.87</v>
      </c>
      <c r="BN53" s="124">
        <v>464991.34</v>
      </c>
      <c r="BO53" s="124">
        <v>34917.36</v>
      </c>
      <c r="BP53" s="124">
        <v>912819.65</v>
      </c>
      <c r="BQ53" s="124">
        <v>533646.54</v>
      </c>
      <c r="BR53" s="124">
        <v>-1365662.74</v>
      </c>
      <c r="BS53" s="124">
        <v>136148.92</v>
      </c>
      <c r="BT53" s="124">
        <v>-100022.99</v>
      </c>
      <c r="BU53" s="124">
        <v>-53255.02</v>
      </c>
      <c r="BV53" s="124">
        <v>155148.46</v>
      </c>
      <c r="BW53" s="124">
        <v>846972.06</v>
      </c>
      <c r="BX53" s="124">
        <v>1040751.19</v>
      </c>
      <c r="BY53" s="124">
        <v>104403119.57</v>
      </c>
      <c r="BZ53" s="124">
        <v>-214360.47</v>
      </c>
      <c r="CA53" s="124">
        <v>-696023.42</v>
      </c>
      <c r="CB53" s="124">
        <v>-492323.75</v>
      </c>
      <c r="CC53" s="124">
        <v>-28157.99</v>
      </c>
      <c r="CD53" s="124">
        <v>-231330.44</v>
      </c>
      <c r="CE53" s="124">
        <v>-277706.68</v>
      </c>
      <c r="CF53" s="124">
        <v>507098.31</v>
      </c>
      <c r="CG53" s="124">
        <v>-459860.21</v>
      </c>
      <c r="CH53" s="124">
        <v>-863063.09</v>
      </c>
      <c r="CI53" s="124">
        <v>-309255.76</v>
      </c>
      <c r="CJ53" s="124">
        <v>-306073.19</v>
      </c>
      <c r="CK53" s="124">
        <v>56753.35</v>
      </c>
      <c r="CL53" s="124">
        <v>-52374.6</v>
      </c>
      <c r="CM53" s="124">
        <v>-740824.71</v>
      </c>
      <c r="CN53" s="124">
        <v>-421416.73</v>
      </c>
      <c r="CO53" s="124">
        <v>-420972.46</v>
      </c>
      <c r="CP53" s="124">
        <v>-149361.56</v>
      </c>
      <c r="CQ53" s="124">
        <v>-834431.51</v>
      </c>
      <c r="CR53" s="124">
        <v>-495446.4</v>
      </c>
      <c r="CS53" s="124">
        <v>-892696.15</v>
      </c>
      <c r="CT53" s="124">
        <v>-561691.52</v>
      </c>
      <c r="CU53" s="124">
        <v>-457256.33</v>
      </c>
      <c r="CV53" s="124">
        <v>165447.34</v>
      </c>
      <c r="CW53" s="124">
        <v>659539.11</v>
      </c>
      <c r="CX53" s="124">
        <v>86908.82</v>
      </c>
      <c r="CY53" s="124">
        <v>-1212432.04</v>
      </c>
      <c r="CZ53" s="124">
        <v>-133922.98</v>
      </c>
      <c r="DA53" s="124">
        <v>3171800.93</v>
      </c>
      <c r="DB53" s="124">
        <v>-240520.87</v>
      </c>
      <c r="DC53" s="124">
        <v>-638005.1</v>
      </c>
      <c r="DD53" s="124">
        <v>-206679.44</v>
      </c>
      <c r="DE53" s="124">
        <v>-575147.95</v>
      </c>
      <c r="DF53" s="124">
        <v>-101569.49</v>
      </c>
      <c r="DG53" s="124">
        <v>-613054.98</v>
      </c>
      <c r="DH53" s="124">
        <v>-252094.29</v>
      </c>
      <c r="DI53" s="124">
        <v>-802646.76</v>
      </c>
      <c r="DJ53" s="124">
        <v>-546219.53</v>
      </c>
      <c r="DK53" s="124">
        <v>-1153889.14</v>
      </c>
      <c r="DL53" s="124">
        <v>-417403.83</v>
      </c>
      <c r="DM53" s="124"/>
      <c r="DN53" s="124"/>
      <c r="DO53" s="124"/>
      <c r="DP53" s="124"/>
      <c r="DQ53" s="124"/>
    </row>
    <row r="54" ht="12.75" spans="1:121">
      <c r="A54" s="132" t="s">
        <v>302</v>
      </c>
      <c r="B54" s="133">
        <v>0</v>
      </c>
      <c r="C54" s="133">
        <v>0</v>
      </c>
      <c r="D54" s="133">
        <v>0</v>
      </c>
      <c r="E54" s="133">
        <v>0</v>
      </c>
      <c r="F54" s="133">
        <v>0</v>
      </c>
      <c r="G54" s="133">
        <v>0</v>
      </c>
      <c r="H54" s="133">
        <v>0</v>
      </c>
      <c r="I54" s="133">
        <v>0</v>
      </c>
      <c r="J54" s="133">
        <v>0</v>
      </c>
      <c r="K54" s="133">
        <v>0</v>
      </c>
      <c r="L54" s="133">
        <v>0</v>
      </c>
      <c r="M54" s="133">
        <v>0</v>
      </c>
      <c r="N54" s="133">
        <v>0</v>
      </c>
      <c r="O54" s="133">
        <v>0</v>
      </c>
      <c r="P54" s="133">
        <v>0</v>
      </c>
      <c r="Q54" s="133">
        <v>0</v>
      </c>
      <c r="R54" s="133">
        <v>0</v>
      </c>
      <c r="S54" s="133">
        <v>0</v>
      </c>
      <c r="T54" s="133">
        <v>0</v>
      </c>
      <c r="U54" s="133">
        <v>0</v>
      </c>
      <c r="V54" s="133">
        <v>0</v>
      </c>
      <c r="W54" s="133">
        <v>0</v>
      </c>
      <c r="X54" s="133">
        <v>0</v>
      </c>
      <c r="Y54" s="133">
        <v>0</v>
      </c>
      <c r="Z54" s="133">
        <v>0</v>
      </c>
      <c r="AA54" s="133">
        <v>0</v>
      </c>
      <c r="AB54" s="133">
        <v>0</v>
      </c>
      <c r="AC54" s="133">
        <v>0</v>
      </c>
      <c r="AD54" s="133">
        <v>0</v>
      </c>
      <c r="AE54" s="133">
        <v>0</v>
      </c>
      <c r="AF54" s="133">
        <v>0</v>
      </c>
      <c r="AG54" s="133">
        <v>0</v>
      </c>
      <c r="AH54" s="133">
        <v>0</v>
      </c>
      <c r="AI54" s="133">
        <v>0</v>
      </c>
      <c r="AJ54" s="133">
        <v>0</v>
      </c>
      <c r="AK54" s="133">
        <v>0</v>
      </c>
      <c r="AL54" s="133">
        <v>0</v>
      </c>
      <c r="AM54" s="133">
        <v>0</v>
      </c>
      <c r="AN54" s="133">
        <v>0</v>
      </c>
      <c r="AO54" s="133">
        <v>0</v>
      </c>
      <c r="AP54" s="133">
        <v>0</v>
      </c>
      <c r="AQ54" s="133">
        <v>0</v>
      </c>
      <c r="AR54" s="133">
        <v>0</v>
      </c>
      <c r="AS54" s="133">
        <v>0</v>
      </c>
      <c r="AT54" s="133">
        <v>0</v>
      </c>
      <c r="AU54" s="133">
        <v>0</v>
      </c>
      <c r="AV54" s="133">
        <v>0</v>
      </c>
      <c r="AW54" s="133">
        <v>0</v>
      </c>
      <c r="AX54" s="133">
        <v>0</v>
      </c>
      <c r="AY54" s="133">
        <v>0</v>
      </c>
      <c r="AZ54" s="133">
        <v>0</v>
      </c>
      <c r="BA54" s="133">
        <v>0</v>
      </c>
      <c r="BB54" s="133">
        <v>0</v>
      </c>
      <c r="BC54" s="133">
        <v>0</v>
      </c>
      <c r="BD54" s="133">
        <v>0</v>
      </c>
      <c r="BE54" s="133">
        <v>0</v>
      </c>
      <c r="BF54" s="133">
        <v>0</v>
      </c>
      <c r="BG54" s="133">
        <v>0</v>
      </c>
      <c r="BH54" s="133">
        <v>0</v>
      </c>
      <c r="BI54" s="133">
        <v>0</v>
      </c>
      <c r="BJ54" s="133">
        <v>0</v>
      </c>
      <c r="BK54" s="133">
        <v>0</v>
      </c>
      <c r="BL54" s="133">
        <v>0</v>
      </c>
      <c r="BM54" s="133">
        <v>0</v>
      </c>
      <c r="BN54" s="133">
        <v>0</v>
      </c>
      <c r="BO54" s="133">
        <v>0</v>
      </c>
      <c r="BP54" s="133">
        <v>0</v>
      </c>
      <c r="BQ54" s="133">
        <v>0</v>
      </c>
      <c r="BR54" s="133">
        <v>0</v>
      </c>
      <c r="BS54" s="133">
        <v>0</v>
      </c>
      <c r="BT54" s="133">
        <v>0</v>
      </c>
      <c r="BU54" s="133">
        <v>0</v>
      </c>
      <c r="BV54" s="133">
        <v>0</v>
      </c>
      <c r="BW54" s="133">
        <v>0</v>
      </c>
      <c r="BX54" s="133">
        <v>0</v>
      </c>
      <c r="BY54" s="133">
        <v>0</v>
      </c>
      <c r="BZ54" s="133">
        <v>0</v>
      </c>
      <c r="CA54" s="133">
        <v>0</v>
      </c>
      <c r="CB54" s="133">
        <v>0</v>
      </c>
      <c r="CC54" s="133">
        <v>0</v>
      </c>
      <c r="CD54" s="133">
        <v>0</v>
      </c>
      <c r="CE54" s="133">
        <v>0</v>
      </c>
      <c r="CF54" s="133">
        <v>0</v>
      </c>
      <c r="CG54" s="133">
        <v>0</v>
      </c>
      <c r="CH54" s="133">
        <v>0</v>
      </c>
      <c r="CI54" s="133">
        <v>0</v>
      </c>
      <c r="CJ54" s="133">
        <v>0</v>
      </c>
      <c r="CK54" s="133">
        <v>0</v>
      </c>
      <c r="CL54" s="133">
        <v>0</v>
      </c>
      <c r="CM54" s="133">
        <v>0</v>
      </c>
      <c r="CN54" s="133">
        <v>0</v>
      </c>
      <c r="CO54" s="133">
        <v>0</v>
      </c>
      <c r="CP54" s="133">
        <v>0</v>
      </c>
      <c r="CQ54" s="133">
        <v>0</v>
      </c>
      <c r="CR54" s="133">
        <v>0</v>
      </c>
      <c r="CS54" s="133">
        <v>0</v>
      </c>
      <c r="CT54" s="133">
        <v>0</v>
      </c>
      <c r="CU54" s="133">
        <v>0</v>
      </c>
      <c r="CV54" s="133">
        <v>0</v>
      </c>
      <c r="CW54" s="133">
        <v>0</v>
      </c>
      <c r="CX54" s="133">
        <v>0</v>
      </c>
      <c r="CY54" s="133">
        <v>0</v>
      </c>
      <c r="CZ54" s="133">
        <v>0</v>
      </c>
      <c r="DA54" s="133">
        <v>0</v>
      </c>
      <c r="DB54" s="133">
        <v>0</v>
      </c>
      <c r="DC54" s="133">
        <v>0</v>
      </c>
      <c r="DD54" s="133">
        <v>0</v>
      </c>
      <c r="DE54" s="133">
        <v>0</v>
      </c>
      <c r="DF54" s="133">
        <v>0</v>
      </c>
      <c r="DG54" s="133">
        <v>0</v>
      </c>
      <c r="DH54" s="133">
        <v>0</v>
      </c>
      <c r="DI54" s="133">
        <v>0</v>
      </c>
      <c r="DJ54" s="133">
        <v>0</v>
      </c>
      <c r="DK54" s="133">
        <v>0</v>
      </c>
      <c r="DL54" s="133">
        <v>0</v>
      </c>
      <c r="DM54" s="133"/>
      <c r="DN54" s="133"/>
      <c r="DO54" s="133"/>
      <c r="DP54" s="133"/>
      <c r="DQ54" s="133"/>
    </row>
    <row r="55" spans="9:9">
      <c r="I55" s="117">
        <f>I52+J52+K52+M52+N52+O52+P52+Q52+R52</f>
        <v>231979269.12</v>
      </c>
    </row>
    <row r="56" ht="12.75"/>
    <row r="57" s="114" customFormat="1" spans="1:121">
      <c r="A57" s="118" t="s">
        <v>1</v>
      </c>
      <c r="B57" s="119" t="s">
        <v>183</v>
      </c>
      <c r="C57" s="120" t="s">
        <v>184</v>
      </c>
      <c r="D57" s="119" t="s">
        <v>185</v>
      </c>
      <c r="E57" s="119" t="s">
        <v>186</v>
      </c>
      <c r="F57" s="119" t="s">
        <v>187</v>
      </c>
      <c r="G57" s="119" t="s">
        <v>188</v>
      </c>
      <c r="H57" s="119" t="s">
        <v>189</v>
      </c>
      <c r="I57" s="119" t="s">
        <v>4</v>
      </c>
      <c r="J57" s="119" t="s">
        <v>190</v>
      </c>
      <c r="K57" s="119" t="s">
        <v>191</v>
      </c>
      <c r="L57" s="119" t="s">
        <v>192</v>
      </c>
      <c r="M57" s="119" t="s">
        <v>193</v>
      </c>
      <c r="N57" s="119" t="s">
        <v>5</v>
      </c>
      <c r="O57" s="119" t="s">
        <v>6</v>
      </c>
      <c r="P57" s="119" t="s">
        <v>194</v>
      </c>
      <c r="Q57" s="119" t="s">
        <v>195</v>
      </c>
      <c r="R57" s="119" t="s">
        <v>196</v>
      </c>
      <c r="S57" s="119" t="s">
        <v>17</v>
      </c>
      <c r="T57" s="119" t="s">
        <v>12</v>
      </c>
      <c r="U57" s="119" t="s">
        <v>58</v>
      </c>
      <c r="V57" s="119" t="s">
        <v>15</v>
      </c>
      <c r="W57" s="119" t="s">
        <v>16</v>
      </c>
      <c r="X57" s="119" t="s">
        <v>24</v>
      </c>
      <c r="Y57" s="119" t="s">
        <v>23</v>
      </c>
      <c r="Z57" s="120" t="s">
        <v>19</v>
      </c>
      <c r="AA57" s="120" t="s">
        <v>20</v>
      </c>
      <c r="AB57" s="120" t="s">
        <v>21</v>
      </c>
      <c r="AC57" s="120" t="s">
        <v>22</v>
      </c>
      <c r="AD57" s="120" t="s">
        <v>10</v>
      </c>
      <c r="AE57" s="120" t="s">
        <v>8</v>
      </c>
      <c r="AF57" s="120" t="s">
        <v>9</v>
      </c>
      <c r="AG57" s="120" t="s">
        <v>197</v>
      </c>
      <c r="AH57" s="120" t="s">
        <v>198</v>
      </c>
      <c r="AI57" s="120" t="s">
        <v>199</v>
      </c>
      <c r="AJ57" s="120"/>
      <c r="AK57" s="120" t="s">
        <v>201</v>
      </c>
      <c r="AL57" s="120" t="s">
        <v>202</v>
      </c>
      <c r="AM57" s="119" t="s">
        <v>203</v>
      </c>
      <c r="AN57" s="119" t="s">
        <v>204</v>
      </c>
      <c r="AO57" s="119" t="s">
        <v>205</v>
      </c>
      <c r="AP57" s="119" t="s">
        <v>206</v>
      </c>
      <c r="AQ57" s="119" t="s">
        <v>207</v>
      </c>
      <c r="AR57" s="119" t="s">
        <v>208</v>
      </c>
      <c r="AS57" s="119" t="s">
        <v>209</v>
      </c>
      <c r="AT57" s="119" t="s">
        <v>210</v>
      </c>
      <c r="AU57" s="119" t="s">
        <v>211</v>
      </c>
      <c r="AV57" s="119" t="s">
        <v>212</v>
      </c>
      <c r="AW57" s="119" t="s">
        <v>213</v>
      </c>
      <c r="AX57" s="119" t="s">
        <v>214</v>
      </c>
      <c r="AY57" s="119" t="s">
        <v>215</v>
      </c>
      <c r="AZ57" s="119" t="s">
        <v>216</v>
      </c>
      <c r="BA57" s="119" t="s">
        <v>217</v>
      </c>
      <c r="BB57" s="119" t="s">
        <v>303</v>
      </c>
      <c r="BC57" s="119" t="s">
        <v>219</v>
      </c>
      <c r="BD57" s="119" t="s">
        <v>220</v>
      </c>
      <c r="BE57" s="119" t="s">
        <v>221</v>
      </c>
      <c r="BF57" s="119" t="s">
        <v>222</v>
      </c>
      <c r="BG57" s="119" t="s">
        <v>223</v>
      </c>
      <c r="BH57" s="119" t="s">
        <v>224</v>
      </c>
      <c r="BI57" s="119" t="s">
        <v>225</v>
      </c>
      <c r="BJ57" s="119" t="s">
        <v>226</v>
      </c>
      <c r="BK57" s="119" t="s">
        <v>227</v>
      </c>
      <c r="BL57" s="119" t="s">
        <v>228</v>
      </c>
      <c r="BM57" s="119" t="s">
        <v>229</v>
      </c>
      <c r="BN57" s="119" t="s">
        <v>230</v>
      </c>
      <c r="BO57" s="119" t="s">
        <v>231</v>
      </c>
      <c r="BP57" s="119" t="s">
        <v>232</v>
      </c>
      <c r="BQ57" s="119" t="s">
        <v>233</v>
      </c>
      <c r="BR57" s="119" t="s">
        <v>234</v>
      </c>
      <c r="BS57" s="119" t="s">
        <v>235</v>
      </c>
      <c r="BT57" s="119" t="s">
        <v>236</v>
      </c>
      <c r="BU57" s="119" t="s">
        <v>237</v>
      </c>
      <c r="BV57" s="119" t="s">
        <v>238</v>
      </c>
      <c r="BW57" s="119" t="s">
        <v>239</v>
      </c>
      <c r="BX57" s="119" t="s">
        <v>240</v>
      </c>
      <c r="BY57" s="119" t="s">
        <v>241</v>
      </c>
      <c r="BZ57" s="119" t="s">
        <v>242</v>
      </c>
      <c r="CA57" s="119" t="s">
        <v>243</v>
      </c>
      <c r="CB57" s="119" t="s">
        <v>244</v>
      </c>
      <c r="CC57" s="119" t="s">
        <v>245</v>
      </c>
      <c r="CD57" s="119" t="s">
        <v>246</v>
      </c>
      <c r="CE57" s="119" t="s">
        <v>247</v>
      </c>
      <c r="CF57" s="119" t="s">
        <v>248</v>
      </c>
      <c r="CG57" s="119" t="s">
        <v>249</v>
      </c>
      <c r="CH57" s="119" t="s">
        <v>250</v>
      </c>
      <c r="CI57" s="119" t="s">
        <v>251</v>
      </c>
      <c r="CJ57" s="119" t="s">
        <v>252</v>
      </c>
      <c r="CK57" s="119" t="s">
        <v>253</v>
      </c>
      <c r="CL57" s="119" t="s">
        <v>254</v>
      </c>
      <c r="CM57" s="119" t="s">
        <v>255</v>
      </c>
      <c r="CN57" s="119" t="s">
        <v>256</v>
      </c>
      <c r="CO57" s="119" t="s">
        <v>257</v>
      </c>
      <c r="CP57" s="119" t="s">
        <v>258</v>
      </c>
      <c r="CQ57" s="119" t="s">
        <v>259</v>
      </c>
      <c r="CR57" s="119" t="s">
        <v>260</v>
      </c>
      <c r="CS57" s="119" t="s">
        <v>261</v>
      </c>
      <c r="CT57" s="119" t="s">
        <v>262</v>
      </c>
      <c r="CU57" s="119" t="s">
        <v>263</v>
      </c>
      <c r="CV57" s="119" t="s">
        <v>264</v>
      </c>
      <c r="CW57" s="119" t="s">
        <v>265</v>
      </c>
      <c r="CX57" s="119" t="s">
        <v>266</v>
      </c>
      <c r="CY57" s="119" t="s">
        <v>267</v>
      </c>
      <c r="CZ57" s="119" t="s">
        <v>268</v>
      </c>
      <c r="DA57" s="119" t="s">
        <v>269</v>
      </c>
      <c r="DB57" s="119" t="s">
        <v>270</v>
      </c>
      <c r="DC57" s="119" t="s">
        <v>271</v>
      </c>
      <c r="DD57" s="119" t="s">
        <v>272</v>
      </c>
      <c r="DE57" s="119" t="s">
        <v>273</v>
      </c>
      <c r="DF57" s="119" t="s">
        <v>274</v>
      </c>
      <c r="DG57" s="119" t="s">
        <v>275</v>
      </c>
      <c r="DH57" s="119" t="s">
        <v>276</v>
      </c>
      <c r="DI57" s="119" t="s">
        <v>277</v>
      </c>
      <c r="DJ57" s="119" t="s">
        <v>278</v>
      </c>
      <c r="DK57" s="119" t="s">
        <v>279</v>
      </c>
      <c r="DL57" s="119" t="s">
        <v>280</v>
      </c>
      <c r="DM57" s="119"/>
      <c r="DN57" s="119"/>
      <c r="DO57" s="119"/>
      <c r="DP57" s="119"/>
      <c r="DQ57" s="135"/>
    </row>
    <row r="58" s="115" customFormat="1" spans="1:121">
      <c r="A58" s="121" t="s">
        <v>25</v>
      </c>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c r="AJ58" s="122"/>
      <c r="AK58" s="122"/>
      <c r="AL58" s="122"/>
      <c r="AM58" s="122"/>
      <c r="AN58" s="122"/>
      <c r="AO58" s="122"/>
      <c r="AP58" s="122"/>
      <c r="AQ58" s="122"/>
      <c r="AR58" s="122"/>
      <c r="AS58" s="122"/>
      <c r="AT58" s="122"/>
      <c r="AU58" s="122"/>
      <c r="AV58" s="122"/>
      <c r="AW58" s="122"/>
      <c r="AX58" s="122"/>
      <c r="AY58" s="122"/>
      <c r="AZ58" s="122"/>
      <c r="BA58" s="122"/>
      <c r="BB58" s="122"/>
      <c r="BC58" s="122"/>
      <c r="BD58" s="122"/>
      <c r="BE58" s="122"/>
      <c r="BF58" s="122"/>
      <c r="BG58" s="122"/>
      <c r="BH58" s="122"/>
      <c r="BI58" s="122"/>
      <c r="BJ58" s="122"/>
      <c r="BK58" s="122"/>
      <c r="BL58" s="122"/>
      <c r="BM58" s="122"/>
      <c r="BN58" s="122"/>
      <c r="BO58" s="122"/>
      <c r="BP58" s="122"/>
      <c r="BQ58" s="122"/>
      <c r="BR58" s="122"/>
      <c r="BS58" s="122"/>
      <c r="BT58" s="122"/>
      <c r="BU58" s="122"/>
      <c r="BV58" s="122"/>
      <c r="BW58" s="122"/>
      <c r="BX58" s="122"/>
      <c r="BY58" s="122"/>
      <c r="BZ58" s="122"/>
      <c r="CA58" s="122"/>
      <c r="CB58" s="122"/>
      <c r="CC58" s="122"/>
      <c r="CD58" s="122"/>
      <c r="CE58" s="122"/>
      <c r="CF58" s="122"/>
      <c r="CG58" s="122"/>
      <c r="CH58" s="122"/>
      <c r="CI58" s="122"/>
      <c r="CJ58" s="122"/>
      <c r="CK58" s="122"/>
      <c r="CL58" s="122"/>
      <c r="CM58" s="122"/>
      <c r="CN58" s="122"/>
      <c r="CO58" s="122"/>
      <c r="CP58" s="122"/>
      <c r="CQ58" s="122"/>
      <c r="CR58" s="122"/>
      <c r="CS58" s="122"/>
      <c r="CT58" s="122"/>
      <c r="CU58" s="122"/>
      <c r="CV58" s="122"/>
      <c r="CW58" s="122"/>
      <c r="CX58" s="122"/>
      <c r="CY58" s="122"/>
      <c r="CZ58" s="122"/>
      <c r="DA58" s="122"/>
      <c r="DB58" s="122"/>
      <c r="DC58" s="122"/>
      <c r="DD58" s="122"/>
      <c r="DE58" s="122"/>
      <c r="DF58" s="122"/>
      <c r="DG58" s="122"/>
      <c r="DH58" s="122"/>
      <c r="DI58" s="122"/>
      <c r="DJ58" s="122"/>
      <c r="DK58" s="122"/>
      <c r="DL58" s="122"/>
      <c r="DM58" s="122"/>
      <c r="DN58" s="122"/>
      <c r="DO58" s="122"/>
      <c r="DP58" s="122"/>
      <c r="DQ58" s="122"/>
    </row>
    <row r="59" ht="12.75" spans="1:125">
      <c r="A59" s="123" t="s">
        <v>304</v>
      </c>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c r="BE59" s="124"/>
      <c r="BF59" s="124"/>
      <c r="BG59" s="124"/>
      <c r="BH59" s="124"/>
      <c r="BI59" s="124"/>
      <c r="BJ59" s="124"/>
      <c r="BK59" s="124"/>
      <c r="BL59" s="124"/>
      <c r="BM59" s="124"/>
      <c r="BN59" s="124"/>
      <c r="BO59" s="124"/>
      <c r="BP59" s="124"/>
      <c r="BQ59" s="124"/>
      <c r="BR59" s="124"/>
      <c r="BS59" s="124"/>
      <c r="BT59" s="124"/>
      <c r="BU59" s="124"/>
      <c r="BV59" s="124"/>
      <c r="BW59" s="124"/>
      <c r="BX59" s="124"/>
      <c r="BY59" s="124"/>
      <c r="BZ59" s="124"/>
      <c r="CA59" s="124"/>
      <c r="CB59" s="124"/>
      <c r="CC59" s="124"/>
      <c r="CD59" s="124"/>
      <c r="CE59" s="124"/>
      <c r="CF59" s="124"/>
      <c r="CG59" s="124"/>
      <c r="CH59" s="124"/>
      <c r="CI59" s="124"/>
      <c r="CJ59" s="124"/>
      <c r="CK59" s="124"/>
      <c r="CL59" s="124"/>
      <c r="CM59" s="124"/>
      <c r="CN59" s="124"/>
      <c r="CO59" s="124"/>
      <c r="CP59" s="124"/>
      <c r="CQ59" s="124"/>
      <c r="CR59" s="124"/>
      <c r="CS59" s="124"/>
      <c r="CT59" s="124"/>
      <c r="CU59" s="124"/>
      <c r="CV59" s="124"/>
      <c r="CW59" s="124"/>
      <c r="CX59" s="124"/>
      <c r="CY59" s="124"/>
      <c r="CZ59" s="124"/>
      <c r="DA59" s="124"/>
      <c r="DB59" s="124"/>
      <c r="DC59" s="124"/>
      <c r="DD59" s="124"/>
      <c r="DE59" s="124"/>
      <c r="DF59" s="124"/>
      <c r="DG59" s="124"/>
      <c r="DH59" s="124"/>
      <c r="DI59" s="124"/>
      <c r="DJ59" s="124"/>
      <c r="DK59" s="124"/>
      <c r="DL59" s="124"/>
      <c r="DM59" s="124"/>
      <c r="DN59" s="124"/>
      <c r="DO59" s="124"/>
      <c r="DP59" s="124"/>
      <c r="DQ59" s="124"/>
      <c r="DR59" s="138"/>
      <c r="DS59" s="138"/>
      <c r="DT59" s="138"/>
      <c r="DU59" s="138"/>
    </row>
    <row r="60" spans="1:125">
      <c r="A60" s="127" t="s">
        <v>27</v>
      </c>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124"/>
      <c r="AZ60" s="124"/>
      <c r="BA60" s="124"/>
      <c r="BB60" s="124"/>
      <c r="BC60" s="124"/>
      <c r="BD60" s="124"/>
      <c r="BE60" s="124"/>
      <c r="BF60" s="124"/>
      <c r="BG60" s="124"/>
      <c r="BH60" s="124"/>
      <c r="BI60" s="124"/>
      <c r="BJ60" s="124"/>
      <c r="BK60" s="124"/>
      <c r="BL60" s="124"/>
      <c r="BM60" s="124"/>
      <c r="BN60" s="124"/>
      <c r="BO60" s="124"/>
      <c r="BP60" s="124"/>
      <c r="BQ60" s="124"/>
      <c r="BR60" s="124"/>
      <c r="BS60" s="124"/>
      <c r="BT60" s="124"/>
      <c r="BU60" s="124"/>
      <c r="BV60" s="124"/>
      <c r="BW60" s="124"/>
      <c r="BX60" s="124"/>
      <c r="BY60" s="124"/>
      <c r="BZ60" s="124"/>
      <c r="CA60" s="124"/>
      <c r="CB60" s="124"/>
      <c r="CC60" s="124"/>
      <c r="CD60" s="124"/>
      <c r="CE60" s="124"/>
      <c r="CF60" s="124"/>
      <c r="CG60" s="124"/>
      <c r="CH60" s="124"/>
      <c r="CI60" s="124"/>
      <c r="CJ60" s="124"/>
      <c r="CK60" s="124"/>
      <c r="CL60" s="124"/>
      <c r="CM60" s="124"/>
      <c r="CN60" s="124"/>
      <c r="CO60" s="124"/>
      <c r="CP60" s="124"/>
      <c r="CQ60" s="124"/>
      <c r="CR60" s="124"/>
      <c r="CS60" s="124"/>
      <c r="CT60" s="124"/>
      <c r="CU60" s="124"/>
      <c r="CV60" s="124"/>
      <c r="CW60" s="124"/>
      <c r="CX60" s="124"/>
      <c r="CY60" s="124"/>
      <c r="CZ60" s="124"/>
      <c r="DA60" s="124"/>
      <c r="DB60" s="124"/>
      <c r="DC60" s="124"/>
      <c r="DD60" s="124"/>
      <c r="DE60" s="124"/>
      <c r="DF60" s="124"/>
      <c r="DG60" s="124"/>
      <c r="DH60" s="124"/>
      <c r="DI60" s="124"/>
      <c r="DJ60" s="124"/>
      <c r="DK60" s="124"/>
      <c r="DL60" s="124"/>
      <c r="DM60" s="124"/>
      <c r="DN60" s="124"/>
      <c r="DO60" s="124"/>
      <c r="DP60" s="124"/>
      <c r="DQ60" s="124"/>
      <c r="DR60" s="138"/>
      <c r="DS60" s="138"/>
      <c r="DT60" s="138"/>
      <c r="DU60" s="138"/>
    </row>
    <row r="61" spans="1:125">
      <c r="A61" s="127" t="s">
        <v>28</v>
      </c>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124"/>
      <c r="AZ61" s="124"/>
      <c r="BA61" s="124"/>
      <c r="BB61" s="124"/>
      <c r="BC61" s="124"/>
      <c r="BD61" s="124"/>
      <c r="BE61" s="124"/>
      <c r="BF61" s="124"/>
      <c r="BG61" s="124"/>
      <c r="BH61" s="124"/>
      <c r="BI61" s="124"/>
      <c r="BJ61" s="124"/>
      <c r="BK61" s="124"/>
      <c r="BL61" s="124"/>
      <c r="BM61" s="124"/>
      <c r="BN61" s="124"/>
      <c r="BO61" s="124"/>
      <c r="BP61" s="124"/>
      <c r="BQ61" s="124"/>
      <c r="BR61" s="124"/>
      <c r="BS61" s="124"/>
      <c r="BT61" s="124"/>
      <c r="BU61" s="124"/>
      <c r="BV61" s="124"/>
      <c r="BW61" s="124"/>
      <c r="BX61" s="124"/>
      <c r="BY61" s="124"/>
      <c r="BZ61" s="124"/>
      <c r="CA61" s="124"/>
      <c r="CB61" s="124"/>
      <c r="CC61" s="124"/>
      <c r="CD61" s="124"/>
      <c r="CE61" s="124"/>
      <c r="CF61" s="124"/>
      <c r="CG61" s="124"/>
      <c r="CH61" s="124"/>
      <c r="CI61" s="124"/>
      <c r="CJ61" s="124"/>
      <c r="CK61" s="124"/>
      <c r="CL61" s="124"/>
      <c r="CM61" s="124"/>
      <c r="CN61" s="124"/>
      <c r="CO61" s="124"/>
      <c r="CP61" s="124"/>
      <c r="CQ61" s="124"/>
      <c r="CR61" s="124"/>
      <c r="CS61" s="124"/>
      <c r="CT61" s="124"/>
      <c r="CU61" s="124"/>
      <c r="CV61" s="124"/>
      <c r="CW61" s="124"/>
      <c r="CX61" s="124"/>
      <c r="CY61" s="124"/>
      <c r="CZ61" s="124"/>
      <c r="DA61" s="124"/>
      <c r="DB61" s="124"/>
      <c r="DC61" s="124"/>
      <c r="DD61" s="124"/>
      <c r="DE61" s="124"/>
      <c r="DF61" s="124"/>
      <c r="DG61" s="124"/>
      <c r="DH61" s="124"/>
      <c r="DI61" s="124"/>
      <c r="DJ61" s="124"/>
      <c r="DK61" s="124"/>
      <c r="DL61" s="124"/>
      <c r="DM61" s="124"/>
      <c r="DN61" s="124"/>
      <c r="DO61" s="124"/>
      <c r="DP61" s="124"/>
      <c r="DQ61" s="124"/>
      <c r="DR61" s="138"/>
      <c r="DS61" s="138"/>
      <c r="DT61" s="138"/>
      <c r="DU61" s="138"/>
    </row>
    <row r="62" spans="1:125">
      <c r="A62" s="127" t="s">
        <v>29</v>
      </c>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c r="BN62" s="124"/>
      <c r="BO62" s="124"/>
      <c r="BP62" s="124"/>
      <c r="BQ62" s="124"/>
      <c r="BR62" s="124"/>
      <c r="BS62" s="124"/>
      <c r="BT62" s="124"/>
      <c r="BU62" s="124"/>
      <c r="BV62" s="124"/>
      <c r="BW62" s="124"/>
      <c r="BX62" s="124"/>
      <c r="BY62" s="124"/>
      <c r="BZ62" s="124"/>
      <c r="CA62" s="124"/>
      <c r="CB62" s="124"/>
      <c r="CC62" s="124"/>
      <c r="CD62" s="124"/>
      <c r="CE62" s="124"/>
      <c r="CF62" s="124"/>
      <c r="CG62" s="124"/>
      <c r="CH62" s="124"/>
      <c r="CI62" s="124"/>
      <c r="CJ62" s="124"/>
      <c r="CK62" s="124"/>
      <c r="CL62" s="124"/>
      <c r="CM62" s="124"/>
      <c r="CN62" s="124"/>
      <c r="CO62" s="124"/>
      <c r="CP62" s="124"/>
      <c r="CQ62" s="124"/>
      <c r="CR62" s="124"/>
      <c r="CS62" s="124"/>
      <c r="CT62" s="124"/>
      <c r="CU62" s="124"/>
      <c r="CV62" s="124"/>
      <c r="CW62" s="124"/>
      <c r="CX62" s="124"/>
      <c r="CY62" s="124"/>
      <c r="CZ62" s="124"/>
      <c r="DA62" s="124"/>
      <c r="DB62" s="124"/>
      <c r="DC62" s="124"/>
      <c r="DD62" s="124"/>
      <c r="DE62" s="124"/>
      <c r="DF62" s="124"/>
      <c r="DG62" s="124"/>
      <c r="DH62" s="124"/>
      <c r="DI62" s="124"/>
      <c r="DJ62" s="124"/>
      <c r="DK62" s="124"/>
      <c r="DL62" s="124"/>
      <c r="DM62" s="124"/>
      <c r="DN62" s="124"/>
      <c r="DO62" s="124"/>
      <c r="DP62" s="124"/>
      <c r="DQ62" s="124"/>
      <c r="DR62" s="138"/>
      <c r="DS62" s="138"/>
      <c r="DT62" s="138"/>
      <c r="DU62" s="138"/>
    </row>
    <row r="63" spans="1:125">
      <c r="A63" s="127" t="s">
        <v>30</v>
      </c>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c r="BN63" s="124"/>
      <c r="BO63" s="124"/>
      <c r="BP63" s="124"/>
      <c r="BQ63" s="124"/>
      <c r="BR63" s="124"/>
      <c r="BS63" s="124"/>
      <c r="BT63" s="124"/>
      <c r="BU63" s="124"/>
      <c r="BV63" s="124"/>
      <c r="BW63" s="124"/>
      <c r="BX63" s="124"/>
      <c r="BY63" s="124"/>
      <c r="BZ63" s="124"/>
      <c r="CA63" s="124"/>
      <c r="CB63" s="124"/>
      <c r="CC63" s="124"/>
      <c r="CD63" s="124"/>
      <c r="CE63" s="124"/>
      <c r="CF63" s="124"/>
      <c r="CG63" s="124"/>
      <c r="CH63" s="124"/>
      <c r="CI63" s="124"/>
      <c r="CJ63" s="124"/>
      <c r="CK63" s="124"/>
      <c r="CL63" s="124"/>
      <c r="CM63" s="124"/>
      <c r="CN63" s="124"/>
      <c r="CO63" s="124"/>
      <c r="CP63" s="124"/>
      <c r="CQ63" s="124"/>
      <c r="CR63" s="124"/>
      <c r="CS63" s="124"/>
      <c r="CT63" s="124"/>
      <c r="CU63" s="124"/>
      <c r="CV63" s="124"/>
      <c r="CW63" s="124"/>
      <c r="CX63" s="124"/>
      <c r="CY63" s="124"/>
      <c r="CZ63" s="124"/>
      <c r="DA63" s="124"/>
      <c r="DB63" s="124"/>
      <c r="DC63" s="124"/>
      <c r="DD63" s="124"/>
      <c r="DE63" s="124"/>
      <c r="DF63" s="124"/>
      <c r="DG63" s="124"/>
      <c r="DH63" s="124"/>
      <c r="DI63" s="124"/>
      <c r="DJ63" s="124"/>
      <c r="DK63" s="124"/>
      <c r="DL63" s="124"/>
      <c r="DM63" s="124"/>
      <c r="DN63" s="124"/>
      <c r="DO63" s="124"/>
      <c r="DP63" s="124"/>
      <c r="DQ63" s="124"/>
      <c r="DR63" s="138"/>
      <c r="DS63" s="138"/>
      <c r="DT63" s="138"/>
      <c r="DU63" s="138"/>
    </row>
    <row r="64" spans="1:125">
      <c r="A64" s="127" t="s">
        <v>31</v>
      </c>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124"/>
      <c r="AZ64" s="124"/>
      <c r="BA64" s="124"/>
      <c r="BB64" s="124"/>
      <c r="BC64" s="124"/>
      <c r="BD64" s="124"/>
      <c r="BE64" s="124"/>
      <c r="BF64" s="124"/>
      <c r="BG64" s="124"/>
      <c r="BH64" s="124"/>
      <c r="BI64" s="124"/>
      <c r="BJ64" s="124"/>
      <c r="BK64" s="124"/>
      <c r="BL64" s="124"/>
      <c r="BM64" s="124"/>
      <c r="BN64" s="124"/>
      <c r="BO64" s="124"/>
      <c r="BP64" s="124"/>
      <c r="BQ64" s="124"/>
      <c r="BR64" s="124"/>
      <c r="BS64" s="124"/>
      <c r="BT64" s="124"/>
      <c r="BU64" s="124"/>
      <c r="BV64" s="124"/>
      <c r="BW64" s="124"/>
      <c r="BX64" s="124"/>
      <c r="BY64" s="124"/>
      <c r="BZ64" s="124"/>
      <c r="CA64" s="124"/>
      <c r="CB64" s="124"/>
      <c r="CC64" s="124"/>
      <c r="CD64" s="124"/>
      <c r="CE64" s="124"/>
      <c r="CF64" s="124"/>
      <c r="CG64" s="124"/>
      <c r="CH64" s="124"/>
      <c r="CI64" s="124"/>
      <c r="CJ64" s="124"/>
      <c r="CK64" s="124"/>
      <c r="CL64" s="124"/>
      <c r="CM64" s="124"/>
      <c r="CN64" s="124"/>
      <c r="CO64" s="124"/>
      <c r="CP64" s="124"/>
      <c r="CQ64" s="124"/>
      <c r="CR64" s="124"/>
      <c r="CS64" s="124"/>
      <c r="CT64" s="124"/>
      <c r="CU64" s="124"/>
      <c r="CV64" s="124"/>
      <c r="CW64" s="124"/>
      <c r="CX64" s="124"/>
      <c r="CY64" s="124"/>
      <c r="CZ64" s="124"/>
      <c r="DA64" s="124"/>
      <c r="DB64" s="124"/>
      <c r="DC64" s="124"/>
      <c r="DD64" s="124"/>
      <c r="DE64" s="124"/>
      <c r="DF64" s="124"/>
      <c r="DG64" s="124"/>
      <c r="DH64" s="124"/>
      <c r="DI64" s="124"/>
      <c r="DJ64" s="124"/>
      <c r="DK64" s="124"/>
      <c r="DL64" s="124"/>
      <c r="DM64" s="124"/>
      <c r="DN64" s="124"/>
      <c r="DO64" s="124"/>
      <c r="DP64" s="124"/>
      <c r="DQ64" s="124"/>
      <c r="DR64" s="138"/>
      <c r="DS64" s="138"/>
      <c r="DT64" s="138"/>
      <c r="DU64" s="138"/>
    </row>
    <row r="65" spans="1:125">
      <c r="A65" s="127" t="s">
        <v>305</v>
      </c>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124"/>
      <c r="AZ65" s="124"/>
      <c r="BA65" s="124"/>
      <c r="BB65" s="124"/>
      <c r="BC65" s="124"/>
      <c r="BD65" s="124"/>
      <c r="BE65" s="124"/>
      <c r="BF65" s="124"/>
      <c r="BG65" s="124"/>
      <c r="BH65" s="124"/>
      <c r="BI65" s="124"/>
      <c r="BJ65" s="124"/>
      <c r="BK65" s="124"/>
      <c r="BL65" s="124"/>
      <c r="BM65" s="124"/>
      <c r="BN65" s="124"/>
      <c r="BO65" s="124"/>
      <c r="BP65" s="124"/>
      <c r="BQ65" s="124"/>
      <c r="BR65" s="124"/>
      <c r="BS65" s="124"/>
      <c r="BT65" s="124"/>
      <c r="BU65" s="124"/>
      <c r="BV65" s="124"/>
      <c r="BW65" s="124"/>
      <c r="BX65" s="124"/>
      <c r="BY65" s="124"/>
      <c r="BZ65" s="124"/>
      <c r="CA65" s="124"/>
      <c r="CB65" s="124"/>
      <c r="CC65" s="124"/>
      <c r="CD65" s="124"/>
      <c r="CE65" s="124"/>
      <c r="CF65" s="124"/>
      <c r="CG65" s="124"/>
      <c r="CH65" s="124"/>
      <c r="CI65" s="124"/>
      <c r="CJ65" s="124"/>
      <c r="CK65" s="124"/>
      <c r="CL65" s="124"/>
      <c r="CM65" s="124"/>
      <c r="CN65" s="124"/>
      <c r="CO65" s="124"/>
      <c r="CP65" s="124"/>
      <c r="CQ65" s="124"/>
      <c r="CR65" s="124"/>
      <c r="CS65" s="124"/>
      <c r="CT65" s="124"/>
      <c r="CU65" s="124"/>
      <c r="CV65" s="124"/>
      <c r="CW65" s="124"/>
      <c r="CX65" s="124"/>
      <c r="CY65" s="124"/>
      <c r="CZ65" s="124"/>
      <c r="DA65" s="124"/>
      <c r="DB65" s="124"/>
      <c r="DC65" s="124"/>
      <c r="DD65" s="124"/>
      <c r="DE65" s="124"/>
      <c r="DF65" s="124"/>
      <c r="DG65" s="124"/>
      <c r="DH65" s="124"/>
      <c r="DI65" s="124"/>
      <c r="DJ65" s="124"/>
      <c r="DK65" s="124"/>
      <c r="DL65" s="124"/>
      <c r="DM65" s="124"/>
      <c r="DN65" s="124"/>
      <c r="DO65" s="124"/>
      <c r="DP65" s="124"/>
      <c r="DQ65" s="124"/>
      <c r="DR65" s="138"/>
      <c r="DS65" s="138"/>
      <c r="DT65" s="138"/>
      <c r="DU65" s="138"/>
    </row>
    <row r="66" ht="12.75" spans="1:125">
      <c r="A66" s="127" t="s">
        <v>306</v>
      </c>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c r="BG66" s="124"/>
      <c r="BH66" s="124"/>
      <c r="BI66" s="124"/>
      <c r="BJ66" s="124"/>
      <c r="BK66" s="124"/>
      <c r="BL66" s="124"/>
      <c r="BM66" s="124"/>
      <c r="BN66" s="124"/>
      <c r="BO66" s="124"/>
      <c r="BP66" s="124"/>
      <c r="BQ66" s="124"/>
      <c r="BR66" s="124"/>
      <c r="BS66" s="124"/>
      <c r="BT66" s="124"/>
      <c r="BU66" s="124"/>
      <c r="BV66" s="124"/>
      <c r="BW66" s="124"/>
      <c r="BX66" s="124"/>
      <c r="BY66" s="124"/>
      <c r="BZ66" s="124"/>
      <c r="CA66" s="124"/>
      <c r="CB66" s="124"/>
      <c r="CC66" s="124"/>
      <c r="CD66" s="124"/>
      <c r="CE66" s="124"/>
      <c r="CF66" s="124"/>
      <c r="CG66" s="124"/>
      <c r="CH66" s="124"/>
      <c r="CI66" s="124"/>
      <c r="CJ66" s="124"/>
      <c r="CK66" s="124"/>
      <c r="CL66" s="124"/>
      <c r="CM66" s="124"/>
      <c r="CN66" s="124"/>
      <c r="CO66" s="124"/>
      <c r="CP66" s="124"/>
      <c r="CQ66" s="124"/>
      <c r="CR66" s="124"/>
      <c r="CS66" s="124"/>
      <c r="CT66" s="124"/>
      <c r="CU66" s="124"/>
      <c r="CV66" s="124"/>
      <c r="CW66" s="124"/>
      <c r="CX66" s="124"/>
      <c r="CY66" s="124"/>
      <c r="CZ66" s="124"/>
      <c r="DA66" s="124"/>
      <c r="DB66" s="124"/>
      <c r="DC66" s="124"/>
      <c r="DD66" s="124"/>
      <c r="DE66" s="124"/>
      <c r="DF66" s="124"/>
      <c r="DG66" s="124"/>
      <c r="DH66" s="124"/>
      <c r="DI66" s="124"/>
      <c r="DJ66" s="124"/>
      <c r="DK66" s="124"/>
      <c r="DL66" s="124"/>
      <c r="DM66" s="124"/>
      <c r="DN66" s="124"/>
      <c r="DO66" s="124"/>
      <c r="DP66" s="124"/>
      <c r="DQ66" s="124"/>
      <c r="DR66" s="138"/>
      <c r="DS66" s="138"/>
      <c r="DT66" s="138"/>
      <c r="DU66" s="138"/>
    </row>
    <row r="67" spans="1:125">
      <c r="A67" s="127" t="s">
        <v>34</v>
      </c>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c r="BG67" s="124"/>
      <c r="BH67" s="124"/>
      <c r="BI67" s="124"/>
      <c r="BJ67" s="124"/>
      <c r="BK67" s="124"/>
      <c r="BL67" s="124"/>
      <c r="BM67" s="124"/>
      <c r="BN67" s="124"/>
      <c r="BO67" s="124"/>
      <c r="BP67" s="124"/>
      <c r="BQ67" s="124"/>
      <c r="BR67" s="124"/>
      <c r="BS67" s="124"/>
      <c r="BT67" s="124"/>
      <c r="BU67" s="124"/>
      <c r="BV67" s="124"/>
      <c r="BW67" s="124"/>
      <c r="BX67" s="124"/>
      <c r="BY67" s="124"/>
      <c r="BZ67" s="124"/>
      <c r="CA67" s="124"/>
      <c r="CB67" s="124"/>
      <c r="CC67" s="124"/>
      <c r="CD67" s="124"/>
      <c r="CE67" s="124"/>
      <c r="CF67" s="124"/>
      <c r="CG67" s="124"/>
      <c r="CH67" s="124"/>
      <c r="CI67" s="124"/>
      <c r="CJ67" s="124"/>
      <c r="CK67" s="124"/>
      <c r="CL67" s="124"/>
      <c r="CM67" s="124"/>
      <c r="CN67" s="124"/>
      <c r="CO67" s="124"/>
      <c r="CP67" s="124"/>
      <c r="CQ67" s="124"/>
      <c r="CR67" s="124"/>
      <c r="CS67" s="124"/>
      <c r="CT67" s="124"/>
      <c r="CU67" s="124"/>
      <c r="CV67" s="124"/>
      <c r="CW67" s="124"/>
      <c r="CX67" s="124"/>
      <c r="CY67" s="124"/>
      <c r="CZ67" s="124"/>
      <c r="DA67" s="124"/>
      <c r="DB67" s="124"/>
      <c r="DC67" s="124"/>
      <c r="DD67" s="124"/>
      <c r="DE67" s="124"/>
      <c r="DF67" s="124"/>
      <c r="DG67" s="124"/>
      <c r="DH67" s="124"/>
      <c r="DI67" s="124"/>
      <c r="DJ67" s="124"/>
      <c r="DK67" s="124"/>
      <c r="DL67" s="124"/>
      <c r="DM67" s="124"/>
      <c r="DN67" s="124"/>
      <c r="DO67" s="124"/>
      <c r="DP67" s="124"/>
      <c r="DQ67" s="124"/>
      <c r="DR67" s="138"/>
      <c r="DS67" s="138"/>
      <c r="DT67" s="138"/>
      <c r="DU67" s="138"/>
    </row>
    <row r="68" ht="24.75" spans="1:125">
      <c r="A68" s="130" t="s">
        <v>307</v>
      </c>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c r="AU68" s="124"/>
      <c r="AV68" s="124"/>
      <c r="AW68" s="124"/>
      <c r="AX68" s="124"/>
      <c r="AY68" s="124"/>
      <c r="AZ68" s="124"/>
      <c r="BA68" s="124"/>
      <c r="BB68" s="124"/>
      <c r="BC68" s="124"/>
      <c r="BD68" s="124"/>
      <c r="BE68" s="124"/>
      <c r="BF68" s="124"/>
      <c r="BG68" s="124"/>
      <c r="BH68" s="124"/>
      <c r="BI68" s="124"/>
      <c r="BJ68" s="124"/>
      <c r="BK68" s="124"/>
      <c r="BL68" s="124"/>
      <c r="BM68" s="124"/>
      <c r="BN68" s="124"/>
      <c r="BO68" s="124"/>
      <c r="BP68" s="124"/>
      <c r="BQ68" s="124"/>
      <c r="BR68" s="124"/>
      <c r="BS68" s="124"/>
      <c r="BT68" s="124"/>
      <c r="BU68" s="124"/>
      <c r="BV68" s="124"/>
      <c r="BW68" s="124"/>
      <c r="BX68" s="124"/>
      <c r="BY68" s="124"/>
      <c r="BZ68" s="124"/>
      <c r="CA68" s="124"/>
      <c r="CB68" s="124"/>
      <c r="CC68" s="124"/>
      <c r="CD68" s="124"/>
      <c r="CE68" s="124"/>
      <c r="CF68" s="124"/>
      <c r="CG68" s="124"/>
      <c r="CH68" s="124"/>
      <c r="CI68" s="124"/>
      <c r="CJ68" s="124"/>
      <c r="CK68" s="124"/>
      <c r="CL68" s="124"/>
      <c r="CM68" s="124"/>
      <c r="CN68" s="124"/>
      <c r="CO68" s="124"/>
      <c r="CP68" s="124"/>
      <c r="CQ68" s="124"/>
      <c r="CR68" s="124"/>
      <c r="CS68" s="124"/>
      <c r="CT68" s="124"/>
      <c r="CU68" s="124"/>
      <c r="CV68" s="124"/>
      <c r="CW68" s="124"/>
      <c r="CX68" s="124"/>
      <c r="CY68" s="124"/>
      <c r="CZ68" s="124"/>
      <c r="DA68" s="124"/>
      <c r="DB68" s="124"/>
      <c r="DC68" s="124"/>
      <c r="DD68" s="124"/>
      <c r="DE68" s="124"/>
      <c r="DF68" s="124"/>
      <c r="DG68" s="124"/>
      <c r="DH68" s="124"/>
      <c r="DI68" s="124"/>
      <c r="DJ68" s="124"/>
      <c r="DK68" s="124"/>
      <c r="DL68" s="124"/>
      <c r="DM68" s="124"/>
      <c r="DN68" s="124"/>
      <c r="DO68" s="124"/>
      <c r="DP68" s="124"/>
      <c r="DQ68" s="124"/>
      <c r="DR68" s="138"/>
      <c r="DS68" s="138"/>
      <c r="DT68" s="138"/>
      <c r="DU68" s="138"/>
    </row>
    <row r="69" ht="12.75" spans="1:125">
      <c r="A69" s="127" t="s">
        <v>308</v>
      </c>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c r="BG69" s="124"/>
      <c r="BH69" s="124"/>
      <c r="BI69" s="124"/>
      <c r="BJ69" s="124"/>
      <c r="BK69" s="124"/>
      <c r="BL69" s="124"/>
      <c r="BM69" s="124"/>
      <c r="BN69" s="124"/>
      <c r="BO69" s="124"/>
      <c r="BP69" s="124"/>
      <c r="BQ69" s="124"/>
      <c r="BR69" s="124"/>
      <c r="BS69" s="124"/>
      <c r="BT69" s="124"/>
      <c r="BU69" s="124"/>
      <c r="BV69" s="124"/>
      <c r="BW69" s="124"/>
      <c r="BX69" s="124"/>
      <c r="BY69" s="124"/>
      <c r="BZ69" s="124"/>
      <c r="CA69" s="124"/>
      <c r="CB69" s="124"/>
      <c r="CC69" s="124"/>
      <c r="CD69" s="124"/>
      <c r="CE69" s="124"/>
      <c r="CF69" s="124"/>
      <c r="CG69" s="124"/>
      <c r="CH69" s="124"/>
      <c r="CI69" s="124"/>
      <c r="CJ69" s="124"/>
      <c r="CK69" s="124"/>
      <c r="CL69" s="124"/>
      <c r="CM69" s="124"/>
      <c r="CN69" s="124"/>
      <c r="CO69" s="124"/>
      <c r="CP69" s="124"/>
      <c r="CQ69" s="124"/>
      <c r="CR69" s="124"/>
      <c r="CS69" s="124"/>
      <c r="CT69" s="124"/>
      <c r="CU69" s="124"/>
      <c r="CV69" s="124"/>
      <c r="CW69" s="124"/>
      <c r="CX69" s="124"/>
      <c r="CY69" s="124"/>
      <c r="CZ69" s="124"/>
      <c r="DA69" s="124"/>
      <c r="DB69" s="124"/>
      <c r="DC69" s="124"/>
      <c r="DD69" s="124"/>
      <c r="DE69" s="124"/>
      <c r="DF69" s="124"/>
      <c r="DG69" s="124"/>
      <c r="DH69" s="124"/>
      <c r="DI69" s="124"/>
      <c r="DJ69" s="124"/>
      <c r="DK69" s="124"/>
      <c r="DL69" s="124"/>
      <c r="DM69" s="124"/>
      <c r="DN69" s="124"/>
      <c r="DO69" s="124"/>
      <c r="DP69" s="124"/>
      <c r="DQ69" s="124"/>
      <c r="DR69" s="138"/>
      <c r="DS69" s="138"/>
      <c r="DT69" s="138"/>
      <c r="DU69" s="138"/>
    </row>
    <row r="70" ht="12.75" spans="1:125">
      <c r="A70" s="123" t="s">
        <v>309</v>
      </c>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c r="BO70" s="124"/>
      <c r="BP70" s="124"/>
      <c r="BQ70" s="124"/>
      <c r="BR70" s="124"/>
      <c r="BS70" s="124"/>
      <c r="BT70" s="124"/>
      <c r="BU70" s="124"/>
      <c r="BV70" s="124"/>
      <c r="BW70" s="124"/>
      <c r="BX70" s="124"/>
      <c r="BY70" s="124"/>
      <c r="BZ70" s="124"/>
      <c r="CA70" s="124"/>
      <c r="CB70" s="124"/>
      <c r="CC70" s="124"/>
      <c r="CD70" s="124"/>
      <c r="CE70" s="124"/>
      <c r="CF70" s="124"/>
      <c r="CG70" s="124"/>
      <c r="CH70" s="124"/>
      <c r="CI70" s="124"/>
      <c r="CJ70" s="124"/>
      <c r="CK70" s="124"/>
      <c r="CL70" s="124"/>
      <c r="CM70" s="124"/>
      <c r="CN70" s="124"/>
      <c r="CO70" s="124"/>
      <c r="CP70" s="124"/>
      <c r="CQ70" s="124"/>
      <c r="CR70" s="124"/>
      <c r="CS70" s="124"/>
      <c r="CT70" s="124"/>
      <c r="CU70" s="124"/>
      <c r="CV70" s="124"/>
      <c r="CW70" s="124"/>
      <c r="CX70" s="124"/>
      <c r="CY70" s="124"/>
      <c r="CZ70" s="124"/>
      <c r="DA70" s="124"/>
      <c r="DB70" s="124"/>
      <c r="DC70" s="124"/>
      <c r="DD70" s="124"/>
      <c r="DE70" s="124"/>
      <c r="DF70" s="124"/>
      <c r="DG70" s="124"/>
      <c r="DH70" s="124"/>
      <c r="DI70" s="124"/>
      <c r="DJ70" s="124"/>
      <c r="DK70" s="124"/>
      <c r="DL70" s="124"/>
      <c r="DM70" s="124"/>
      <c r="DN70" s="124"/>
      <c r="DO70" s="124"/>
      <c r="DP70" s="124"/>
      <c r="DQ70" s="124"/>
      <c r="DR70" s="138"/>
      <c r="DS70" s="138"/>
      <c r="DT70" s="138"/>
      <c r="DU70" s="138"/>
    </row>
    <row r="71" ht="12.75" spans="1:125">
      <c r="A71" s="127" t="s">
        <v>310</v>
      </c>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4"/>
      <c r="BF71" s="124"/>
      <c r="BG71" s="124"/>
      <c r="BH71" s="124"/>
      <c r="BI71" s="124"/>
      <c r="BJ71" s="124"/>
      <c r="BK71" s="124"/>
      <c r="BL71" s="124"/>
      <c r="BM71" s="124"/>
      <c r="BN71" s="124"/>
      <c r="BO71" s="124"/>
      <c r="BP71" s="124"/>
      <c r="BQ71" s="124"/>
      <c r="BR71" s="124"/>
      <c r="BS71" s="124"/>
      <c r="BT71" s="124"/>
      <c r="BU71" s="124"/>
      <c r="BV71" s="124"/>
      <c r="BW71" s="124"/>
      <c r="BX71" s="124"/>
      <c r="BY71" s="124"/>
      <c r="BZ71" s="124"/>
      <c r="CA71" s="124"/>
      <c r="CB71" s="124"/>
      <c r="CC71" s="124"/>
      <c r="CD71" s="124"/>
      <c r="CE71" s="124"/>
      <c r="CF71" s="124"/>
      <c r="CG71" s="124"/>
      <c r="CH71" s="124"/>
      <c r="CI71" s="124"/>
      <c r="CJ71" s="124"/>
      <c r="CK71" s="124"/>
      <c r="CL71" s="124"/>
      <c r="CM71" s="124"/>
      <c r="CN71" s="124"/>
      <c r="CO71" s="124"/>
      <c r="CP71" s="124"/>
      <c r="CQ71" s="124"/>
      <c r="CR71" s="124"/>
      <c r="CS71" s="124"/>
      <c r="CT71" s="124"/>
      <c r="CU71" s="124"/>
      <c r="CV71" s="124"/>
      <c r="CW71" s="124"/>
      <c r="CX71" s="124"/>
      <c r="CY71" s="124"/>
      <c r="CZ71" s="124"/>
      <c r="DA71" s="124"/>
      <c r="DB71" s="124"/>
      <c r="DC71" s="124"/>
      <c r="DD71" s="124"/>
      <c r="DE71" s="124"/>
      <c r="DF71" s="124"/>
      <c r="DG71" s="124"/>
      <c r="DH71" s="124"/>
      <c r="DI71" s="124"/>
      <c r="DJ71" s="124"/>
      <c r="DK71" s="124"/>
      <c r="DL71" s="124"/>
      <c r="DM71" s="124"/>
      <c r="DN71" s="124"/>
      <c r="DO71" s="124"/>
      <c r="DP71" s="124"/>
      <c r="DQ71" s="124"/>
      <c r="DR71" s="138"/>
      <c r="DS71" s="138"/>
      <c r="DT71" s="138"/>
      <c r="DU71" s="138"/>
    </row>
    <row r="72" ht="12.75" spans="1:125">
      <c r="A72" s="127" t="s">
        <v>311</v>
      </c>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c r="BG72" s="124"/>
      <c r="BH72" s="124"/>
      <c r="BI72" s="124"/>
      <c r="BJ72" s="124"/>
      <c r="BK72" s="124"/>
      <c r="BL72" s="124"/>
      <c r="BM72" s="124"/>
      <c r="BN72" s="124"/>
      <c r="BO72" s="124"/>
      <c r="BP72" s="124"/>
      <c r="BQ72" s="124"/>
      <c r="BR72" s="124"/>
      <c r="BS72" s="124"/>
      <c r="BT72" s="124"/>
      <c r="BU72" s="124"/>
      <c r="BV72" s="124"/>
      <c r="BW72" s="124"/>
      <c r="BX72" s="124"/>
      <c r="BY72" s="124"/>
      <c r="BZ72" s="124"/>
      <c r="CA72" s="124"/>
      <c r="CB72" s="124"/>
      <c r="CC72" s="124"/>
      <c r="CD72" s="124"/>
      <c r="CE72" s="124"/>
      <c r="CF72" s="124"/>
      <c r="CG72" s="124"/>
      <c r="CH72" s="124"/>
      <c r="CI72" s="124"/>
      <c r="CJ72" s="124"/>
      <c r="CK72" s="124"/>
      <c r="CL72" s="124"/>
      <c r="CM72" s="124"/>
      <c r="CN72" s="124"/>
      <c r="CO72" s="124"/>
      <c r="CP72" s="124"/>
      <c r="CQ72" s="124"/>
      <c r="CR72" s="124"/>
      <c r="CS72" s="124"/>
      <c r="CT72" s="124"/>
      <c r="CU72" s="124"/>
      <c r="CV72" s="124"/>
      <c r="CW72" s="124"/>
      <c r="CX72" s="124"/>
      <c r="CY72" s="124"/>
      <c r="CZ72" s="124"/>
      <c r="DA72" s="124"/>
      <c r="DB72" s="124"/>
      <c r="DC72" s="124"/>
      <c r="DD72" s="124"/>
      <c r="DE72" s="124"/>
      <c r="DF72" s="124"/>
      <c r="DG72" s="124"/>
      <c r="DH72" s="124"/>
      <c r="DI72" s="124"/>
      <c r="DJ72" s="124"/>
      <c r="DK72" s="124"/>
      <c r="DL72" s="124"/>
      <c r="DM72" s="124"/>
      <c r="DN72" s="124"/>
      <c r="DO72" s="124"/>
      <c r="DP72" s="124"/>
      <c r="DQ72" s="124"/>
      <c r="DR72" s="138"/>
      <c r="DS72" s="138"/>
      <c r="DT72" s="138"/>
      <c r="DU72" s="138"/>
    </row>
    <row r="73" spans="1:125">
      <c r="A73" s="127" t="s">
        <v>40</v>
      </c>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L73" s="124"/>
      <c r="BM73" s="124"/>
      <c r="BN73" s="124"/>
      <c r="BO73" s="124"/>
      <c r="BP73" s="124"/>
      <c r="BQ73" s="124"/>
      <c r="BR73" s="124"/>
      <c r="BS73" s="124"/>
      <c r="BT73" s="124"/>
      <c r="BU73" s="124"/>
      <c r="BV73" s="124"/>
      <c r="BW73" s="124"/>
      <c r="BX73" s="124"/>
      <c r="BY73" s="124"/>
      <c r="BZ73" s="124"/>
      <c r="CA73" s="124"/>
      <c r="CB73" s="124"/>
      <c r="CC73" s="124"/>
      <c r="CD73" s="124"/>
      <c r="CE73" s="124"/>
      <c r="CF73" s="124"/>
      <c r="CG73" s="124"/>
      <c r="CH73" s="124"/>
      <c r="CI73" s="124"/>
      <c r="CJ73" s="124"/>
      <c r="CK73" s="124"/>
      <c r="CL73" s="124"/>
      <c r="CM73" s="124"/>
      <c r="CN73" s="124"/>
      <c r="CO73" s="124"/>
      <c r="CP73" s="124"/>
      <c r="CQ73" s="124"/>
      <c r="CR73" s="124"/>
      <c r="CS73" s="124"/>
      <c r="CT73" s="124"/>
      <c r="CU73" s="124"/>
      <c r="CV73" s="124"/>
      <c r="CW73" s="124"/>
      <c r="CX73" s="124"/>
      <c r="CY73" s="124"/>
      <c r="CZ73" s="124"/>
      <c r="DA73" s="124"/>
      <c r="DB73" s="124"/>
      <c r="DC73" s="124"/>
      <c r="DD73" s="124"/>
      <c r="DE73" s="124"/>
      <c r="DF73" s="124"/>
      <c r="DG73" s="124"/>
      <c r="DH73" s="124"/>
      <c r="DI73" s="124"/>
      <c r="DJ73" s="124"/>
      <c r="DK73" s="124"/>
      <c r="DL73" s="124"/>
      <c r="DM73" s="124"/>
      <c r="DN73" s="124"/>
      <c r="DO73" s="124"/>
      <c r="DP73" s="124"/>
      <c r="DQ73" s="124"/>
      <c r="DR73" s="138"/>
      <c r="DS73" s="138"/>
      <c r="DT73" s="138"/>
      <c r="DU73" s="138"/>
    </row>
    <row r="74" ht="12.75" spans="1:125">
      <c r="A74" s="127" t="s">
        <v>312</v>
      </c>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c r="BG74" s="124"/>
      <c r="BH74" s="124"/>
      <c r="BI74" s="124"/>
      <c r="BJ74" s="124"/>
      <c r="BK74" s="124"/>
      <c r="BL74" s="124"/>
      <c r="BM74" s="124"/>
      <c r="BN74" s="124"/>
      <c r="BO74" s="124"/>
      <c r="BP74" s="124"/>
      <c r="BQ74" s="124"/>
      <c r="BR74" s="124"/>
      <c r="BS74" s="124"/>
      <c r="BT74" s="124"/>
      <c r="BU74" s="124"/>
      <c r="BV74" s="124"/>
      <c r="BW74" s="124"/>
      <c r="BX74" s="124"/>
      <c r="BY74" s="124"/>
      <c r="BZ74" s="124"/>
      <c r="CA74" s="124"/>
      <c r="CB74" s="124"/>
      <c r="CC74" s="124"/>
      <c r="CD74" s="124"/>
      <c r="CE74" s="124"/>
      <c r="CF74" s="124"/>
      <c r="CG74" s="124"/>
      <c r="CH74" s="124"/>
      <c r="CI74" s="124"/>
      <c r="CJ74" s="124"/>
      <c r="CK74" s="124"/>
      <c r="CL74" s="124"/>
      <c r="CM74" s="124"/>
      <c r="CN74" s="124"/>
      <c r="CO74" s="124"/>
      <c r="CP74" s="124"/>
      <c r="CQ74" s="124"/>
      <c r="CR74" s="124"/>
      <c r="CS74" s="124"/>
      <c r="CT74" s="124"/>
      <c r="CU74" s="124"/>
      <c r="CV74" s="124"/>
      <c r="CW74" s="124"/>
      <c r="CX74" s="124"/>
      <c r="CY74" s="124"/>
      <c r="CZ74" s="124"/>
      <c r="DA74" s="124"/>
      <c r="DB74" s="124"/>
      <c r="DC74" s="124"/>
      <c r="DD74" s="124"/>
      <c r="DE74" s="124"/>
      <c r="DF74" s="124"/>
      <c r="DG74" s="124"/>
      <c r="DH74" s="124"/>
      <c r="DI74" s="124"/>
      <c r="DJ74" s="124"/>
      <c r="DK74" s="124"/>
      <c r="DL74" s="124"/>
      <c r="DM74" s="124"/>
      <c r="DN74" s="124"/>
      <c r="DO74" s="124"/>
      <c r="DP74" s="124"/>
      <c r="DQ74" s="124"/>
      <c r="DR74" s="138"/>
      <c r="DS74" s="138"/>
      <c r="DT74" s="138"/>
      <c r="DU74" s="138"/>
    </row>
    <row r="75" s="115" customFormat="1" spans="1:121">
      <c r="A75" s="121" t="s">
        <v>42</v>
      </c>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c r="AI75" s="122"/>
      <c r="AJ75" s="122"/>
      <c r="AK75" s="122"/>
      <c r="AL75" s="122"/>
      <c r="AM75" s="122"/>
      <c r="AN75" s="122"/>
      <c r="AO75" s="122"/>
      <c r="AP75" s="122"/>
      <c r="AQ75" s="122"/>
      <c r="AR75" s="122"/>
      <c r="AS75" s="122"/>
      <c r="AT75" s="122"/>
      <c r="AU75" s="122"/>
      <c r="AV75" s="122"/>
      <c r="AW75" s="122"/>
      <c r="AX75" s="122"/>
      <c r="AY75" s="122"/>
      <c r="AZ75" s="122"/>
      <c r="BA75" s="122"/>
      <c r="BB75" s="122"/>
      <c r="BC75" s="122"/>
      <c r="BD75" s="122"/>
      <c r="BE75" s="122"/>
      <c r="BF75" s="122"/>
      <c r="BG75" s="122"/>
      <c r="BH75" s="122"/>
      <c r="BI75" s="122"/>
      <c r="BJ75" s="122"/>
      <c r="BK75" s="122"/>
      <c r="BL75" s="122"/>
      <c r="BM75" s="122"/>
      <c r="BN75" s="122"/>
      <c r="BO75" s="122"/>
      <c r="BP75" s="122"/>
      <c r="BQ75" s="122"/>
      <c r="BR75" s="122"/>
      <c r="BS75" s="122"/>
      <c r="BT75" s="122"/>
      <c r="BU75" s="122"/>
      <c r="BV75" s="122"/>
      <c r="BW75" s="122"/>
      <c r="BX75" s="122"/>
      <c r="BY75" s="122"/>
      <c r="BZ75" s="122"/>
      <c r="CA75" s="122"/>
      <c r="CB75" s="122"/>
      <c r="CC75" s="122"/>
      <c r="CD75" s="122"/>
      <c r="CE75" s="122"/>
      <c r="CF75" s="122"/>
      <c r="CG75" s="122"/>
      <c r="CH75" s="122"/>
      <c r="CI75" s="122"/>
      <c r="CJ75" s="122"/>
      <c r="CK75" s="122"/>
      <c r="CL75" s="122"/>
      <c r="CM75" s="122"/>
      <c r="CN75" s="122"/>
      <c r="CO75" s="122"/>
      <c r="CP75" s="122"/>
      <c r="CQ75" s="122"/>
      <c r="CR75" s="122"/>
      <c r="CS75" s="122"/>
      <c r="CT75" s="122"/>
      <c r="CU75" s="122"/>
      <c r="CV75" s="122"/>
      <c r="CW75" s="122"/>
      <c r="CX75" s="122"/>
      <c r="CY75" s="122"/>
      <c r="CZ75" s="122"/>
      <c r="DA75" s="122"/>
      <c r="DB75" s="122"/>
      <c r="DC75" s="122"/>
      <c r="DD75" s="122"/>
      <c r="DE75" s="122"/>
      <c r="DF75" s="122"/>
      <c r="DG75" s="122"/>
      <c r="DH75" s="122"/>
      <c r="DI75" s="122"/>
      <c r="DJ75" s="122"/>
      <c r="DK75" s="122"/>
      <c r="DL75" s="122"/>
      <c r="DM75" s="122"/>
      <c r="DN75" s="122"/>
      <c r="DO75" s="122"/>
      <c r="DP75" s="122"/>
      <c r="DQ75" s="122"/>
    </row>
    <row r="76" spans="1:125">
      <c r="A76" s="127" t="s">
        <v>43</v>
      </c>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c r="BG76" s="124"/>
      <c r="BH76" s="124"/>
      <c r="BI76" s="124"/>
      <c r="BJ76" s="124"/>
      <c r="BK76" s="124"/>
      <c r="BL76" s="124"/>
      <c r="BM76" s="124"/>
      <c r="BN76" s="124"/>
      <c r="BO76" s="124"/>
      <c r="BP76" s="124"/>
      <c r="BQ76" s="124"/>
      <c r="BR76" s="124"/>
      <c r="BS76" s="124"/>
      <c r="BT76" s="124"/>
      <c r="BU76" s="124"/>
      <c r="BV76" s="124"/>
      <c r="BW76" s="124"/>
      <c r="BX76" s="124"/>
      <c r="BY76" s="124"/>
      <c r="BZ76" s="124"/>
      <c r="CA76" s="124"/>
      <c r="CB76" s="124"/>
      <c r="CC76" s="124"/>
      <c r="CD76" s="124"/>
      <c r="CE76" s="124"/>
      <c r="CF76" s="124"/>
      <c r="CG76" s="124"/>
      <c r="CH76" s="124"/>
      <c r="CI76" s="124"/>
      <c r="CJ76" s="124"/>
      <c r="CK76" s="124"/>
      <c r="CL76" s="124"/>
      <c r="CM76" s="124"/>
      <c r="CN76" s="124"/>
      <c r="CO76" s="124"/>
      <c r="CP76" s="124"/>
      <c r="CQ76" s="124"/>
      <c r="CR76" s="124"/>
      <c r="CS76" s="124"/>
      <c r="CT76" s="124"/>
      <c r="CU76" s="124"/>
      <c r="CV76" s="124"/>
      <c r="CW76" s="124"/>
      <c r="CX76" s="124"/>
      <c r="CY76" s="124"/>
      <c r="CZ76" s="124"/>
      <c r="DA76" s="124"/>
      <c r="DB76" s="124"/>
      <c r="DC76" s="124"/>
      <c r="DD76" s="124"/>
      <c r="DE76" s="124"/>
      <c r="DF76" s="124"/>
      <c r="DG76" s="124"/>
      <c r="DH76" s="124"/>
      <c r="DI76" s="124"/>
      <c r="DJ76" s="124"/>
      <c r="DK76" s="124"/>
      <c r="DL76" s="124"/>
      <c r="DM76" s="124"/>
      <c r="DN76" s="124"/>
      <c r="DO76" s="124"/>
      <c r="DP76" s="124"/>
      <c r="DQ76" s="124"/>
      <c r="DR76" s="138"/>
      <c r="DS76" s="138"/>
      <c r="DT76" s="138"/>
      <c r="DU76" s="138"/>
    </row>
    <row r="77" spans="1:125">
      <c r="A77" s="127" t="s">
        <v>44</v>
      </c>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c r="BG77" s="124"/>
      <c r="BH77" s="124"/>
      <c r="BI77" s="124"/>
      <c r="BJ77" s="124"/>
      <c r="BK77" s="124"/>
      <c r="BL77" s="124"/>
      <c r="BM77" s="124"/>
      <c r="BN77" s="124"/>
      <c r="BO77" s="124"/>
      <c r="BP77" s="124"/>
      <c r="BQ77" s="124"/>
      <c r="BR77" s="124"/>
      <c r="BS77" s="124"/>
      <c r="BT77" s="124"/>
      <c r="BU77" s="124"/>
      <c r="BV77" s="124"/>
      <c r="BW77" s="124"/>
      <c r="BX77" s="124"/>
      <c r="BY77" s="124"/>
      <c r="BZ77" s="124"/>
      <c r="CA77" s="124"/>
      <c r="CB77" s="124"/>
      <c r="CC77" s="124"/>
      <c r="CD77" s="124"/>
      <c r="CE77" s="124"/>
      <c r="CF77" s="124"/>
      <c r="CG77" s="124"/>
      <c r="CH77" s="124"/>
      <c r="CI77" s="124"/>
      <c r="CJ77" s="124"/>
      <c r="CK77" s="124"/>
      <c r="CL77" s="124"/>
      <c r="CM77" s="124"/>
      <c r="CN77" s="124"/>
      <c r="CO77" s="124"/>
      <c r="CP77" s="124"/>
      <c r="CQ77" s="124"/>
      <c r="CR77" s="124"/>
      <c r="CS77" s="124"/>
      <c r="CT77" s="124"/>
      <c r="CU77" s="124"/>
      <c r="CV77" s="124"/>
      <c r="CW77" s="124"/>
      <c r="CX77" s="124"/>
      <c r="CY77" s="124"/>
      <c r="CZ77" s="124"/>
      <c r="DA77" s="124"/>
      <c r="DB77" s="124"/>
      <c r="DC77" s="124"/>
      <c r="DD77" s="124"/>
      <c r="DE77" s="124"/>
      <c r="DF77" s="124"/>
      <c r="DG77" s="124"/>
      <c r="DH77" s="124"/>
      <c r="DI77" s="124"/>
      <c r="DJ77" s="124"/>
      <c r="DK77" s="124"/>
      <c r="DL77" s="124"/>
      <c r="DM77" s="124"/>
      <c r="DN77" s="124"/>
      <c r="DO77" s="124"/>
      <c r="DP77" s="124"/>
      <c r="DQ77" s="124"/>
      <c r="DR77" s="138"/>
      <c r="DS77" s="138"/>
      <c r="DT77" s="138"/>
      <c r="DU77" s="138"/>
    </row>
    <row r="78" spans="1:125">
      <c r="A78" s="127" t="s">
        <v>45</v>
      </c>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c r="BG78" s="124"/>
      <c r="BH78" s="124"/>
      <c r="BI78" s="124"/>
      <c r="BJ78" s="124"/>
      <c r="BK78" s="124"/>
      <c r="BL78" s="124"/>
      <c r="BM78" s="124"/>
      <c r="BN78" s="124"/>
      <c r="BO78" s="124"/>
      <c r="BP78" s="124"/>
      <c r="BQ78" s="124"/>
      <c r="BR78" s="124"/>
      <c r="BS78" s="124"/>
      <c r="BT78" s="124"/>
      <c r="BU78" s="124"/>
      <c r="BV78" s="124"/>
      <c r="BW78" s="124"/>
      <c r="BX78" s="124"/>
      <c r="BY78" s="124"/>
      <c r="BZ78" s="124"/>
      <c r="CA78" s="124"/>
      <c r="CB78" s="124"/>
      <c r="CC78" s="124"/>
      <c r="CD78" s="124"/>
      <c r="CE78" s="124"/>
      <c r="CF78" s="124"/>
      <c r="CG78" s="124"/>
      <c r="CH78" s="124"/>
      <c r="CI78" s="124"/>
      <c r="CJ78" s="124"/>
      <c r="CK78" s="124"/>
      <c r="CL78" s="124"/>
      <c r="CM78" s="124"/>
      <c r="CN78" s="124"/>
      <c r="CO78" s="124"/>
      <c r="CP78" s="124"/>
      <c r="CQ78" s="124"/>
      <c r="CR78" s="124"/>
      <c r="CS78" s="124"/>
      <c r="CT78" s="124"/>
      <c r="CU78" s="124"/>
      <c r="CV78" s="124"/>
      <c r="CW78" s="124"/>
      <c r="CX78" s="124"/>
      <c r="CY78" s="124"/>
      <c r="CZ78" s="124"/>
      <c r="DA78" s="124"/>
      <c r="DB78" s="124"/>
      <c r="DC78" s="124"/>
      <c r="DD78" s="124"/>
      <c r="DE78" s="124"/>
      <c r="DF78" s="124"/>
      <c r="DG78" s="124"/>
      <c r="DH78" s="124"/>
      <c r="DI78" s="124"/>
      <c r="DJ78" s="124"/>
      <c r="DK78" s="124"/>
      <c r="DL78" s="124"/>
      <c r="DM78" s="124"/>
      <c r="DN78" s="124"/>
      <c r="DO78" s="124"/>
      <c r="DP78" s="124"/>
      <c r="DQ78" s="124"/>
      <c r="DR78" s="138"/>
      <c r="DS78" s="138"/>
      <c r="DT78" s="138"/>
      <c r="DU78" s="138"/>
    </row>
    <row r="79" spans="1:125">
      <c r="A79" s="127" t="s">
        <v>46</v>
      </c>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c r="AI79" s="124"/>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c r="BG79" s="124"/>
      <c r="BH79" s="124"/>
      <c r="BI79" s="124"/>
      <c r="BJ79" s="124"/>
      <c r="BK79" s="124"/>
      <c r="BL79" s="124"/>
      <c r="BM79" s="124"/>
      <c r="BN79" s="124"/>
      <c r="BO79" s="124"/>
      <c r="BP79" s="124"/>
      <c r="BQ79" s="124"/>
      <c r="BR79" s="124"/>
      <c r="BS79" s="124"/>
      <c r="BT79" s="124"/>
      <c r="BU79" s="124"/>
      <c r="BV79" s="124"/>
      <c r="BW79" s="124"/>
      <c r="BX79" s="124"/>
      <c r="BY79" s="124"/>
      <c r="BZ79" s="124"/>
      <c r="CA79" s="124"/>
      <c r="CB79" s="124"/>
      <c r="CC79" s="124"/>
      <c r="CD79" s="124"/>
      <c r="CE79" s="124"/>
      <c r="CF79" s="124"/>
      <c r="CG79" s="124"/>
      <c r="CH79" s="124"/>
      <c r="CI79" s="124"/>
      <c r="CJ79" s="124"/>
      <c r="CK79" s="124"/>
      <c r="CL79" s="124"/>
      <c r="CM79" s="124"/>
      <c r="CN79" s="124"/>
      <c r="CO79" s="124"/>
      <c r="CP79" s="124"/>
      <c r="CQ79" s="124"/>
      <c r="CR79" s="124"/>
      <c r="CS79" s="124"/>
      <c r="CT79" s="124"/>
      <c r="CU79" s="124"/>
      <c r="CV79" s="124"/>
      <c r="CW79" s="124"/>
      <c r="CX79" s="124"/>
      <c r="CY79" s="124"/>
      <c r="CZ79" s="124"/>
      <c r="DA79" s="124"/>
      <c r="DB79" s="124"/>
      <c r="DC79" s="124"/>
      <c r="DD79" s="124"/>
      <c r="DE79" s="124"/>
      <c r="DF79" s="124"/>
      <c r="DG79" s="124"/>
      <c r="DH79" s="124"/>
      <c r="DI79" s="124"/>
      <c r="DJ79" s="124"/>
      <c r="DK79" s="124"/>
      <c r="DL79" s="124"/>
      <c r="DM79" s="124"/>
      <c r="DN79" s="124"/>
      <c r="DO79" s="124"/>
      <c r="DP79" s="124"/>
      <c r="DQ79" s="124"/>
      <c r="DR79" s="138"/>
      <c r="DS79" s="138"/>
      <c r="DT79" s="138"/>
      <c r="DU79" s="138"/>
    </row>
    <row r="80" spans="1:125">
      <c r="A80" s="127" t="s">
        <v>47</v>
      </c>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c r="BG80" s="124"/>
      <c r="BH80" s="124"/>
      <c r="BI80" s="124"/>
      <c r="BJ80" s="124"/>
      <c r="BK80" s="124"/>
      <c r="BL80" s="124"/>
      <c r="BM80" s="124"/>
      <c r="BN80" s="124"/>
      <c r="BO80" s="124"/>
      <c r="BP80" s="124"/>
      <c r="BQ80" s="124"/>
      <c r="BR80" s="124"/>
      <c r="BS80" s="124"/>
      <c r="BT80" s="124"/>
      <c r="BU80" s="124"/>
      <c r="BV80" s="124"/>
      <c r="BW80" s="124"/>
      <c r="BX80" s="124"/>
      <c r="BY80" s="124"/>
      <c r="BZ80" s="124"/>
      <c r="CA80" s="124"/>
      <c r="CB80" s="124"/>
      <c r="CC80" s="124"/>
      <c r="CD80" s="124"/>
      <c r="CE80" s="124"/>
      <c r="CF80" s="124"/>
      <c r="CG80" s="124"/>
      <c r="CH80" s="124"/>
      <c r="CI80" s="124"/>
      <c r="CJ80" s="124"/>
      <c r="CK80" s="124"/>
      <c r="CL80" s="124"/>
      <c r="CM80" s="124"/>
      <c r="CN80" s="124"/>
      <c r="CO80" s="124"/>
      <c r="CP80" s="124"/>
      <c r="CQ80" s="124"/>
      <c r="CR80" s="124"/>
      <c r="CS80" s="124"/>
      <c r="CT80" s="124"/>
      <c r="CU80" s="124"/>
      <c r="CV80" s="124"/>
      <c r="CW80" s="124"/>
      <c r="CX80" s="124"/>
      <c r="CY80" s="124"/>
      <c r="CZ80" s="124"/>
      <c r="DA80" s="124"/>
      <c r="DB80" s="124"/>
      <c r="DC80" s="124"/>
      <c r="DD80" s="124"/>
      <c r="DE80" s="124"/>
      <c r="DF80" s="124"/>
      <c r="DG80" s="124"/>
      <c r="DH80" s="124"/>
      <c r="DI80" s="124"/>
      <c r="DJ80" s="124"/>
      <c r="DK80" s="124"/>
      <c r="DL80" s="124"/>
      <c r="DM80" s="124"/>
      <c r="DN80" s="124"/>
      <c r="DO80" s="124"/>
      <c r="DP80" s="124"/>
      <c r="DQ80" s="124"/>
      <c r="DR80" s="138"/>
      <c r="DS80" s="138"/>
      <c r="DT80" s="138"/>
      <c r="DU80" s="138"/>
    </row>
    <row r="81" s="115" customFormat="1" ht="12.75" spans="1:121">
      <c r="A81" s="121" t="s">
        <v>313</v>
      </c>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c r="BE81" s="122"/>
      <c r="BF81" s="122"/>
      <c r="BG81" s="122"/>
      <c r="BH81" s="122"/>
      <c r="BI81" s="122"/>
      <c r="BJ81" s="122"/>
      <c r="BK81" s="122"/>
      <c r="BL81" s="122"/>
      <c r="BM81" s="122"/>
      <c r="BN81" s="122"/>
      <c r="BO81" s="122"/>
      <c r="BP81" s="122"/>
      <c r="BQ81" s="122"/>
      <c r="BR81" s="122"/>
      <c r="BS81" s="122"/>
      <c r="BT81" s="122"/>
      <c r="BU81" s="122"/>
      <c r="BV81" s="122"/>
      <c r="BW81" s="122"/>
      <c r="BX81" s="122"/>
      <c r="BY81" s="122"/>
      <c r="BZ81" s="122"/>
      <c r="CA81" s="122"/>
      <c r="CB81" s="122"/>
      <c r="CC81" s="122"/>
      <c r="CD81" s="122"/>
      <c r="CE81" s="122"/>
      <c r="CF81" s="122"/>
      <c r="CG81" s="122"/>
      <c r="CH81" s="122"/>
      <c r="CI81" s="122"/>
      <c r="CJ81" s="122"/>
      <c r="CK81" s="122"/>
      <c r="CL81" s="122"/>
      <c r="CM81" s="122"/>
      <c r="CN81" s="122"/>
      <c r="CO81" s="122"/>
      <c r="CP81" s="122"/>
      <c r="CQ81" s="122"/>
      <c r="CR81" s="122"/>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122"/>
      <c r="DQ81" s="122"/>
    </row>
    <row r="82" spans="1:125">
      <c r="A82" s="127" t="s">
        <v>49</v>
      </c>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c r="BB82" s="124"/>
      <c r="BC82" s="124"/>
      <c r="BD82" s="124"/>
      <c r="BE82" s="124"/>
      <c r="BF82" s="124"/>
      <c r="BG82" s="124"/>
      <c r="BH82" s="124"/>
      <c r="BI82" s="124"/>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c r="CX82" s="124"/>
      <c r="CY82" s="124"/>
      <c r="CZ82" s="124"/>
      <c r="DA82" s="124"/>
      <c r="DB82" s="124"/>
      <c r="DC82" s="124"/>
      <c r="DD82" s="124"/>
      <c r="DE82" s="124"/>
      <c r="DF82" s="124"/>
      <c r="DG82" s="124"/>
      <c r="DH82" s="124"/>
      <c r="DI82" s="124"/>
      <c r="DJ82" s="124"/>
      <c r="DK82" s="124"/>
      <c r="DL82" s="124"/>
      <c r="DM82" s="124"/>
      <c r="DN82" s="124"/>
      <c r="DO82" s="124"/>
      <c r="DP82" s="124"/>
      <c r="DQ82" s="124"/>
      <c r="DR82" s="138"/>
      <c r="DS82" s="138"/>
      <c r="DT82" s="138"/>
      <c r="DU82" s="138"/>
    </row>
    <row r="83" spans="1:125">
      <c r="A83" s="127" t="s">
        <v>50</v>
      </c>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c r="BB83" s="124"/>
      <c r="BC83" s="124"/>
      <c r="BD83" s="124"/>
      <c r="BE83" s="124"/>
      <c r="BF83" s="124"/>
      <c r="BG83" s="124"/>
      <c r="BH83" s="124"/>
      <c r="BI83" s="124"/>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c r="CX83" s="124"/>
      <c r="CY83" s="124"/>
      <c r="CZ83" s="124"/>
      <c r="DA83" s="124"/>
      <c r="DB83" s="124"/>
      <c r="DC83" s="124"/>
      <c r="DD83" s="124"/>
      <c r="DE83" s="124"/>
      <c r="DF83" s="124"/>
      <c r="DG83" s="124"/>
      <c r="DH83" s="124"/>
      <c r="DI83" s="124"/>
      <c r="DJ83" s="124"/>
      <c r="DK83" s="124"/>
      <c r="DL83" s="124"/>
      <c r="DM83" s="124"/>
      <c r="DN83" s="124"/>
      <c r="DO83" s="124"/>
      <c r="DP83" s="124"/>
      <c r="DQ83" s="124"/>
      <c r="DR83" s="138"/>
      <c r="DS83" s="138"/>
      <c r="DT83" s="138"/>
      <c r="DU83" s="138"/>
    </row>
    <row r="84" s="115" customFormat="1" ht="12.75" spans="1:121">
      <c r="A84" s="121" t="s">
        <v>314</v>
      </c>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c r="BE84" s="122"/>
      <c r="BF84" s="122"/>
      <c r="BG84" s="122"/>
      <c r="BH84" s="122"/>
      <c r="BI84" s="122"/>
      <c r="BJ84" s="122"/>
      <c r="BK84" s="122"/>
      <c r="BL84" s="122"/>
      <c r="BM84" s="122"/>
      <c r="BN84" s="122"/>
      <c r="BO84" s="122"/>
      <c r="BP84" s="122"/>
      <c r="BQ84" s="122"/>
      <c r="BR84" s="122"/>
      <c r="BS84" s="122"/>
      <c r="BT84" s="122"/>
      <c r="BU84" s="122"/>
      <c r="BV84" s="122"/>
      <c r="BW84" s="122"/>
      <c r="BX84" s="122"/>
      <c r="BY84" s="122"/>
      <c r="BZ84" s="122"/>
      <c r="CA84" s="122"/>
      <c r="CB84" s="122"/>
      <c r="CC84" s="122"/>
      <c r="CD84" s="122"/>
      <c r="CE84" s="122"/>
      <c r="CF84" s="122"/>
      <c r="CG84" s="122"/>
      <c r="CH84" s="122"/>
      <c r="CI84" s="122"/>
      <c r="CJ84" s="122"/>
      <c r="CK84" s="122"/>
      <c r="CL84" s="122"/>
      <c r="CM84" s="122"/>
      <c r="CN84" s="122"/>
      <c r="CO84" s="122"/>
      <c r="CP84" s="122"/>
      <c r="CQ84" s="122"/>
      <c r="CR84" s="122"/>
      <c r="CS84" s="122"/>
      <c r="CT84" s="122"/>
      <c r="CU84" s="122"/>
      <c r="CV84" s="122"/>
      <c r="CW84" s="122"/>
      <c r="CX84" s="122"/>
      <c r="CY84" s="122"/>
      <c r="CZ84" s="122"/>
      <c r="DA84" s="122"/>
      <c r="DB84" s="122"/>
      <c r="DC84" s="122"/>
      <c r="DD84" s="122"/>
      <c r="DE84" s="122"/>
      <c r="DF84" s="122"/>
      <c r="DG84" s="122"/>
      <c r="DH84" s="122"/>
      <c r="DI84" s="122"/>
      <c r="DJ84" s="122"/>
      <c r="DK84" s="122"/>
      <c r="DL84" s="122"/>
      <c r="DM84" s="122"/>
      <c r="DN84" s="122"/>
      <c r="DO84" s="122"/>
      <c r="DP84" s="122"/>
      <c r="DQ84" s="122"/>
    </row>
    <row r="85" spans="1:125">
      <c r="A85" s="127" t="s">
        <v>52</v>
      </c>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c r="AI85" s="124"/>
      <c r="AJ85" s="124"/>
      <c r="AK85" s="124"/>
      <c r="AL85" s="124"/>
      <c r="AM85" s="124"/>
      <c r="AN85" s="124"/>
      <c r="AO85" s="124"/>
      <c r="AP85" s="124"/>
      <c r="AQ85" s="124"/>
      <c r="AR85" s="124"/>
      <c r="AS85" s="124"/>
      <c r="AT85" s="124"/>
      <c r="AU85" s="124"/>
      <c r="AV85" s="124"/>
      <c r="AW85" s="124"/>
      <c r="AX85" s="124"/>
      <c r="AY85" s="124"/>
      <c r="AZ85" s="124"/>
      <c r="BA85" s="124"/>
      <c r="BB85" s="124"/>
      <c r="BC85" s="124"/>
      <c r="BD85" s="124"/>
      <c r="BE85" s="124"/>
      <c r="BF85" s="124"/>
      <c r="BG85" s="124"/>
      <c r="BH85" s="124"/>
      <c r="BI85" s="124"/>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c r="CX85" s="124"/>
      <c r="CY85" s="124"/>
      <c r="CZ85" s="124"/>
      <c r="DA85" s="124"/>
      <c r="DB85" s="124"/>
      <c r="DC85" s="124"/>
      <c r="DD85" s="124"/>
      <c r="DE85" s="124"/>
      <c r="DF85" s="124"/>
      <c r="DG85" s="124"/>
      <c r="DH85" s="124"/>
      <c r="DI85" s="124"/>
      <c r="DJ85" s="124"/>
      <c r="DK85" s="124"/>
      <c r="DL85" s="124"/>
      <c r="DM85" s="124"/>
      <c r="DN85" s="124"/>
      <c r="DO85" s="124"/>
      <c r="DP85" s="124"/>
      <c r="DQ85" s="124"/>
      <c r="DR85" s="138"/>
      <c r="DS85" s="138"/>
      <c r="DT85" s="138"/>
      <c r="DU85" s="138"/>
    </row>
    <row r="86" s="115" customFormat="1" ht="12.75" spans="1:121">
      <c r="A86" s="121" t="s">
        <v>315</v>
      </c>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c r="BE86" s="122"/>
      <c r="BF86" s="122"/>
      <c r="BG86" s="122"/>
      <c r="BH86" s="122"/>
      <c r="BI86" s="122"/>
      <c r="BJ86" s="122"/>
      <c r="BK86" s="122"/>
      <c r="BL86" s="122"/>
      <c r="BM86" s="122"/>
      <c r="BN86" s="122"/>
      <c r="BO86" s="122"/>
      <c r="BP86" s="122"/>
      <c r="BQ86" s="122"/>
      <c r="BR86" s="122"/>
      <c r="BS86" s="122"/>
      <c r="BT86" s="122"/>
      <c r="BU86" s="122"/>
      <c r="BV86" s="122"/>
      <c r="BW86" s="122"/>
      <c r="BX86" s="122"/>
      <c r="BY86" s="122"/>
      <c r="BZ86" s="122"/>
      <c r="CA86" s="122"/>
      <c r="CB86" s="122"/>
      <c r="CC86" s="122"/>
      <c r="CD86" s="122"/>
      <c r="CE86" s="122"/>
      <c r="CF86" s="122"/>
      <c r="CG86" s="122"/>
      <c r="CH86" s="122"/>
      <c r="CI86" s="122"/>
      <c r="CJ86" s="122"/>
      <c r="CK86" s="122"/>
      <c r="CL86" s="122"/>
      <c r="CM86" s="122"/>
      <c r="CN86" s="122"/>
      <c r="CO86" s="122"/>
      <c r="CP86" s="122"/>
      <c r="CQ86" s="122"/>
      <c r="CR86" s="122"/>
      <c r="CS86" s="122"/>
      <c r="CT86" s="122"/>
      <c r="CU86" s="122"/>
      <c r="CV86" s="122"/>
      <c r="CW86" s="122"/>
      <c r="CX86" s="122"/>
      <c r="CY86" s="122"/>
      <c r="CZ86" s="122"/>
      <c r="DA86" s="122"/>
      <c r="DB86" s="122"/>
      <c r="DC86" s="122"/>
      <c r="DD86" s="122"/>
      <c r="DE86" s="122"/>
      <c r="DF86" s="122"/>
      <c r="DG86" s="122"/>
      <c r="DH86" s="122"/>
      <c r="DI86" s="122"/>
      <c r="DJ86" s="122"/>
      <c r="DK86" s="122"/>
      <c r="DL86" s="122"/>
      <c r="DM86" s="122"/>
      <c r="DN86" s="122"/>
      <c r="DO86" s="122"/>
      <c r="DP86" s="122"/>
      <c r="DQ86" s="122"/>
    </row>
    <row r="87" spans="1:125">
      <c r="A87" s="127" t="s">
        <v>281</v>
      </c>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124"/>
      <c r="BF87" s="124"/>
      <c r="BG87" s="124"/>
      <c r="BH87" s="124"/>
      <c r="BI87" s="124"/>
      <c r="BJ87" s="124"/>
      <c r="BK87" s="124"/>
      <c r="BL87" s="124"/>
      <c r="BM87" s="124"/>
      <c r="BN87" s="124"/>
      <c r="BO87" s="124"/>
      <c r="BP87" s="124"/>
      <c r="BQ87" s="124"/>
      <c r="BR87" s="124"/>
      <c r="BS87" s="124"/>
      <c r="BT87" s="124"/>
      <c r="BU87" s="124"/>
      <c r="BV87" s="124"/>
      <c r="BW87" s="124"/>
      <c r="BX87" s="124"/>
      <c r="BY87" s="124"/>
      <c r="BZ87" s="124"/>
      <c r="CA87" s="124"/>
      <c r="CB87" s="124"/>
      <c r="CC87" s="124"/>
      <c r="CD87" s="124"/>
      <c r="CE87" s="124"/>
      <c r="CF87" s="124"/>
      <c r="CG87" s="124"/>
      <c r="CH87" s="124"/>
      <c r="CI87" s="124"/>
      <c r="CJ87" s="124"/>
      <c r="CK87" s="124"/>
      <c r="CL87" s="124"/>
      <c r="CM87" s="124"/>
      <c r="CN87" s="124"/>
      <c r="CO87" s="124"/>
      <c r="CP87" s="124"/>
      <c r="CQ87" s="124"/>
      <c r="CR87" s="124"/>
      <c r="CS87" s="124"/>
      <c r="CT87" s="124"/>
      <c r="CU87" s="124"/>
      <c r="CV87" s="124"/>
      <c r="CW87" s="124"/>
      <c r="CX87" s="124"/>
      <c r="CY87" s="124"/>
      <c r="CZ87" s="124"/>
      <c r="DA87" s="124"/>
      <c r="DB87" s="124"/>
      <c r="DC87" s="124"/>
      <c r="DD87" s="124"/>
      <c r="DE87" s="124"/>
      <c r="DF87" s="124"/>
      <c r="DG87" s="124"/>
      <c r="DH87" s="124"/>
      <c r="DI87" s="124"/>
      <c r="DJ87" s="124"/>
      <c r="DK87" s="124"/>
      <c r="DL87" s="124"/>
      <c r="DM87" s="124"/>
      <c r="DN87" s="124"/>
      <c r="DO87" s="124"/>
      <c r="DP87" s="124"/>
      <c r="DQ87" s="124"/>
      <c r="DR87" s="138"/>
      <c r="DS87" s="138"/>
      <c r="DT87" s="138"/>
      <c r="DU87" s="138"/>
    </row>
    <row r="88" ht="24" spans="1:125">
      <c r="A88" s="127" t="s">
        <v>282</v>
      </c>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4"/>
      <c r="BA88" s="124"/>
      <c r="BB88" s="124"/>
      <c r="BC88" s="124"/>
      <c r="BD88" s="124"/>
      <c r="BE88" s="124"/>
      <c r="BF88" s="124"/>
      <c r="BG88" s="124"/>
      <c r="BH88" s="124"/>
      <c r="BI88" s="124"/>
      <c r="BJ88" s="124"/>
      <c r="BK88" s="124"/>
      <c r="BL88" s="124"/>
      <c r="BM88" s="124"/>
      <c r="BN88" s="124"/>
      <c r="BO88" s="124"/>
      <c r="BP88" s="124"/>
      <c r="BQ88" s="124"/>
      <c r="BR88" s="124"/>
      <c r="BS88" s="124"/>
      <c r="BT88" s="124"/>
      <c r="BU88" s="124"/>
      <c r="BV88" s="124"/>
      <c r="BW88" s="124"/>
      <c r="BX88" s="124"/>
      <c r="BY88" s="124"/>
      <c r="BZ88" s="124"/>
      <c r="CA88" s="124"/>
      <c r="CB88" s="124"/>
      <c r="CC88" s="124"/>
      <c r="CD88" s="124"/>
      <c r="CE88" s="124"/>
      <c r="CF88" s="124"/>
      <c r="CG88" s="124"/>
      <c r="CH88" s="124"/>
      <c r="CI88" s="124"/>
      <c r="CJ88" s="124"/>
      <c r="CK88" s="124"/>
      <c r="CL88" s="124"/>
      <c r="CM88" s="124"/>
      <c r="CN88" s="124"/>
      <c r="CO88" s="124"/>
      <c r="CP88" s="124"/>
      <c r="CQ88" s="124"/>
      <c r="CR88" s="124"/>
      <c r="CS88" s="124"/>
      <c r="CT88" s="124"/>
      <c r="CU88" s="124"/>
      <c r="CV88" s="124"/>
      <c r="CW88" s="124"/>
      <c r="CX88" s="124"/>
      <c r="CY88" s="124"/>
      <c r="CZ88" s="124"/>
      <c r="DA88" s="124"/>
      <c r="DB88" s="124"/>
      <c r="DC88" s="124"/>
      <c r="DD88" s="124"/>
      <c r="DE88" s="124"/>
      <c r="DF88" s="124"/>
      <c r="DG88" s="124"/>
      <c r="DH88" s="124"/>
      <c r="DI88" s="124"/>
      <c r="DJ88" s="124"/>
      <c r="DK88" s="124"/>
      <c r="DL88" s="124"/>
      <c r="DM88" s="124"/>
      <c r="DN88" s="124"/>
      <c r="DO88" s="124"/>
      <c r="DP88" s="124"/>
      <c r="DQ88" s="124"/>
      <c r="DR88" s="138"/>
      <c r="DS88" s="138"/>
      <c r="DT88" s="138"/>
      <c r="DU88" s="138"/>
    </row>
    <row r="89" ht="24" spans="1:125">
      <c r="A89" s="127" t="s">
        <v>283</v>
      </c>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c r="AU89" s="124"/>
      <c r="AV89" s="124"/>
      <c r="AW89" s="124"/>
      <c r="AX89" s="124"/>
      <c r="AY89" s="124"/>
      <c r="AZ89" s="124"/>
      <c r="BA89" s="124"/>
      <c r="BB89" s="124"/>
      <c r="BC89" s="124"/>
      <c r="BD89" s="124"/>
      <c r="BE89" s="124"/>
      <c r="BF89" s="124"/>
      <c r="BG89" s="124"/>
      <c r="BH89" s="124"/>
      <c r="BI89" s="124"/>
      <c r="BJ89" s="124"/>
      <c r="BK89" s="124"/>
      <c r="BL89" s="124"/>
      <c r="BM89" s="124"/>
      <c r="BN89" s="124"/>
      <c r="BO89" s="124"/>
      <c r="BP89" s="124"/>
      <c r="BQ89" s="124"/>
      <c r="BR89" s="124"/>
      <c r="BS89" s="124"/>
      <c r="BT89" s="124"/>
      <c r="BU89" s="124"/>
      <c r="BV89" s="124"/>
      <c r="BW89" s="124"/>
      <c r="BX89" s="124"/>
      <c r="BY89" s="124"/>
      <c r="BZ89" s="124"/>
      <c r="CA89" s="124"/>
      <c r="CB89" s="124"/>
      <c r="CC89" s="124"/>
      <c r="CD89" s="124"/>
      <c r="CE89" s="124"/>
      <c r="CF89" s="124"/>
      <c r="CG89" s="124"/>
      <c r="CH89" s="124"/>
      <c r="CI89" s="124"/>
      <c r="CJ89" s="124"/>
      <c r="CK89" s="124"/>
      <c r="CL89" s="124"/>
      <c r="CM89" s="124"/>
      <c r="CN89" s="124"/>
      <c r="CO89" s="124"/>
      <c r="CP89" s="124"/>
      <c r="CQ89" s="124"/>
      <c r="CR89" s="124"/>
      <c r="CS89" s="124"/>
      <c r="CT89" s="124"/>
      <c r="CU89" s="124"/>
      <c r="CV89" s="124"/>
      <c r="CW89" s="124"/>
      <c r="CX89" s="124"/>
      <c r="CY89" s="124"/>
      <c r="CZ89" s="124"/>
      <c r="DA89" s="124"/>
      <c r="DB89" s="124"/>
      <c r="DC89" s="124"/>
      <c r="DD89" s="124"/>
      <c r="DE89" s="124"/>
      <c r="DF89" s="124"/>
      <c r="DG89" s="124"/>
      <c r="DH89" s="124"/>
      <c r="DI89" s="124"/>
      <c r="DJ89" s="124"/>
      <c r="DK89" s="124"/>
      <c r="DL89" s="124"/>
      <c r="DM89" s="124"/>
      <c r="DN89" s="124"/>
      <c r="DO89" s="124"/>
      <c r="DP89" s="124"/>
      <c r="DQ89" s="124"/>
      <c r="DR89" s="138"/>
      <c r="DS89" s="138"/>
      <c r="DT89" s="138"/>
      <c r="DU89" s="138"/>
    </row>
    <row r="90" spans="1:125">
      <c r="A90" s="127" t="s">
        <v>284</v>
      </c>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4"/>
      <c r="BA90" s="124"/>
      <c r="BB90" s="124"/>
      <c r="BC90" s="124"/>
      <c r="BD90" s="124"/>
      <c r="BE90" s="124"/>
      <c r="BF90" s="124"/>
      <c r="BG90" s="124"/>
      <c r="BH90" s="124"/>
      <c r="BI90" s="124"/>
      <c r="BJ90" s="124"/>
      <c r="BK90" s="124"/>
      <c r="BL90" s="124"/>
      <c r="BM90" s="124"/>
      <c r="BN90" s="124"/>
      <c r="BO90" s="124"/>
      <c r="BP90" s="124"/>
      <c r="BQ90" s="124"/>
      <c r="BR90" s="124"/>
      <c r="BS90" s="124"/>
      <c r="BT90" s="124"/>
      <c r="BU90" s="124"/>
      <c r="BV90" s="124"/>
      <c r="BW90" s="124"/>
      <c r="BX90" s="124"/>
      <c r="BY90" s="124"/>
      <c r="BZ90" s="124"/>
      <c r="CA90" s="124"/>
      <c r="CB90" s="124"/>
      <c r="CC90" s="124"/>
      <c r="CD90" s="124"/>
      <c r="CE90" s="124"/>
      <c r="CF90" s="124"/>
      <c r="CG90" s="124"/>
      <c r="CH90" s="124"/>
      <c r="CI90" s="124"/>
      <c r="CJ90" s="124"/>
      <c r="CK90" s="124"/>
      <c r="CL90" s="124"/>
      <c r="CM90" s="124"/>
      <c r="CN90" s="124"/>
      <c r="CO90" s="124"/>
      <c r="CP90" s="124"/>
      <c r="CQ90" s="124"/>
      <c r="CR90" s="124"/>
      <c r="CS90" s="124"/>
      <c r="CT90" s="124"/>
      <c r="CU90" s="124"/>
      <c r="CV90" s="124"/>
      <c r="CW90" s="124"/>
      <c r="CX90" s="124"/>
      <c r="CY90" s="124"/>
      <c r="CZ90" s="124"/>
      <c r="DA90" s="124"/>
      <c r="DB90" s="124"/>
      <c r="DC90" s="124"/>
      <c r="DD90" s="124"/>
      <c r="DE90" s="124"/>
      <c r="DF90" s="124"/>
      <c r="DG90" s="124"/>
      <c r="DH90" s="124"/>
      <c r="DI90" s="124"/>
      <c r="DJ90" s="124"/>
      <c r="DK90" s="124"/>
      <c r="DL90" s="124"/>
      <c r="DM90" s="124"/>
      <c r="DN90" s="124"/>
      <c r="DO90" s="124"/>
      <c r="DP90" s="124"/>
      <c r="DQ90" s="124"/>
      <c r="DR90" s="138"/>
      <c r="DS90" s="138"/>
      <c r="DT90" s="138"/>
      <c r="DU90" s="138"/>
    </row>
    <row r="91" ht="24" spans="1:125">
      <c r="A91" s="127" t="s">
        <v>285</v>
      </c>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4"/>
      <c r="BA91" s="124"/>
      <c r="BB91" s="124"/>
      <c r="BC91" s="124"/>
      <c r="BD91" s="124"/>
      <c r="BE91" s="124"/>
      <c r="BF91" s="124"/>
      <c r="BG91" s="124"/>
      <c r="BH91" s="124"/>
      <c r="BI91" s="124"/>
      <c r="BJ91" s="124"/>
      <c r="BK91" s="124"/>
      <c r="BL91" s="124"/>
      <c r="BM91" s="124"/>
      <c r="BN91" s="124"/>
      <c r="BO91" s="124"/>
      <c r="BP91" s="124"/>
      <c r="BQ91" s="124"/>
      <c r="BR91" s="124"/>
      <c r="BS91" s="124"/>
      <c r="BT91" s="124"/>
      <c r="BU91" s="124"/>
      <c r="BV91" s="124"/>
      <c r="BW91" s="124"/>
      <c r="BX91" s="124"/>
      <c r="BY91" s="124"/>
      <c r="BZ91" s="124"/>
      <c r="CA91" s="124"/>
      <c r="CB91" s="124"/>
      <c r="CC91" s="124"/>
      <c r="CD91" s="124"/>
      <c r="CE91" s="124"/>
      <c r="CF91" s="124"/>
      <c r="CG91" s="124"/>
      <c r="CH91" s="124"/>
      <c r="CI91" s="124"/>
      <c r="CJ91" s="124"/>
      <c r="CK91" s="124"/>
      <c r="CL91" s="124"/>
      <c r="CM91" s="124"/>
      <c r="CN91" s="124"/>
      <c r="CO91" s="124"/>
      <c r="CP91" s="124"/>
      <c r="CQ91" s="124"/>
      <c r="CR91" s="124"/>
      <c r="CS91" s="124"/>
      <c r="CT91" s="124"/>
      <c r="CU91" s="124"/>
      <c r="CV91" s="124"/>
      <c r="CW91" s="124"/>
      <c r="CX91" s="124"/>
      <c r="CY91" s="124"/>
      <c r="CZ91" s="124"/>
      <c r="DA91" s="124"/>
      <c r="DB91" s="124"/>
      <c r="DC91" s="124"/>
      <c r="DD91" s="124"/>
      <c r="DE91" s="124"/>
      <c r="DF91" s="124"/>
      <c r="DG91" s="124"/>
      <c r="DH91" s="124"/>
      <c r="DI91" s="124"/>
      <c r="DJ91" s="124"/>
      <c r="DK91" s="124"/>
      <c r="DL91" s="124"/>
      <c r="DM91" s="124"/>
      <c r="DN91" s="124"/>
      <c r="DO91" s="124"/>
      <c r="DP91" s="124"/>
      <c r="DQ91" s="124"/>
      <c r="DR91" s="138"/>
      <c r="DS91" s="138"/>
      <c r="DT91" s="138"/>
      <c r="DU91" s="138"/>
    </row>
    <row r="92" ht="24" spans="1:125">
      <c r="A92" s="127" t="s">
        <v>286</v>
      </c>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c r="BG92" s="124"/>
      <c r="BH92" s="124"/>
      <c r="BI92" s="124"/>
      <c r="BJ92" s="124"/>
      <c r="BK92" s="124"/>
      <c r="BL92" s="124"/>
      <c r="BM92" s="124"/>
      <c r="BN92" s="124"/>
      <c r="BO92" s="124"/>
      <c r="BP92" s="124"/>
      <c r="BQ92" s="124"/>
      <c r="BR92" s="124"/>
      <c r="BS92" s="124"/>
      <c r="BT92" s="124"/>
      <c r="BU92" s="124"/>
      <c r="BV92" s="124"/>
      <c r="BW92" s="124"/>
      <c r="BX92" s="124"/>
      <c r="BY92" s="124"/>
      <c r="BZ92" s="124"/>
      <c r="CA92" s="124"/>
      <c r="CB92" s="124"/>
      <c r="CC92" s="124"/>
      <c r="CD92" s="124"/>
      <c r="CE92" s="124"/>
      <c r="CF92" s="124"/>
      <c r="CG92" s="124"/>
      <c r="CH92" s="124"/>
      <c r="CI92" s="124"/>
      <c r="CJ92" s="124"/>
      <c r="CK92" s="124"/>
      <c r="CL92" s="124"/>
      <c r="CM92" s="124"/>
      <c r="CN92" s="124"/>
      <c r="CO92" s="124"/>
      <c r="CP92" s="124"/>
      <c r="CQ92" s="124"/>
      <c r="CR92" s="124"/>
      <c r="CS92" s="124"/>
      <c r="CT92" s="124"/>
      <c r="CU92" s="124"/>
      <c r="CV92" s="124"/>
      <c r="CW92" s="124"/>
      <c r="CX92" s="124"/>
      <c r="CY92" s="124"/>
      <c r="CZ92" s="124"/>
      <c r="DA92" s="124"/>
      <c r="DB92" s="124"/>
      <c r="DC92" s="124"/>
      <c r="DD92" s="124"/>
      <c r="DE92" s="124"/>
      <c r="DF92" s="124"/>
      <c r="DG92" s="124"/>
      <c r="DH92" s="124"/>
      <c r="DI92" s="124"/>
      <c r="DJ92" s="124"/>
      <c r="DK92" s="124"/>
      <c r="DL92" s="124"/>
      <c r="DM92" s="124"/>
      <c r="DN92" s="124"/>
      <c r="DO92" s="124"/>
      <c r="DP92" s="124"/>
      <c r="DQ92" s="124"/>
      <c r="DR92" s="138"/>
      <c r="DS92" s="138"/>
      <c r="DT92" s="138"/>
      <c r="DU92" s="138"/>
    </row>
    <row r="93" s="115" customFormat="1" spans="1:121">
      <c r="A93" s="121" t="s">
        <v>54</v>
      </c>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c r="BE93" s="122"/>
      <c r="BF93" s="122"/>
      <c r="BG93" s="122"/>
      <c r="BH93" s="122"/>
      <c r="BI93" s="122"/>
      <c r="BJ93" s="122"/>
      <c r="BK93" s="122"/>
      <c r="BL93" s="122"/>
      <c r="BM93" s="122"/>
      <c r="BN93" s="122"/>
      <c r="BO93" s="122"/>
      <c r="BP93" s="122"/>
      <c r="BQ93" s="122"/>
      <c r="BR93" s="122"/>
      <c r="BS93" s="122"/>
      <c r="BT93" s="122"/>
      <c r="BU93" s="122"/>
      <c r="BV93" s="122"/>
      <c r="BW93" s="122"/>
      <c r="BX93" s="122"/>
      <c r="BY93" s="122"/>
      <c r="BZ93" s="122"/>
      <c r="CA93" s="122"/>
      <c r="CB93" s="122"/>
      <c r="CC93" s="122"/>
      <c r="CD93" s="122"/>
      <c r="CE93" s="122"/>
      <c r="CF93" s="122"/>
      <c r="CG93" s="122"/>
      <c r="CH93" s="122"/>
      <c r="CI93" s="122"/>
      <c r="CJ93" s="122"/>
      <c r="CK93" s="122"/>
      <c r="CL93" s="122"/>
      <c r="CM93" s="122"/>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122"/>
      <c r="DQ93" s="122"/>
    </row>
    <row r="94" ht="24" spans="1:125">
      <c r="A94" s="127" t="s">
        <v>287</v>
      </c>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c r="AD94" s="124"/>
      <c r="AE94" s="124"/>
      <c r="AF94" s="124"/>
      <c r="AG94" s="124"/>
      <c r="AH94" s="124"/>
      <c r="AI94" s="124"/>
      <c r="AJ94" s="124"/>
      <c r="AK94" s="124"/>
      <c r="AL94" s="124"/>
      <c r="AM94" s="124"/>
      <c r="AN94" s="124"/>
      <c r="AO94" s="124"/>
      <c r="AP94" s="124"/>
      <c r="AQ94" s="124"/>
      <c r="AR94" s="124"/>
      <c r="AS94" s="124"/>
      <c r="AT94" s="124"/>
      <c r="AU94" s="124"/>
      <c r="AV94" s="124"/>
      <c r="AW94" s="124"/>
      <c r="AX94" s="124"/>
      <c r="AY94" s="124"/>
      <c r="AZ94" s="124"/>
      <c r="BA94" s="124"/>
      <c r="BB94" s="124"/>
      <c r="BC94" s="124"/>
      <c r="BD94" s="124"/>
      <c r="BE94" s="124"/>
      <c r="BF94" s="124"/>
      <c r="BG94" s="124"/>
      <c r="BH94" s="124"/>
      <c r="BI94" s="124"/>
      <c r="BJ94" s="124"/>
      <c r="BK94" s="124"/>
      <c r="BL94" s="124"/>
      <c r="BM94" s="124"/>
      <c r="BN94" s="124"/>
      <c r="BO94" s="124"/>
      <c r="BP94" s="124"/>
      <c r="BQ94" s="124"/>
      <c r="BR94" s="124"/>
      <c r="BS94" s="124"/>
      <c r="BT94" s="124"/>
      <c r="BU94" s="124"/>
      <c r="BV94" s="124"/>
      <c r="BW94" s="124"/>
      <c r="BX94" s="124"/>
      <c r="BY94" s="124"/>
      <c r="BZ94" s="124"/>
      <c r="CA94" s="124"/>
      <c r="CB94" s="124"/>
      <c r="CC94" s="124"/>
      <c r="CD94" s="124"/>
      <c r="CE94" s="124"/>
      <c r="CF94" s="124"/>
      <c r="CG94" s="124"/>
      <c r="CH94" s="124"/>
      <c r="CI94" s="124"/>
      <c r="CJ94" s="124"/>
      <c r="CK94" s="124"/>
      <c r="CL94" s="124"/>
      <c r="CM94" s="124"/>
      <c r="CN94" s="124"/>
      <c r="CO94" s="124"/>
      <c r="CP94" s="124"/>
      <c r="CQ94" s="124"/>
      <c r="CR94" s="124"/>
      <c r="CS94" s="124"/>
      <c r="CT94" s="124"/>
      <c r="CU94" s="124"/>
      <c r="CV94" s="124"/>
      <c r="CW94" s="124"/>
      <c r="CX94" s="124"/>
      <c r="CY94" s="124"/>
      <c r="CZ94" s="124"/>
      <c r="DA94" s="124"/>
      <c r="DB94" s="124"/>
      <c r="DC94" s="124"/>
      <c r="DD94" s="124"/>
      <c r="DE94" s="124"/>
      <c r="DF94" s="124"/>
      <c r="DG94" s="124"/>
      <c r="DH94" s="124"/>
      <c r="DI94" s="124"/>
      <c r="DJ94" s="124"/>
      <c r="DK94" s="124"/>
      <c r="DL94" s="124"/>
      <c r="DM94" s="124"/>
      <c r="DN94" s="124"/>
      <c r="DO94" s="124"/>
      <c r="DP94" s="124"/>
      <c r="DQ94" s="124"/>
      <c r="DR94" s="138"/>
      <c r="DS94" s="138"/>
      <c r="DT94" s="138"/>
      <c r="DU94" s="138"/>
    </row>
    <row r="95" spans="1:125">
      <c r="A95" s="127" t="s">
        <v>288</v>
      </c>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124"/>
      <c r="AD95" s="124"/>
      <c r="AE95" s="124"/>
      <c r="AF95" s="124"/>
      <c r="AG95" s="124"/>
      <c r="AH95" s="124"/>
      <c r="AI95" s="124"/>
      <c r="AJ95" s="124"/>
      <c r="AK95" s="124"/>
      <c r="AL95" s="124"/>
      <c r="AM95" s="124"/>
      <c r="AN95" s="124"/>
      <c r="AO95" s="124"/>
      <c r="AP95" s="124"/>
      <c r="AQ95" s="124"/>
      <c r="AR95" s="124"/>
      <c r="AS95" s="124"/>
      <c r="AT95" s="124"/>
      <c r="AU95" s="124"/>
      <c r="AV95" s="124"/>
      <c r="AW95" s="124"/>
      <c r="AX95" s="124"/>
      <c r="AY95" s="124"/>
      <c r="AZ95" s="124"/>
      <c r="BA95" s="124"/>
      <c r="BB95" s="124"/>
      <c r="BC95" s="124"/>
      <c r="BD95" s="124"/>
      <c r="BE95" s="124"/>
      <c r="BF95" s="124"/>
      <c r="BG95" s="124"/>
      <c r="BH95" s="124"/>
      <c r="BI95" s="124"/>
      <c r="BJ95" s="124"/>
      <c r="BK95" s="124"/>
      <c r="BL95" s="124"/>
      <c r="BM95" s="124"/>
      <c r="BN95" s="124"/>
      <c r="BO95" s="124"/>
      <c r="BP95" s="124"/>
      <c r="BQ95" s="124"/>
      <c r="BR95" s="124"/>
      <c r="BS95" s="124"/>
      <c r="BT95" s="124"/>
      <c r="BU95" s="124"/>
      <c r="BV95" s="124"/>
      <c r="BW95" s="124"/>
      <c r="BX95" s="124"/>
      <c r="BY95" s="124"/>
      <c r="BZ95" s="124"/>
      <c r="CA95" s="124"/>
      <c r="CB95" s="124"/>
      <c r="CC95" s="124"/>
      <c r="CD95" s="124"/>
      <c r="CE95" s="124"/>
      <c r="CF95" s="124"/>
      <c r="CG95" s="124"/>
      <c r="CH95" s="124"/>
      <c r="CI95" s="124"/>
      <c r="CJ95" s="124"/>
      <c r="CK95" s="124"/>
      <c r="CL95" s="124"/>
      <c r="CM95" s="124"/>
      <c r="CN95" s="124"/>
      <c r="CO95" s="124"/>
      <c r="CP95" s="124"/>
      <c r="CQ95" s="124"/>
      <c r="CR95" s="124"/>
      <c r="CS95" s="124"/>
      <c r="CT95" s="124"/>
      <c r="CU95" s="124"/>
      <c r="CV95" s="124"/>
      <c r="CW95" s="124"/>
      <c r="CX95" s="124"/>
      <c r="CY95" s="124"/>
      <c r="CZ95" s="124"/>
      <c r="DA95" s="124"/>
      <c r="DB95" s="124"/>
      <c r="DC95" s="124"/>
      <c r="DD95" s="124"/>
      <c r="DE95" s="124"/>
      <c r="DF95" s="124"/>
      <c r="DG95" s="124"/>
      <c r="DH95" s="124"/>
      <c r="DI95" s="124"/>
      <c r="DJ95" s="124"/>
      <c r="DK95" s="124"/>
      <c r="DL95" s="124"/>
      <c r="DM95" s="124"/>
      <c r="DN95" s="124"/>
      <c r="DO95" s="124"/>
      <c r="DP95" s="124"/>
      <c r="DQ95" s="124"/>
      <c r="DR95" s="138"/>
      <c r="DS95" s="138"/>
      <c r="DT95" s="138"/>
      <c r="DU95" s="138"/>
    </row>
    <row r="96" ht="12.75" spans="1:125">
      <c r="A96" s="127" t="s">
        <v>316</v>
      </c>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c r="BB96" s="124"/>
      <c r="BC96" s="124"/>
      <c r="BD96" s="124"/>
      <c r="BE96" s="124"/>
      <c r="BF96" s="124"/>
      <c r="BG96" s="124"/>
      <c r="BH96" s="124"/>
      <c r="BI96" s="124"/>
      <c r="BJ96" s="124"/>
      <c r="BK96" s="124"/>
      <c r="BL96" s="124"/>
      <c r="BM96" s="124"/>
      <c r="BN96" s="124"/>
      <c r="BO96" s="124"/>
      <c r="BP96" s="124"/>
      <c r="BQ96" s="124"/>
      <c r="BR96" s="124"/>
      <c r="BS96" s="124"/>
      <c r="BT96" s="124"/>
      <c r="BU96" s="124"/>
      <c r="BV96" s="124"/>
      <c r="BW96" s="124"/>
      <c r="BX96" s="124"/>
      <c r="BY96" s="124"/>
      <c r="BZ96" s="124"/>
      <c r="CA96" s="124"/>
      <c r="CB96" s="124"/>
      <c r="CC96" s="124"/>
      <c r="CD96" s="124"/>
      <c r="CE96" s="124"/>
      <c r="CF96" s="124"/>
      <c r="CG96" s="124"/>
      <c r="CH96" s="124"/>
      <c r="CI96" s="124"/>
      <c r="CJ96" s="124"/>
      <c r="CK96" s="124"/>
      <c r="CL96" s="124"/>
      <c r="CM96" s="124"/>
      <c r="CN96" s="124"/>
      <c r="CO96" s="124"/>
      <c r="CP96" s="124"/>
      <c r="CQ96" s="124"/>
      <c r="CR96" s="124"/>
      <c r="CS96" s="124"/>
      <c r="CT96" s="124"/>
      <c r="CU96" s="124"/>
      <c r="CV96" s="124"/>
      <c r="CW96" s="124"/>
      <c r="CX96" s="124"/>
      <c r="CY96" s="124"/>
      <c r="CZ96" s="124"/>
      <c r="DA96" s="124"/>
      <c r="DB96" s="124"/>
      <c r="DC96" s="124"/>
      <c r="DD96" s="124"/>
      <c r="DE96" s="124"/>
      <c r="DF96" s="124"/>
      <c r="DG96" s="124"/>
      <c r="DH96" s="124"/>
      <c r="DI96" s="124"/>
      <c r="DJ96" s="124"/>
      <c r="DK96" s="124"/>
      <c r="DL96" s="124"/>
      <c r="DM96" s="124"/>
      <c r="DN96" s="124"/>
      <c r="DO96" s="124"/>
      <c r="DP96" s="124"/>
      <c r="DQ96" s="124"/>
      <c r="DR96" s="138"/>
      <c r="DS96" s="138"/>
      <c r="DT96" s="138"/>
      <c r="DU96" s="138"/>
    </row>
    <row r="97" ht="12.75" spans="1:125">
      <c r="A97" s="127" t="s">
        <v>317</v>
      </c>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4"/>
      <c r="BC97" s="124"/>
      <c r="BD97" s="124"/>
      <c r="BE97" s="124"/>
      <c r="BF97" s="124"/>
      <c r="BG97" s="124"/>
      <c r="BH97" s="124"/>
      <c r="BI97" s="124"/>
      <c r="BJ97" s="124"/>
      <c r="BK97" s="124"/>
      <c r="BL97" s="124"/>
      <c r="BM97" s="124"/>
      <c r="BN97" s="124"/>
      <c r="BO97" s="124"/>
      <c r="BP97" s="124"/>
      <c r="BQ97" s="124"/>
      <c r="BR97" s="124"/>
      <c r="BS97" s="124"/>
      <c r="BT97" s="124"/>
      <c r="BU97" s="124"/>
      <c r="BV97" s="124"/>
      <c r="BW97" s="124"/>
      <c r="BX97" s="124"/>
      <c r="BY97" s="124"/>
      <c r="BZ97" s="124"/>
      <c r="CA97" s="124"/>
      <c r="CB97" s="124"/>
      <c r="CC97" s="124"/>
      <c r="CD97" s="124"/>
      <c r="CE97" s="124"/>
      <c r="CF97" s="124"/>
      <c r="CG97" s="124"/>
      <c r="CH97" s="124"/>
      <c r="CI97" s="124"/>
      <c r="CJ97" s="124"/>
      <c r="CK97" s="124"/>
      <c r="CL97" s="124"/>
      <c r="CM97" s="124"/>
      <c r="CN97" s="124"/>
      <c r="CO97" s="124"/>
      <c r="CP97" s="124"/>
      <c r="CQ97" s="124"/>
      <c r="CR97" s="124"/>
      <c r="CS97" s="124"/>
      <c r="CT97" s="124"/>
      <c r="CU97" s="124"/>
      <c r="CV97" s="124"/>
      <c r="CW97" s="124"/>
      <c r="CX97" s="124"/>
      <c r="CY97" s="124"/>
      <c r="CZ97" s="124"/>
      <c r="DA97" s="124"/>
      <c r="DB97" s="124"/>
      <c r="DC97" s="124"/>
      <c r="DD97" s="124"/>
      <c r="DE97" s="124"/>
      <c r="DF97" s="124"/>
      <c r="DG97" s="124"/>
      <c r="DH97" s="124"/>
      <c r="DI97" s="124"/>
      <c r="DJ97" s="124"/>
      <c r="DK97" s="124"/>
      <c r="DL97" s="124"/>
      <c r="DM97" s="124"/>
      <c r="DN97" s="124"/>
      <c r="DO97" s="124"/>
      <c r="DP97" s="124"/>
      <c r="DQ97" s="124"/>
      <c r="DR97" s="138"/>
      <c r="DS97" s="138"/>
      <c r="DT97" s="138"/>
      <c r="DU97" s="138"/>
    </row>
    <row r="98" ht="12.75" spans="1:125">
      <c r="A98" s="127" t="s">
        <v>318</v>
      </c>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24"/>
      <c r="AE98" s="124"/>
      <c r="AF98" s="124"/>
      <c r="AG98" s="124"/>
      <c r="AH98" s="124"/>
      <c r="AI98" s="124"/>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c r="BG98" s="124"/>
      <c r="BH98" s="124"/>
      <c r="BI98" s="124"/>
      <c r="BJ98" s="124"/>
      <c r="BK98" s="124"/>
      <c r="BL98" s="124"/>
      <c r="BM98" s="124"/>
      <c r="BN98" s="124"/>
      <c r="BO98" s="124"/>
      <c r="BP98" s="124"/>
      <c r="BQ98" s="124"/>
      <c r="BR98" s="124"/>
      <c r="BS98" s="124"/>
      <c r="BT98" s="124"/>
      <c r="BU98" s="124"/>
      <c r="BV98" s="124"/>
      <c r="BW98" s="124"/>
      <c r="BX98" s="124"/>
      <c r="BY98" s="124"/>
      <c r="BZ98" s="124"/>
      <c r="CA98" s="124"/>
      <c r="CB98" s="124"/>
      <c r="CC98" s="124"/>
      <c r="CD98" s="124"/>
      <c r="CE98" s="124"/>
      <c r="CF98" s="124"/>
      <c r="CG98" s="124"/>
      <c r="CH98" s="124"/>
      <c r="CI98" s="124"/>
      <c r="CJ98" s="124"/>
      <c r="CK98" s="124"/>
      <c r="CL98" s="124"/>
      <c r="CM98" s="124"/>
      <c r="CN98" s="124"/>
      <c r="CO98" s="124"/>
      <c r="CP98" s="124"/>
      <c r="CQ98" s="124"/>
      <c r="CR98" s="124"/>
      <c r="CS98" s="124"/>
      <c r="CT98" s="124"/>
      <c r="CU98" s="124"/>
      <c r="CV98" s="124"/>
      <c r="CW98" s="124"/>
      <c r="CX98" s="124"/>
      <c r="CY98" s="124"/>
      <c r="CZ98" s="124"/>
      <c r="DA98" s="124"/>
      <c r="DB98" s="124"/>
      <c r="DC98" s="124"/>
      <c r="DD98" s="124"/>
      <c r="DE98" s="124"/>
      <c r="DF98" s="124"/>
      <c r="DG98" s="124"/>
      <c r="DH98" s="124"/>
      <c r="DI98" s="124"/>
      <c r="DJ98" s="124"/>
      <c r="DK98" s="124"/>
      <c r="DL98" s="124"/>
      <c r="DM98" s="124"/>
      <c r="DN98" s="124"/>
      <c r="DO98" s="124"/>
      <c r="DP98" s="124"/>
      <c r="DQ98" s="124"/>
      <c r="DR98" s="138"/>
      <c r="DS98" s="138"/>
      <c r="DT98" s="138"/>
      <c r="DU98" s="138"/>
    </row>
    <row r="99" ht="12.75" spans="1:125">
      <c r="A99" s="127" t="s">
        <v>319</v>
      </c>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c r="AD99" s="124"/>
      <c r="AE99" s="124"/>
      <c r="AF99" s="124"/>
      <c r="AG99" s="124"/>
      <c r="AH99" s="124"/>
      <c r="AI99" s="124"/>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c r="BG99" s="124"/>
      <c r="BH99" s="124"/>
      <c r="BI99" s="124"/>
      <c r="BJ99" s="124"/>
      <c r="BK99" s="124"/>
      <c r="BL99" s="124"/>
      <c r="BM99" s="124"/>
      <c r="BN99" s="124"/>
      <c r="BO99" s="124"/>
      <c r="BP99" s="124"/>
      <c r="BQ99" s="124"/>
      <c r="BR99" s="124"/>
      <c r="BS99" s="124"/>
      <c r="BT99" s="124"/>
      <c r="BU99" s="124"/>
      <c r="BV99" s="124"/>
      <c r="BW99" s="124"/>
      <c r="BX99" s="124"/>
      <c r="BY99" s="124"/>
      <c r="BZ99" s="124"/>
      <c r="CA99" s="124"/>
      <c r="CB99" s="124"/>
      <c r="CC99" s="124"/>
      <c r="CD99" s="124"/>
      <c r="CE99" s="124"/>
      <c r="CF99" s="124"/>
      <c r="CG99" s="124"/>
      <c r="CH99" s="124"/>
      <c r="CI99" s="124"/>
      <c r="CJ99" s="124"/>
      <c r="CK99" s="124"/>
      <c r="CL99" s="124"/>
      <c r="CM99" s="124"/>
      <c r="CN99" s="124"/>
      <c r="CO99" s="124"/>
      <c r="CP99" s="124"/>
      <c r="CQ99" s="124"/>
      <c r="CR99" s="124"/>
      <c r="CS99" s="124"/>
      <c r="CT99" s="124"/>
      <c r="CU99" s="124"/>
      <c r="CV99" s="124"/>
      <c r="CW99" s="124"/>
      <c r="CX99" s="124"/>
      <c r="CY99" s="124"/>
      <c r="CZ99" s="124"/>
      <c r="DA99" s="124"/>
      <c r="DB99" s="124"/>
      <c r="DC99" s="124"/>
      <c r="DD99" s="124"/>
      <c r="DE99" s="124"/>
      <c r="DF99" s="124"/>
      <c r="DG99" s="124"/>
      <c r="DH99" s="124"/>
      <c r="DI99" s="124"/>
      <c r="DJ99" s="124"/>
      <c r="DK99" s="124"/>
      <c r="DL99" s="124"/>
      <c r="DM99" s="124"/>
      <c r="DN99" s="124"/>
      <c r="DO99" s="124"/>
      <c r="DP99" s="124"/>
      <c r="DQ99" s="124"/>
      <c r="DR99" s="138"/>
      <c r="DS99" s="138"/>
      <c r="DT99" s="138"/>
      <c r="DU99" s="138"/>
    </row>
    <row r="100" spans="1:125">
      <c r="A100" s="127" t="s">
        <v>293</v>
      </c>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c r="BB100" s="124"/>
      <c r="BC100" s="124"/>
      <c r="BD100" s="124"/>
      <c r="BE100" s="124"/>
      <c r="BF100" s="124"/>
      <c r="BG100" s="124"/>
      <c r="BH100" s="124"/>
      <c r="BI100" s="124"/>
      <c r="BJ100" s="124"/>
      <c r="BK100" s="124"/>
      <c r="BL100" s="124"/>
      <c r="BM100" s="124"/>
      <c r="BN100" s="124"/>
      <c r="BO100" s="124"/>
      <c r="BP100" s="124"/>
      <c r="BQ100" s="124"/>
      <c r="BR100" s="124"/>
      <c r="BS100" s="124"/>
      <c r="BT100" s="124"/>
      <c r="BU100" s="124"/>
      <c r="BV100" s="124"/>
      <c r="BW100" s="124"/>
      <c r="BX100" s="124"/>
      <c r="BY100" s="124"/>
      <c r="BZ100" s="124"/>
      <c r="CA100" s="124"/>
      <c r="CB100" s="124"/>
      <c r="CC100" s="124"/>
      <c r="CD100" s="124"/>
      <c r="CE100" s="124"/>
      <c r="CF100" s="124"/>
      <c r="CG100" s="124"/>
      <c r="CH100" s="124"/>
      <c r="CI100" s="124"/>
      <c r="CJ100" s="124"/>
      <c r="CK100" s="124"/>
      <c r="CL100" s="124"/>
      <c r="CM100" s="124"/>
      <c r="CN100" s="124"/>
      <c r="CO100" s="124"/>
      <c r="CP100" s="124"/>
      <c r="CQ100" s="124"/>
      <c r="CR100" s="124"/>
      <c r="CS100" s="124"/>
      <c r="CT100" s="124"/>
      <c r="CU100" s="124"/>
      <c r="CV100" s="124"/>
      <c r="CW100" s="124"/>
      <c r="CX100" s="124"/>
      <c r="CY100" s="124"/>
      <c r="CZ100" s="124"/>
      <c r="DA100" s="124"/>
      <c r="DB100" s="124"/>
      <c r="DC100" s="124"/>
      <c r="DD100" s="124"/>
      <c r="DE100" s="124"/>
      <c r="DF100" s="124"/>
      <c r="DG100" s="124"/>
      <c r="DH100" s="124"/>
      <c r="DI100" s="124"/>
      <c r="DJ100" s="124"/>
      <c r="DK100" s="124"/>
      <c r="DL100" s="124"/>
      <c r="DM100" s="124"/>
      <c r="DN100" s="124"/>
      <c r="DO100" s="124"/>
      <c r="DP100" s="124"/>
      <c r="DQ100" s="124"/>
      <c r="DR100" s="138"/>
      <c r="DS100" s="138"/>
      <c r="DT100" s="138"/>
      <c r="DU100" s="138"/>
    </row>
    <row r="101" ht="12.75" spans="1:125">
      <c r="A101" s="127" t="s">
        <v>320</v>
      </c>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c r="AC101" s="124"/>
      <c r="AD101" s="124"/>
      <c r="AE101" s="124"/>
      <c r="AF101" s="124"/>
      <c r="AG101" s="124"/>
      <c r="AH101" s="124"/>
      <c r="AI101" s="124"/>
      <c r="AJ101" s="124"/>
      <c r="AK101" s="124"/>
      <c r="AL101" s="124"/>
      <c r="AM101" s="124"/>
      <c r="AN101" s="124"/>
      <c r="AO101" s="124"/>
      <c r="AP101" s="124"/>
      <c r="AQ101" s="124"/>
      <c r="AR101" s="124"/>
      <c r="AS101" s="124"/>
      <c r="AT101" s="124"/>
      <c r="AU101" s="124"/>
      <c r="AV101" s="124"/>
      <c r="AW101" s="124"/>
      <c r="AX101" s="124"/>
      <c r="AY101" s="124"/>
      <c r="AZ101" s="124"/>
      <c r="BA101" s="124"/>
      <c r="BB101" s="124"/>
      <c r="BC101" s="124"/>
      <c r="BD101" s="124"/>
      <c r="BE101" s="124"/>
      <c r="BF101" s="124"/>
      <c r="BG101" s="124"/>
      <c r="BH101" s="124"/>
      <c r="BI101" s="124"/>
      <c r="BJ101" s="124"/>
      <c r="BK101" s="124"/>
      <c r="BL101" s="124"/>
      <c r="BM101" s="124"/>
      <c r="BN101" s="124"/>
      <c r="BO101" s="124"/>
      <c r="BP101" s="124"/>
      <c r="BQ101" s="124"/>
      <c r="BR101" s="124"/>
      <c r="BS101" s="124"/>
      <c r="BT101" s="124"/>
      <c r="BU101" s="124"/>
      <c r="BV101" s="124"/>
      <c r="BW101" s="124"/>
      <c r="BX101" s="124"/>
      <c r="BY101" s="124"/>
      <c r="BZ101" s="124"/>
      <c r="CA101" s="124"/>
      <c r="CB101" s="124"/>
      <c r="CC101" s="124"/>
      <c r="CD101" s="124"/>
      <c r="CE101" s="124"/>
      <c r="CF101" s="124"/>
      <c r="CG101" s="124"/>
      <c r="CH101" s="124"/>
      <c r="CI101" s="124"/>
      <c r="CJ101" s="124"/>
      <c r="CK101" s="124"/>
      <c r="CL101" s="124"/>
      <c r="CM101" s="124"/>
      <c r="CN101" s="124"/>
      <c r="CO101" s="124"/>
      <c r="CP101" s="124"/>
      <c r="CQ101" s="124"/>
      <c r="CR101" s="124"/>
      <c r="CS101" s="124"/>
      <c r="CT101" s="124"/>
      <c r="CU101" s="124"/>
      <c r="CV101" s="124"/>
      <c r="CW101" s="124"/>
      <c r="CX101" s="124"/>
      <c r="CY101" s="124"/>
      <c r="CZ101" s="124"/>
      <c r="DA101" s="124"/>
      <c r="DB101" s="124"/>
      <c r="DC101" s="124"/>
      <c r="DD101" s="124"/>
      <c r="DE101" s="124"/>
      <c r="DF101" s="124"/>
      <c r="DG101" s="124"/>
      <c r="DH101" s="124"/>
      <c r="DI101" s="124"/>
      <c r="DJ101" s="124"/>
      <c r="DK101" s="124"/>
      <c r="DL101" s="124"/>
      <c r="DM101" s="124"/>
      <c r="DN101" s="124"/>
      <c r="DO101" s="124"/>
      <c r="DP101" s="124"/>
      <c r="DQ101" s="124"/>
      <c r="DR101" s="138"/>
      <c r="DS101" s="138"/>
      <c r="DT101" s="138"/>
      <c r="DU101" s="138"/>
    </row>
    <row r="102" ht="12.75" spans="1:125">
      <c r="A102" s="127" t="s">
        <v>321</v>
      </c>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c r="AE102" s="124"/>
      <c r="AF102" s="124"/>
      <c r="AG102" s="124"/>
      <c r="AH102" s="124"/>
      <c r="AI102" s="124"/>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c r="BG102" s="124"/>
      <c r="BH102" s="124"/>
      <c r="BI102" s="124"/>
      <c r="BJ102" s="124"/>
      <c r="BK102" s="124"/>
      <c r="BL102" s="124"/>
      <c r="BM102" s="124"/>
      <c r="BN102" s="124"/>
      <c r="BO102" s="124"/>
      <c r="BP102" s="124"/>
      <c r="BQ102" s="124"/>
      <c r="BR102" s="124"/>
      <c r="BS102" s="124"/>
      <c r="BT102" s="124"/>
      <c r="BU102" s="124"/>
      <c r="BV102" s="124"/>
      <c r="BW102" s="124"/>
      <c r="BX102" s="124"/>
      <c r="BY102" s="124"/>
      <c r="BZ102" s="124"/>
      <c r="CA102" s="124"/>
      <c r="CB102" s="124"/>
      <c r="CC102" s="124"/>
      <c r="CD102" s="124"/>
      <c r="CE102" s="124"/>
      <c r="CF102" s="124"/>
      <c r="CG102" s="124"/>
      <c r="CH102" s="124"/>
      <c r="CI102" s="124"/>
      <c r="CJ102" s="124"/>
      <c r="CK102" s="124"/>
      <c r="CL102" s="124"/>
      <c r="CM102" s="124"/>
      <c r="CN102" s="124"/>
      <c r="CO102" s="124"/>
      <c r="CP102" s="124"/>
      <c r="CQ102" s="124"/>
      <c r="CR102" s="124"/>
      <c r="CS102" s="124"/>
      <c r="CT102" s="124"/>
      <c r="CU102" s="124"/>
      <c r="CV102" s="124"/>
      <c r="CW102" s="124"/>
      <c r="CX102" s="124"/>
      <c r="CY102" s="124"/>
      <c r="CZ102" s="124"/>
      <c r="DA102" s="124"/>
      <c r="DB102" s="124"/>
      <c r="DC102" s="124"/>
      <c r="DD102" s="124"/>
      <c r="DE102" s="124"/>
      <c r="DF102" s="124"/>
      <c r="DG102" s="124"/>
      <c r="DH102" s="124"/>
      <c r="DI102" s="124"/>
      <c r="DJ102" s="124"/>
      <c r="DK102" s="124"/>
      <c r="DL102" s="124"/>
      <c r="DM102" s="124"/>
      <c r="DN102" s="124"/>
      <c r="DO102" s="124"/>
      <c r="DP102" s="124"/>
      <c r="DQ102" s="124"/>
      <c r="DR102" s="138"/>
      <c r="DS102" s="138"/>
      <c r="DT102" s="138"/>
      <c r="DU102" s="138"/>
    </row>
    <row r="103" ht="24.75" spans="1:125">
      <c r="A103" s="127" t="s">
        <v>322</v>
      </c>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c r="BG103" s="124"/>
      <c r="BH103" s="124"/>
      <c r="BI103" s="124"/>
      <c r="BJ103" s="124"/>
      <c r="BK103" s="124"/>
      <c r="BL103" s="124"/>
      <c r="BM103" s="124"/>
      <c r="BN103" s="124"/>
      <c r="BO103" s="124"/>
      <c r="BP103" s="124"/>
      <c r="BQ103" s="124"/>
      <c r="BR103" s="124"/>
      <c r="BS103" s="124"/>
      <c r="BT103" s="124"/>
      <c r="BU103" s="124"/>
      <c r="BV103" s="124"/>
      <c r="BW103" s="124"/>
      <c r="BX103" s="124"/>
      <c r="BY103" s="124"/>
      <c r="BZ103" s="124"/>
      <c r="CA103" s="124"/>
      <c r="CB103" s="124"/>
      <c r="CC103" s="124"/>
      <c r="CD103" s="124"/>
      <c r="CE103" s="124"/>
      <c r="CF103" s="124"/>
      <c r="CG103" s="124"/>
      <c r="CH103" s="124"/>
      <c r="CI103" s="124"/>
      <c r="CJ103" s="124"/>
      <c r="CK103" s="124"/>
      <c r="CL103" s="124"/>
      <c r="CM103" s="124"/>
      <c r="CN103" s="124"/>
      <c r="CO103" s="124"/>
      <c r="CP103" s="124"/>
      <c r="CQ103" s="124"/>
      <c r="CR103" s="124"/>
      <c r="CS103" s="124"/>
      <c r="CT103" s="124"/>
      <c r="CU103" s="124"/>
      <c r="CV103" s="124"/>
      <c r="CW103" s="124"/>
      <c r="CX103" s="124"/>
      <c r="CY103" s="124"/>
      <c r="CZ103" s="124"/>
      <c r="DA103" s="124"/>
      <c r="DB103" s="124"/>
      <c r="DC103" s="124"/>
      <c r="DD103" s="124"/>
      <c r="DE103" s="124"/>
      <c r="DF103" s="124"/>
      <c r="DG103" s="124"/>
      <c r="DH103" s="124"/>
      <c r="DI103" s="124"/>
      <c r="DJ103" s="124"/>
      <c r="DK103" s="124"/>
      <c r="DL103" s="124"/>
      <c r="DM103" s="124"/>
      <c r="DN103" s="124"/>
      <c r="DO103" s="124"/>
      <c r="DP103" s="124"/>
      <c r="DQ103" s="124"/>
      <c r="DR103" s="138"/>
      <c r="DS103" s="138"/>
      <c r="DT103" s="138"/>
      <c r="DU103" s="138"/>
    </row>
    <row r="104" ht="12.75" spans="1:125">
      <c r="A104" s="127" t="s">
        <v>323</v>
      </c>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c r="AE104" s="124"/>
      <c r="AF104" s="124"/>
      <c r="AG104" s="124"/>
      <c r="AH104" s="124"/>
      <c r="AI104" s="124"/>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c r="BG104" s="124"/>
      <c r="BH104" s="124"/>
      <c r="BI104" s="124"/>
      <c r="BJ104" s="124"/>
      <c r="BK104" s="124"/>
      <c r="BL104" s="124"/>
      <c r="BM104" s="124"/>
      <c r="BN104" s="124"/>
      <c r="BO104" s="124"/>
      <c r="BP104" s="124"/>
      <c r="BQ104" s="124"/>
      <c r="BR104" s="124"/>
      <c r="BS104" s="124"/>
      <c r="BT104" s="124"/>
      <c r="BU104" s="124"/>
      <c r="BV104" s="124"/>
      <c r="BW104" s="124"/>
      <c r="BX104" s="124"/>
      <c r="BY104" s="124"/>
      <c r="BZ104" s="124"/>
      <c r="CA104" s="124"/>
      <c r="CB104" s="124"/>
      <c r="CC104" s="124"/>
      <c r="CD104" s="124"/>
      <c r="CE104" s="124"/>
      <c r="CF104" s="124"/>
      <c r="CG104" s="124"/>
      <c r="CH104" s="124"/>
      <c r="CI104" s="124"/>
      <c r="CJ104" s="124"/>
      <c r="CK104" s="124"/>
      <c r="CL104" s="124"/>
      <c r="CM104" s="124"/>
      <c r="CN104" s="124"/>
      <c r="CO104" s="124"/>
      <c r="CP104" s="124"/>
      <c r="CQ104" s="124"/>
      <c r="CR104" s="124"/>
      <c r="CS104" s="124"/>
      <c r="CT104" s="124"/>
      <c r="CU104" s="124"/>
      <c r="CV104" s="124"/>
      <c r="CW104" s="124"/>
      <c r="CX104" s="124"/>
      <c r="CY104" s="124"/>
      <c r="CZ104" s="124"/>
      <c r="DA104" s="124"/>
      <c r="DB104" s="124"/>
      <c r="DC104" s="124"/>
      <c r="DD104" s="124"/>
      <c r="DE104" s="124"/>
      <c r="DF104" s="124"/>
      <c r="DG104" s="124"/>
      <c r="DH104" s="124"/>
      <c r="DI104" s="124"/>
      <c r="DJ104" s="124"/>
      <c r="DK104" s="124"/>
      <c r="DL104" s="124"/>
      <c r="DM104" s="124"/>
      <c r="DN104" s="124"/>
      <c r="DO104" s="124"/>
      <c r="DP104" s="124"/>
      <c r="DQ104" s="124"/>
      <c r="DR104" s="138"/>
      <c r="DS104" s="138"/>
      <c r="DT104" s="138"/>
      <c r="DU104" s="138"/>
    </row>
    <row r="105" ht="12.75" spans="1:125">
      <c r="A105" s="127" t="s">
        <v>324</v>
      </c>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124"/>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c r="BG105" s="124"/>
      <c r="BH105" s="124"/>
      <c r="BI105" s="124"/>
      <c r="BJ105" s="124"/>
      <c r="BK105" s="124"/>
      <c r="BL105" s="124"/>
      <c r="BM105" s="124"/>
      <c r="BN105" s="124"/>
      <c r="BO105" s="124"/>
      <c r="BP105" s="124"/>
      <c r="BQ105" s="124"/>
      <c r="BR105" s="124"/>
      <c r="BS105" s="124"/>
      <c r="BT105" s="124"/>
      <c r="BU105" s="124"/>
      <c r="BV105" s="124"/>
      <c r="BW105" s="124"/>
      <c r="BX105" s="124"/>
      <c r="BY105" s="124"/>
      <c r="BZ105" s="124"/>
      <c r="CA105" s="124"/>
      <c r="CB105" s="124"/>
      <c r="CC105" s="124"/>
      <c r="CD105" s="124"/>
      <c r="CE105" s="124"/>
      <c r="CF105" s="124"/>
      <c r="CG105" s="124"/>
      <c r="CH105" s="124"/>
      <c r="CI105" s="124"/>
      <c r="CJ105" s="124"/>
      <c r="CK105" s="124"/>
      <c r="CL105" s="124"/>
      <c r="CM105" s="124"/>
      <c r="CN105" s="124"/>
      <c r="CO105" s="124"/>
      <c r="CP105" s="124"/>
      <c r="CQ105" s="124"/>
      <c r="CR105" s="124"/>
      <c r="CS105" s="124"/>
      <c r="CT105" s="124"/>
      <c r="CU105" s="124"/>
      <c r="CV105" s="124"/>
      <c r="CW105" s="124"/>
      <c r="CX105" s="124"/>
      <c r="CY105" s="124"/>
      <c r="CZ105" s="124"/>
      <c r="DA105" s="124"/>
      <c r="DB105" s="124"/>
      <c r="DC105" s="124"/>
      <c r="DD105" s="124"/>
      <c r="DE105" s="124"/>
      <c r="DF105" s="124"/>
      <c r="DG105" s="124"/>
      <c r="DH105" s="124"/>
      <c r="DI105" s="124"/>
      <c r="DJ105" s="124"/>
      <c r="DK105" s="124"/>
      <c r="DL105" s="124"/>
      <c r="DM105" s="124"/>
      <c r="DN105" s="124"/>
      <c r="DO105" s="124"/>
      <c r="DP105" s="124"/>
      <c r="DQ105" s="124"/>
      <c r="DR105" s="138"/>
      <c r="DS105" s="138"/>
      <c r="DT105" s="138"/>
      <c r="DU105" s="138"/>
    </row>
    <row r="106" ht="12.75" spans="1:125">
      <c r="A106" s="127" t="s">
        <v>325</v>
      </c>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c r="BG106" s="124"/>
      <c r="BH106" s="124"/>
      <c r="BI106" s="124"/>
      <c r="BJ106" s="124"/>
      <c r="BK106" s="124"/>
      <c r="BL106" s="124"/>
      <c r="BM106" s="124"/>
      <c r="BN106" s="124"/>
      <c r="BO106" s="124"/>
      <c r="BP106" s="124"/>
      <c r="BQ106" s="124"/>
      <c r="BR106" s="124"/>
      <c r="BS106" s="124"/>
      <c r="BT106" s="124"/>
      <c r="BU106" s="124"/>
      <c r="BV106" s="124"/>
      <c r="BW106" s="124"/>
      <c r="BX106" s="124"/>
      <c r="BY106" s="124"/>
      <c r="BZ106" s="124"/>
      <c r="CA106" s="124"/>
      <c r="CB106" s="124"/>
      <c r="CC106" s="124"/>
      <c r="CD106" s="124"/>
      <c r="CE106" s="124"/>
      <c r="CF106" s="124"/>
      <c r="CG106" s="124"/>
      <c r="CH106" s="124"/>
      <c r="CI106" s="124"/>
      <c r="CJ106" s="124"/>
      <c r="CK106" s="124"/>
      <c r="CL106" s="124"/>
      <c r="CM106" s="124"/>
      <c r="CN106" s="124"/>
      <c r="CO106" s="124"/>
      <c r="CP106" s="124"/>
      <c r="CQ106" s="124"/>
      <c r="CR106" s="124"/>
      <c r="CS106" s="124"/>
      <c r="CT106" s="124"/>
      <c r="CU106" s="124"/>
      <c r="CV106" s="124"/>
      <c r="CW106" s="124"/>
      <c r="CX106" s="124"/>
      <c r="CY106" s="124"/>
      <c r="CZ106" s="124"/>
      <c r="DA106" s="124"/>
      <c r="DB106" s="124"/>
      <c r="DC106" s="124"/>
      <c r="DD106" s="124"/>
      <c r="DE106" s="124"/>
      <c r="DF106" s="124"/>
      <c r="DG106" s="124"/>
      <c r="DH106" s="124"/>
      <c r="DI106" s="124"/>
      <c r="DJ106" s="124"/>
      <c r="DK106" s="124"/>
      <c r="DL106" s="124"/>
      <c r="DM106" s="124"/>
      <c r="DN106" s="124"/>
      <c r="DO106" s="124"/>
      <c r="DP106" s="124"/>
      <c r="DQ106" s="124"/>
      <c r="DR106" s="138"/>
      <c r="DS106" s="138"/>
      <c r="DT106" s="138"/>
      <c r="DU106" s="138"/>
    </row>
    <row r="107" spans="1:125">
      <c r="A107" s="127" t="s">
        <v>300</v>
      </c>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c r="BG107" s="124"/>
      <c r="BH107" s="124"/>
      <c r="BI107" s="124"/>
      <c r="BJ107" s="124"/>
      <c r="BK107" s="124"/>
      <c r="BL107" s="124"/>
      <c r="BM107" s="124"/>
      <c r="BN107" s="124"/>
      <c r="BO107" s="124"/>
      <c r="BP107" s="124"/>
      <c r="BQ107" s="124"/>
      <c r="BR107" s="124"/>
      <c r="BS107" s="124"/>
      <c r="BT107" s="124"/>
      <c r="BU107" s="124"/>
      <c r="BV107" s="124"/>
      <c r="BW107" s="124"/>
      <c r="BX107" s="124"/>
      <c r="BY107" s="124"/>
      <c r="BZ107" s="124"/>
      <c r="CA107" s="124"/>
      <c r="CB107" s="124"/>
      <c r="CC107" s="124"/>
      <c r="CD107" s="124"/>
      <c r="CE107" s="124"/>
      <c r="CF107" s="124"/>
      <c r="CG107" s="124"/>
      <c r="CH107" s="124"/>
      <c r="CI107" s="124"/>
      <c r="CJ107" s="124"/>
      <c r="CK107" s="124"/>
      <c r="CL107" s="124"/>
      <c r="CM107" s="124"/>
      <c r="CN107" s="124"/>
      <c r="CO107" s="124"/>
      <c r="CP107" s="124"/>
      <c r="CQ107" s="124"/>
      <c r="CR107" s="124"/>
      <c r="CS107" s="124"/>
      <c r="CT107" s="124"/>
      <c r="CU107" s="124"/>
      <c r="CV107" s="124"/>
      <c r="CW107" s="124"/>
      <c r="CX107" s="124"/>
      <c r="CY107" s="124"/>
      <c r="CZ107" s="124"/>
      <c r="DA107" s="124"/>
      <c r="DB107" s="124"/>
      <c r="DC107" s="124"/>
      <c r="DD107" s="124"/>
      <c r="DE107" s="124"/>
      <c r="DF107" s="124"/>
      <c r="DG107" s="124"/>
      <c r="DH107" s="124"/>
      <c r="DI107" s="124"/>
      <c r="DJ107" s="124"/>
      <c r="DK107" s="124"/>
      <c r="DL107" s="124"/>
      <c r="DM107" s="124"/>
      <c r="DN107" s="124"/>
      <c r="DO107" s="124"/>
      <c r="DP107" s="124"/>
      <c r="DQ107" s="124"/>
      <c r="DR107" s="138"/>
      <c r="DS107" s="138"/>
      <c r="DT107" s="138"/>
      <c r="DU107" s="138"/>
    </row>
    <row r="108" s="115" customFormat="1" spans="1:121">
      <c r="A108" s="121" t="s">
        <v>55</v>
      </c>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c r="BE108" s="122"/>
      <c r="BF108" s="122"/>
      <c r="BG108" s="122"/>
      <c r="BH108" s="122"/>
      <c r="BI108" s="122"/>
      <c r="BJ108" s="122"/>
      <c r="BK108" s="122"/>
      <c r="BL108" s="122"/>
      <c r="BM108" s="122"/>
      <c r="BN108" s="122"/>
      <c r="BO108" s="122"/>
      <c r="BP108" s="122"/>
      <c r="BQ108" s="122"/>
      <c r="BR108" s="122"/>
      <c r="BS108" s="122"/>
      <c r="BT108" s="122"/>
      <c r="BU108" s="122"/>
      <c r="BV108" s="122"/>
      <c r="BW108" s="122"/>
      <c r="BX108" s="122"/>
      <c r="BY108" s="122"/>
      <c r="BZ108" s="122"/>
      <c r="CA108" s="122"/>
      <c r="CB108" s="122"/>
      <c r="CC108" s="122"/>
      <c r="CD108" s="122"/>
      <c r="CE108" s="122"/>
      <c r="CF108" s="122"/>
      <c r="CG108" s="122"/>
      <c r="CH108" s="122"/>
      <c r="CI108" s="122"/>
      <c r="CJ108" s="122"/>
      <c r="CK108" s="122"/>
      <c r="CL108" s="122"/>
      <c r="CM108" s="122"/>
      <c r="CN108" s="122"/>
      <c r="CO108" s="122"/>
      <c r="CP108" s="122"/>
      <c r="CQ108" s="122"/>
      <c r="CR108" s="122"/>
      <c r="CS108" s="122"/>
      <c r="CT108" s="122"/>
      <c r="CU108" s="122"/>
      <c r="CV108" s="122"/>
      <c r="CW108" s="122"/>
      <c r="CX108" s="122"/>
      <c r="CY108" s="122"/>
      <c r="CZ108" s="122"/>
      <c r="DA108" s="122"/>
      <c r="DB108" s="122"/>
      <c r="DC108" s="122"/>
      <c r="DD108" s="122"/>
      <c r="DE108" s="122"/>
      <c r="DF108" s="122"/>
      <c r="DG108" s="122"/>
      <c r="DH108" s="122"/>
      <c r="DI108" s="122"/>
      <c r="DJ108" s="122"/>
      <c r="DK108" s="122"/>
      <c r="DL108" s="122"/>
      <c r="DM108" s="122"/>
      <c r="DN108" s="122"/>
      <c r="DO108" s="122"/>
      <c r="DP108" s="122"/>
      <c r="DQ108" s="122"/>
    </row>
    <row r="109" spans="1:125">
      <c r="A109" s="127" t="s">
        <v>301</v>
      </c>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c r="AI109" s="124"/>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c r="BG109" s="124"/>
      <c r="BH109" s="124"/>
      <c r="BI109" s="124"/>
      <c r="BJ109" s="124"/>
      <c r="BK109" s="124"/>
      <c r="BL109" s="124"/>
      <c r="BM109" s="124"/>
      <c r="BN109" s="124"/>
      <c r="BO109" s="124"/>
      <c r="BP109" s="124"/>
      <c r="BQ109" s="124"/>
      <c r="BR109" s="124"/>
      <c r="BS109" s="124"/>
      <c r="BT109" s="124"/>
      <c r="BU109" s="124"/>
      <c r="BV109" s="124"/>
      <c r="BW109" s="124"/>
      <c r="BX109" s="124"/>
      <c r="BY109" s="124"/>
      <c r="BZ109" s="124"/>
      <c r="CA109" s="124"/>
      <c r="CB109" s="124"/>
      <c r="CC109" s="124"/>
      <c r="CD109" s="124"/>
      <c r="CE109" s="124"/>
      <c r="CF109" s="124"/>
      <c r="CG109" s="124"/>
      <c r="CH109" s="124"/>
      <c r="CI109" s="124"/>
      <c r="CJ109" s="124"/>
      <c r="CK109" s="124"/>
      <c r="CL109" s="124"/>
      <c r="CM109" s="124"/>
      <c r="CN109" s="124"/>
      <c r="CO109" s="124"/>
      <c r="CP109" s="124"/>
      <c r="CQ109" s="124"/>
      <c r="CR109" s="124"/>
      <c r="CS109" s="124"/>
      <c r="CT109" s="124"/>
      <c r="CU109" s="124"/>
      <c r="CV109" s="124"/>
      <c r="CW109" s="124"/>
      <c r="CX109" s="124"/>
      <c r="CY109" s="124"/>
      <c r="CZ109" s="124"/>
      <c r="DA109" s="124"/>
      <c r="DB109" s="124"/>
      <c r="DC109" s="124"/>
      <c r="DD109" s="124"/>
      <c r="DE109" s="124"/>
      <c r="DF109" s="124"/>
      <c r="DG109" s="124"/>
      <c r="DH109" s="124"/>
      <c r="DI109" s="124"/>
      <c r="DJ109" s="124"/>
      <c r="DK109" s="124"/>
      <c r="DL109" s="124"/>
      <c r="DM109" s="124"/>
      <c r="DN109" s="124"/>
      <c r="DO109" s="124"/>
      <c r="DP109" s="124"/>
      <c r="DQ109" s="124"/>
      <c r="DR109" s="138"/>
      <c r="DS109" s="138"/>
      <c r="DT109" s="138"/>
      <c r="DU109" s="138"/>
    </row>
    <row r="110" ht="12.75" spans="1:125">
      <c r="A110" s="132" t="s">
        <v>302</v>
      </c>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c r="BG110" s="124"/>
      <c r="BH110" s="124"/>
      <c r="BI110" s="124"/>
      <c r="BJ110" s="124"/>
      <c r="BK110" s="124"/>
      <c r="BL110" s="124"/>
      <c r="BM110" s="124"/>
      <c r="BN110" s="124"/>
      <c r="BO110" s="124"/>
      <c r="BP110" s="124"/>
      <c r="BQ110" s="124"/>
      <c r="BR110" s="124"/>
      <c r="BS110" s="124"/>
      <c r="BT110" s="124"/>
      <c r="BU110" s="124"/>
      <c r="BV110" s="124"/>
      <c r="BW110" s="124"/>
      <c r="BX110" s="124"/>
      <c r="BY110" s="124"/>
      <c r="BZ110" s="124"/>
      <c r="CA110" s="124"/>
      <c r="CB110" s="124"/>
      <c r="CC110" s="124"/>
      <c r="CD110" s="124"/>
      <c r="CE110" s="124"/>
      <c r="CF110" s="124"/>
      <c r="CG110" s="124"/>
      <c r="CH110" s="124"/>
      <c r="CI110" s="124"/>
      <c r="CJ110" s="124"/>
      <c r="CK110" s="124"/>
      <c r="CL110" s="124"/>
      <c r="CM110" s="124"/>
      <c r="CN110" s="124"/>
      <c r="CO110" s="124"/>
      <c r="CP110" s="124"/>
      <c r="CQ110" s="124"/>
      <c r="CR110" s="124"/>
      <c r="CS110" s="124"/>
      <c r="CT110" s="124"/>
      <c r="CU110" s="124"/>
      <c r="CV110" s="124"/>
      <c r="CW110" s="124"/>
      <c r="CX110" s="124"/>
      <c r="CY110" s="124"/>
      <c r="CZ110" s="124"/>
      <c r="DA110" s="124"/>
      <c r="DB110" s="124"/>
      <c r="DC110" s="124"/>
      <c r="DD110" s="124"/>
      <c r="DE110" s="124"/>
      <c r="DF110" s="124"/>
      <c r="DG110" s="124"/>
      <c r="DH110" s="124"/>
      <c r="DI110" s="124"/>
      <c r="DJ110" s="124"/>
      <c r="DK110" s="124"/>
      <c r="DL110" s="124"/>
      <c r="DM110" s="124"/>
      <c r="DN110" s="124"/>
      <c r="DO110" s="124"/>
      <c r="DP110" s="124"/>
      <c r="DQ110" s="124"/>
      <c r="DR110" s="138"/>
      <c r="DS110" s="138"/>
      <c r="DT110" s="138"/>
      <c r="DU110" s="138"/>
    </row>
    <row r="111" spans="2:125">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c r="AC111" s="138"/>
      <c r="AD111" s="138"/>
      <c r="AE111" s="138"/>
      <c r="AF111" s="138"/>
      <c r="AG111" s="138"/>
      <c r="AH111" s="138"/>
      <c r="AI111" s="138"/>
      <c r="AJ111" s="138"/>
      <c r="AK111" s="138"/>
      <c r="AL111" s="138"/>
      <c r="AM111" s="138"/>
      <c r="AN111" s="138"/>
      <c r="AO111" s="138"/>
      <c r="AP111" s="138"/>
      <c r="AQ111" s="138"/>
      <c r="AR111" s="138"/>
      <c r="AS111" s="138"/>
      <c r="AT111" s="138"/>
      <c r="AU111" s="138"/>
      <c r="AV111" s="138"/>
      <c r="AW111" s="138"/>
      <c r="AX111" s="138"/>
      <c r="AY111" s="138"/>
      <c r="AZ111" s="138"/>
      <c r="BA111" s="138"/>
      <c r="BB111" s="138"/>
      <c r="BC111" s="138"/>
      <c r="BD111" s="138"/>
      <c r="BE111" s="138"/>
      <c r="BF111" s="138"/>
      <c r="BG111" s="138"/>
      <c r="BH111" s="138"/>
      <c r="BI111" s="138"/>
      <c r="BJ111" s="138"/>
      <c r="BK111" s="138"/>
      <c r="BL111" s="138"/>
      <c r="BM111" s="138"/>
      <c r="BN111" s="138"/>
      <c r="BO111" s="138"/>
      <c r="BP111" s="138"/>
      <c r="BQ111" s="138"/>
      <c r="BR111" s="138"/>
      <c r="BS111" s="138"/>
      <c r="BT111" s="138"/>
      <c r="BU111" s="138"/>
      <c r="BV111" s="138"/>
      <c r="BW111" s="138"/>
      <c r="BX111" s="138"/>
      <c r="BY111" s="138"/>
      <c r="BZ111" s="138"/>
      <c r="CA111" s="138"/>
      <c r="CB111" s="138"/>
      <c r="CC111" s="138"/>
      <c r="CD111" s="138"/>
      <c r="CE111" s="138"/>
      <c r="CF111" s="138"/>
      <c r="CG111" s="138"/>
      <c r="CH111" s="138"/>
      <c r="CI111" s="138"/>
      <c r="CJ111" s="138"/>
      <c r="CK111" s="138"/>
      <c r="CL111" s="138"/>
      <c r="CM111" s="138"/>
      <c r="CN111" s="138"/>
      <c r="CO111" s="138"/>
      <c r="CP111" s="138"/>
      <c r="CQ111" s="138"/>
      <c r="CR111" s="138"/>
      <c r="CS111" s="138"/>
      <c r="CT111" s="138"/>
      <c r="CU111" s="138"/>
      <c r="CV111" s="138"/>
      <c r="CW111" s="138"/>
      <c r="CX111" s="138"/>
      <c r="CY111" s="138"/>
      <c r="CZ111" s="138"/>
      <c r="DA111" s="138"/>
      <c r="DB111" s="138"/>
      <c r="DC111" s="138"/>
      <c r="DD111" s="138"/>
      <c r="DE111" s="138"/>
      <c r="DF111" s="138"/>
      <c r="DG111" s="138"/>
      <c r="DH111" s="138"/>
      <c r="DI111" s="138"/>
      <c r="DJ111" s="138"/>
      <c r="DK111" s="138"/>
      <c r="DL111" s="138"/>
      <c r="DM111" s="138"/>
      <c r="DN111" s="138"/>
      <c r="DO111" s="138"/>
      <c r="DP111" s="138"/>
      <c r="DQ111" s="138"/>
      <c r="DR111" s="138"/>
      <c r="DS111" s="138"/>
      <c r="DT111" s="138"/>
      <c r="DU111" s="138"/>
    </row>
    <row r="112" ht="12.75"/>
    <row r="113" s="99" customFormat="1" ht="13.5" spans="1:121">
      <c r="A113" s="139" t="s">
        <v>1</v>
      </c>
      <c r="B113" s="140" t="s">
        <v>183</v>
      </c>
      <c r="C113" s="141" t="s">
        <v>184</v>
      </c>
      <c r="D113" s="140" t="s">
        <v>185</v>
      </c>
      <c r="E113" s="140" t="s">
        <v>186</v>
      </c>
      <c r="F113" s="140" t="s">
        <v>187</v>
      </c>
      <c r="G113" s="140" t="s">
        <v>188</v>
      </c>
      <c r="H113" s="140" t="s">
        <v>189</v>
      </c>
      <c r="I113" s="104" t="s">
        <v>4</v>
      </c>
      <c r="J113" s="104" t="s">
        <v>190</v>
      </c>
      <c r="K113" s="104" t="s">
        <v>191</v>
      </c>
      <c r="L113" s="104" t="s">
        <v>192</v>
      </c>
      <c r="M113" s="104" t="s">
        <v>193</v>
      </c>
      <c r="N113" s="104" t="s">
        <v>5</v>
      </c>
      <c r="O113" s="104" t="s">
        <v>6</v>
      </c>
      <c r="P113" s="104" t="s">
        <v>194</v>
      </c>
      <c r="Q113" s="104" t="s">
        <v>195</v>
      </c>
      <c r="R113" s="104" t="s">
        <v>196</v>
      </c>
      <c r="S113" s="104" t="s">
        <v>17</v>
      </c>
      <c r="T113" s="104" t="s">
        <v>12</v>
      </c>
      <c r="U113" s="104" t="s">
        <v>58</v>
      </c>
      <c r="V113" s="104" t="s">
        <v>15</v>
      </c>
      <c r="W113" s="104" t="s">
        <v>16</v>
      </c>
      <c r="X113" s="104" t="s">
        <v>24</v>
      </c>
      <c r="Y113" s="104" t="s">
        <v>23</v>
      </c>
      <c r="Z113" s="109" t="s">
        <v>19</v>
      </c>
      <c r="AA113" s="109" t="s">
        <v>20</v>
      </c>
      <c r="AB113" s="109" t="s">
        <v>21</v>
      </c>
      <c r="AC113" s="109" t="s">
        <v>22</v>
      </c>
      <c r="AD113" s="109" t="s">
        <v>10</v>
      </c>
      <c r="AE113" s="109" t="s">
        <v>8</v>
      </c>
      <c r="AF113" s="109" t="s">
        <v>9</v>
      </c>
      <c r="AG113" s="109" t="s">
        <v>197</v>
      </c>
      <c r="AH113" s="109" t="s">
        <v>198</v>
      </c>
      <c r="AI113" s="109" t="s">
        <v>199</v>
      </c>
      <c r="AJ113" s="109"/>
      <c r="AK113" s="109" t="s">
        <v>201</v>
      </c>
      <c r="AL113" s="109" t="s">
        <v>202</v>
      </c>
      <c r="AM113" s="104" t="s">
        <v>203</v>
      </c>
      <c r="AN113" s="104" t="s">
        <v>204</v>
      </c>
      <c r="AO113" s="104" t="s">
        <v>205</v>
      </c>
      <c r="AP113" s="104" t="s">
        <v>206</v>
      </c>
      <c r="AQ113" s="104" t="s">
        <v>207</v>
      </c>
      <c r="AR113" s="104" t="s">
        <v>208</v>
      </c>
      <c r="AS113" s="104" t="s">
        <v>209</v>
      </c>
      <c r="AT113" s="104" t="s">
        <v>210</v>
      </c>
      <c r="AU113" s="104" t="s">
        <v>211</v>
      </c>
      <c r="AV113" s="104" t="s">
        <v>212</v>
      </c>
      <c r="AW113" s="104" t="s">
        <v>213</v>
      </c>
      <c r="AX113" s="104" t="s">
        <v>214</v>
      </c>
      <c r="AY113" s="104" t="s">
        <v>215</v>
      </c>
      <c r="AZ113" s="104" t="s">
        <v>216</v>
      </c>
      <c r="BA113" s="104" t="s">
        <v>217</v>
      </c>
      <c r="BB113" s="104" t="s">
        <v>303</v>
      </c>
      <c r="BC113" s="104" t="s">
        <v>219</v>
      </c>
      <c r="BD113" s="104" t="s">
        <v>220</v>
      </c>
      <c r="BE113" s="104" t="s">
        <v>221</v>
      </c>
      <c r="BF113" s="104" t="s">
        <v>222</v>
      </c>
      <c r="BG113" s="104" t="s">
        <v>223</v>
      </c>
      <c r="BH113" s="104" t="s">
        <v>224</v>
      </c>
      <c r="BI113" s="104" t="s">
        <v>225</v>
      </c>
      <c r="BJ113" s="104" t="s">
        <v>226</v>
      </c>
      <c r="BK113" s="104" t="s">
        <v>227</v>
      </c>
      <c r="BL113" s="104" t="s">
        <v>228</v>
      </c>
      <c r="BM113" s="104" t="s">
        <v>229</v>
      </c>
      <c r="BN113" s="104" t="s">
        <v>230</v>
      </c>
      <c r="BO113" s="104" t="s">
        <v>231</v>
      </c>
      <c r="BP113" s="104" t="s">
        <v>232</v>
      </c>
      <c r="BQ113" s="104" t="s">
        <v>233</v>
      </c>
      <c r="BR113" s="104" t="s">
        <v>234</v>
      </c>
      <c r="BS113" s="104" t="s">
        <v>235</v>
      </c>
      <c r="BT113" s="104" t="s">
        <v>236</v>
      </c>
      <c r="BU113" s="104" t="s">
        <v>237</v>
      </c>
      <c r="BV113" s="104" t="s">
        <v>238</v>
      </c>
      <c r="BW113" s="104" t="s">
        <v>239</v>
      </c>
      <c r="BX113" s="104" t="s">
        <v>240</v>
      </c>
      <c r="BY113" s="104" t="s">
        <v>241</v>
      </c>
      <c r="BZ113" s="104" t="s">
        <v>242</v>
      </c>
      <c r="CA113" s="104" t="s">
        <v>243</v>
      </c>
      <c r="CB113" s="104" t="s">
        <v>244</v>
      </c>
      <c r="CC113" s="104" t="s">
        <v>245</v>
      </c>
      <c r="CD113" s="104" t="s">
        <v>246</v>
      </c>
      <c r="CE113" s="104" t="s">
        <v>247</v>
      </c>
      <c r="CF113" s="104" t="s">
        <v>248</v>
      </c>
      <c r="CG113" s="104" t="s">
        <v>249</v>
      </c>
      <c r="CH113" s="104" t="s">
        <v>250</v>
      </c>
      <c r="CI113" s="104" t="s">
        <v>251</v>
      </c>
      <c r="CJ113" s="104" t="s">
        <v>252</v>
      </c>
      <c r="CK113" s="104" t="s">
        <v>253</v>
      </c>
      <c r="CL113" s="104" t="s">
        <v>254</v>
      </c>
      <c r="CM113" s="104" t="s">
        <v>255</v>
      </c>
      <c r="CN113" s="104" t="s">
        <v>256</v>
      </c>
      <c r="CO113" s="104" t="s">
        <v>257</v>
      </c>
      <c r="CP113" s="104" t="s">
        <v>258</v>
      </c>
      <c r="CQ113" s="104" t="s">
        <v>259</v>
      </c>
      <c r="CR113" s="104" t="s">
        <v>260</v>
      </c>
      <c r="CS113" s="104" t="s">
        <v>261</v>
      </c>
      <c r="CT113" s="104" t="s">
        <v>262</v>
      </c>
      <c r="CU113" s="104" t="s">
        <v>263</v>
      </c>
      <c r="CV113" s="104" t="s">
        <v>264</v>
      </c>
      <c r="CW113" s="104" t="s">
        <v>265</v>
      </c>
      <c r="CX113" s="104" t="s">
        <v>266</v>
      </c>
      <c r="CY113" s="104" t="s">
        <v>267</v>
      </c>
      <c r="CZ113" s="104" t="s">
        <v>268</v>
      </c>
      <c r="DA113" s="104" t="s">
        <v>269</v>
      </c>
      <c r="DB113" s="104" t="s">
        <v>270</v>
      </c>
      <c r="DC113" s="104" t="s">
        <v>271</v>
      </c>
      <c r="DD113" s="104" t="s">
        <v>272</v>
      </c>
      <c r="DE113" s="104" t="s">
        <v>273</v>
      </c>
      <c r="DF113" s="104" t="s">
        <v>274</v>
      </c>
      <c r="DG113" s="104" t="s">
        <v>275</v>
      </c>
      <c r="DH113" s="104" t="s">
        <v>276</v>
      </c>
      <c r="DI113" s="104" t="s">
        <v>277</v>
      </c>
      <c r="DJ113" s="104" t="s">
        <v>278</v>
      </c>
      <c r="DK113" s="104" t="s">
        <v>279</v>
      </c>
      <c r="DL113" s="104" t="s">
        <v>280</v>
      </c>
      <c r="DM113" s="104"/>
      <c r="DN113" s="104"/>
      <c r="DO113" s="104"/>
      <c r="DP113" s="104"/>
      <c r="DQ113" s="110"/>
    </row>
    <row r="115" spans="2:116">
      <c r="B115" s="117" t="s">
        <v>183</v>
      </c>
      <c r="C115" s="117" t="s">
        <v>184</v>
      </c>
      <c r="D115" s="117" t="s">
        <v>185</v>
      </c>
      <c r="E115" s="117" t="s">
        <v>186</v>
      </c>
      <c r="F115" s="117" t="s">
        <v>187</v>
      </c>
      <c r="G115" s="117" t="s">
        <v>188</v>
      </c>
      <c r="H115" s="117" t="s">
        <v>189</v>
      </c>
      <c r="I115" s="117" t="s">
        <v>4</v>
      </c>
      <c r="J115" s="117" t="s">
        <v>190</v>
      </c>
      <c r="K115" s="117" t="s">
        <v>191</v>
      </c>
      <c r="L115" s="117" t="s">
        <v>192</v>
      </c>
      <c r="M115" s="117" t="s">
        <v>193</v>
      </c>
      <c r="N115" s="117" t="s">
        <v>5</v>
      </c>
      <c r="O115" s="117" t="s">
        <v>6</v>
      </c>
      <c r="P115" s="117" t="s">
        <v>194</v>
      </c>
      <c r="Q115" s="117" t="s">
        <v>195</v>
      </c>
      <c r="R115" s="117" t="s">
        <v>196</v>
      </c>
      <c r="S115" s="117" t="s">
        <v>17</v>
      </c>
      <c r="T115" s="117" t="s">
        <v>12</v>
      </c>
      <c r="U115" s="117" t="s">
        <v>58</v>
      </c>
      <c r="V115" s="117" t="s">
        <v>15</v>
      </c>
      <c r="W115" s="117" t="s">
        <v>16</v>
      </c>
      <c r="X115" s="117" t="s">
        <v>24</v>
      </c>
      <c r="Y115" s="117" t="s">
        <v>23</v>
      </c>
      <c r="Z115" s="117" t="s">
        <v>19</v>
      </c>
      <c r="AA115" s="117" t="s">
        <v>20</v>
      </c>
      <c r="AB115" s="117" t="s">
        <v>21</v>
      </c>
      <c r="AC115" s="117" t="s">
        <v>22</v>
      </c>
      <c r="AD115" s="117" t="s">
        <v>10</v>
      </c>
      <c r="AE115" s="117" t="s">
        <v>8</v>
      </c>
      <c r="AF115" s="117" t="s">
        <v>9</v>
      </c>
      <c r="AG115" s="117" t="s">
        <v>197</v>
      </c>
      <c r="AH115" s="117" t="s">
        <v>198</v>
      </c>
      <c r="AI115" s="117" t="s">
        <v>199</v>
      </c>
      <c r="AK115" s="117" t="s">
        <v>201</v>
      </c>
      <c r="AL115" s="117" t="s">
        <v>202</v>
      </c>
      <c r="AM115" s="117" t="s">
        <v>203</v>
      </c>
      <c r="AN115" s="117" t="s">
        <v>204</v>
      </c>
      <c r="AO115" s="117" t="s">
        <v>205</v>
      </c>
      <c r="AP115" s="117" t="s">
        <v>206</v>
      </c>
      <c r="AQ115" s="117" t="s">
        <v>207</v>
      </c>
      <c r="AR115" s="117" t="s">
        <v>208</v>
      </c>
      <c r="AS115" s="117" t="s">
        <v>209</v>
      </c>
      <c r="AT115" s="117" t="s">
        <v>210</v>
      </c>
      <c r="AU115" s="117" t="s">
        <v>211</v>
      </c>
      <c r="AV115" s="117" t="s">
        <v>212</v>
      </c>
      <c r="AW115" s="117" t="s">
        <v>213</v>
      </c>
      <c r="AX115" s="117" t="s">
        <v>214</v>
      </c>
      <c r="AY115" s="117" t="s">
        <v>215</v>
      </c>
      <c r="AZ115" s="117" t="s">
        <v>216</v>
      </c>
      <c r="BA115" s="117" t="s">
        <v>217</v>
      </c>
      <c r="BB115" s="117" t="s">
        <v>303</v>
      </c>
      <c r="BC115" s="117" t="s">
        <v>219</v>
      </c>
      <c r="BD115" s="117" t="s">
        <v>220</v>
      </c>
      <c r="BE115" s="117" t="s">
        <v>221</v>
      </c>
      <c r="BF115" s="117" t="s">
        <v>222</v>
      </c>
      <c r="BG115" s="117" t="s">
        <v>223</v>
      </c>
      <c r="BH115" s="117" t="s">
        <v>224</v>
      </c>
      <c r="BI115" s="117" t="s">
        <v>225</v>
      </c>
      <c r="BJ115" s="117" t="s">
        <v>226</v>
      </c>
      <c r="BK115" s="117" t="s">
        <v>227</v>
      </c>
      <c r="BL115" s="117" t="s">
        <v>228</v>
      </c>
      <c r="BM115" s="117" t="s">
        <v>229</v>
      </c>
      <c r="BN115" s="117" t="s">
        <v>230</v>
      </c>
      <c r="BO115" s="117" t="s">
        <v>231</v>
      </c>
      <c r="BP115" s="117" t="s">
        <v>232</v>
      </c>
      <c r="BQ115" s="117" t="s">
        <v>233</v>
      </c>
      <c r="BR115" s="117" t="s">
        <v>234</v>
      </c>
      <c r="BS115" s="117" t="s">
        <v>235</v>
      </c>
      <c r="BT115" s="117" t="s">
        <v>236</v>
      </c>
      <c r="BU115" s="117" t="s">
        <v>237</v>
      </c>
      <c r="BV115" s="117" t="s">
        <v>238</v>
      </c>
      <c r="BW115" s="117" t="s">
        <v>239</v>
      </c>
      <c r="BX115" s="117" t="s">
        <v>240</v>
      </c>
      <c r="BY115" s="117" t="s">
        <v>241</v>
      </c>
      <c r="BZ115" s="117" t="s">
        <v>242</v>
      </c>
      <c r="CA115" s="117" t="s">
        <v>243</v>
      </c>
      <c r="CB115" s="117" t="s">
        <v>244</v>
      </c>
      <c r="CC115" s="117" t="s">
        <v>245</v>
      </c>
      <c r="CD115" s="117" t="s">
        <v>246</v>
      </c>
      <c r="CE115" s="117" t="s">
        <v>247</v>
      </c>
      <c r="CF115" s="117" t="s">
        <v>248</v>
      </c>
      <c r="CG115" s="117" t="s">
        <v>249</v>
      </c>
      <c r="CH115" s="117" t="s">
        <v>250</v>
      </c>
      <c r="CI115" s="117" t="s">
        <v>251</v>
      </c>
      <c r="CJ115" s="117" t="s">
        <v>252</v>
      </c>
      <c r="CK115" s="117" t="s">
        <v>253</v>
      </c>
      <c r="CL115" s="117" t="s">
        <v>254</v>
      </c>
      <c r="CM115" s="117" t="s">
        <v>255</v>
      </c>
      <c r="CN115" s="117" t="s">
        <v>256</v>
      </c>
      <c r="CO115" s="117" t="s">
        <v>257</v>
      </c>
      <c r="CP115" s="117" t="s">
        <v>258</v>
      </c>
      <c r="CQ115" s="117" t="s">
        <v>259</v>
      </c>
      <c r="CR115" s="117" t="s">
        <v>260</v>
      </c>
      <c r="CS115" s="117" t="s">
        <v>261</v>
      </c>
      <c r="CT115" s="117" t="s">
        <v>262</v>
      </c>
      <c r="CU115" s="117" t="s">
        <v>263</v>
      </c>
      <c r="CV115" s="117" t="s">
        <v>264</v>
      </c>
      <c r="CW115" s="117" t="s">
        <v>265</v>
      </c>
      <c r="CX115" s="117" t="s">
        <v>266</v>
      </c>
      <c r="CY115" s="117" t="s">
        <v>267</v>
      </c>
      <c r="CZ115" s="117" t="s">
        <v>268</v>
      </c>
      <c r="DA115" s="117" t="s">
        <v>269</v>
      </c>
      <c r="DB115" s="117" t="s">
        <v>270</v>
      </c>
      <c r="DC115" s="117" t="s">
        <v>271</v>
      </c>
      <c r="DD115" s="117" t="s">
        <v>272</v>
      </c>
      <c r="DE115" s="117" t="s">
        <v>273</v>
      </c>
      <c r="DF115" s="117" t="s">
        <v>274</v>
      </c>
      <c r="DG115" s="117" t="s">
        <v>275</v>
      </c>
      <c r="DH115" s="117" t="s">
        <v>276</v>
      </c>
      <c r="DI115" s="117" t="s">
        <v>277</v>
      </c>
      <c r="DJ115" s="117" t="s">
        <v>278</v>
      </c>
      <c r="DK115" s="117" t="s">
        <v>279</v>
      </c>
      <c r="DL115" s="117" t="s">
        <v>280</v>
      </c>
    </row>
    <row r="117" spans="2:48">
      <c r="B117" s="117" t="b">
        <f>B115=B1</f>
        <v>1</v>
      </c>
      <c r="C117" s="117" t="b">
        <f t="shared" ref="C117:AV117" si="0">C115=C1</f>
        <v>1</v>
      </c>
      <c r="D117" s="117" t="b">
        <f t="shared" si="0"/>
        <v>1</v>
      </c>
      <c r="E117" s="117" t="b">
        <f t="shared" si="0"/>
        <v>1</v>
      </c>
      <c r="F117" s="117" t="b">
        <f t="shared" si="0"/>
        <v>1</v>
      </c>
      <c r="G117" s="117" t="b">
        <f t="shared" si="0"/>
        <v>1</v>
      </c>
      <c r="H117" s="117" t="b">
        <f t="shared" si="0"/>
        <v>1</v>
      </c>
      <c r="I117" s="117" t="b">
        <f t="shared" si="0"/>
        <v>1</v>
      </c>
      <c r="J117" s="117" t="b">
        <f t="shared" si="0"/>
        <v>1</v>
      </c>
      <c r="K117" s="117" t="b">
        <f t="shared" si="0"/>
        <v>1</v>
      </c>
      <c r="L117" s="117" t="b">
        <f t="shared" si="0"/>
        <v>1</v>
      </c>
      <c r="M117" s="117" t="b">
        <f t="shared" si="0"/>
        <v>1</v>
      </c>
      <c r="N117" s="117" t="b">
        <f t="shared" si="0"/>
        <v>1</v>
      </c>
      <c r="O117" s="117" t="b">
        <f t="shared" si="0"/>
        <v>1</v>
      </c>
      <c r="P117" s="117" t="b">
        <f t="shared" si="0"/>
        <v>1</v>
      </c>
      <c r="Q117" s="117" t="b">
        <f t="shared" si="0"/>
        <v>1</v>
      </c>
      <c r="R117" s="117" t="b">
        <f t="shared" si="0"/>
        <v>1</v>
      </c>
      <c r="S117" s="117" t="b">
        <f t="shared" si="0"/>
        <v>1</v>
      </c>
      <c r="T117" s="117" t="b">
        <f t="shared" si="0"/>
        <v>1</v>
      </c>
      <c r="U117" s="117" t="b">
        <f t="shared" si="0"/>
        <v>1</v>
      </c>
      <c r="V117" s="117" t="b">
        <f t="shared" si="0"/>
        <v>1</v>
      </c>
      <c r="W117" s="117" t="b">
        <f t="shared" si="0"/>
        <v>1</v>
      </c>
      <c r="X117" s="117" t="b">
        <f t="shared" si="0"/>
        <v>1</v>
      </c>
      <c r="Y117" s="117" t="b">
        <f t="shared" si="0"/>
        <v>1</v>
      </c>
      <c r="Z117" s="117" t="b">
        <f t="shared" si="0"/>
        <v>1</v>
      </c>
      <c r="AA117" s="117" t="b">
        <f t="shared" si="0"/>
        <v>1</v>
      </c>
      <c r="AB117" s="117" t="b">
        <f t="shared" si="0"/>
        <v>1</v>
      </c>
      <c r="AC117" s="117" t="b">
        <f t="shared" si="0"/>
        <v>1</v>
      </c>
      <c r="AD117" s="117" t="b">
        <f t="shared" si="0"/>
        <v>1</v>
      </c>
      <c r="AE117" s="117" t="b">
        <f t="shared" si="0"/>
        <v>1</v>
      </c>
      <c r="AF117" s="117" t="b">
        <f t="shared" si="0"/>
        <v>1</v>
      </c>
      <c r="AG117" s="117" t="b">
        <f t="shared" si="0"/>
        <v>1</v>
      </c>
      <c r="AH117" s="117" t="b">
        <f t="shared" si="0"/>
        <v>1</v>
      </c>
      <c r="AI117" s="117" t="b">
        <f t="shared" si="0"/>
        <v>1</v>
      </c>
      <c r="AK117" s="117" t="b">
        <f t="shared" si="0"/>
        <v>1</v>
      </c>
      <c r="AL117" s="117" t="b">
        <f t="shared" si="0"/>
        <v>1</v>
      </c>
      <c r="AM117" s="117" t="b">
        <f t="shared" si="0"/>
        <v>1</v>
      </c>
      <c r="AN117" s="117" t="b">
        <f t="shared" si="0"/>
        <v>1</v>
      </c>
      <c r="AO117" s="117" t="b">
        <f t="shared" si="0"/>
        <v>1</v>
      </c>
      <c r="AP117" s="117" t="b">
        <f t="shared" si="0"/>
        <v>1</v>
      </c>
      <c r="AQ117" s="117" t="b">
        <f t="shared" si="0"/>
        <v>1</v>
      </c>
      <c r="AR117" s="117" t="b">
        <f t="shared" si="0"/>
        <v>1</v>
      </c>
      <c r="AS117" s="117" t="b">
        <f t="shared" si="0"/>
        <v>1</v>
      </c>
      <c r="AT117" s="117" t="b">
        <f t="shared" si="0"/>
        <v>1</v>
      </c>
      <c r="AU117" s="117" t="b">
        <f t="shared" si="0"/>
        <v>1</v>
      </c>
      <c r="AV117" s="117" t="b">
        <f t="shared" si="0"/>
        <v>1</v>
      </c>
    </row>
    <row r="119" spans="2:116">
      <c r="B119" s="117" t="b">
        <f>B113=B1</f>
        <v>1</v>
      </c>
      <c r="C119" s="117" t="b">
        <f t="shared" ref="C119:BO119" si="1">C113=C1</f>
        <v>1</v>
      </c>
      <c r="D119" s="117" t="b">
        <f t="shared" si="1"/>
        <v>1</v>
      </c>
      <c r="E119" s="117" t="b">
        <f t="shared" si="1"/>
        <v>1</v>
      </c>
      <c r="F119" s="117" t="b">
        <f t="shared" si="1"/>
        <v>1</v>
      </c>
      <c r="G119" s="117" t="b">
        <f t="shared" si="1"/>
        <v>1</v>
      </c>
      <c r="H119" s="117" t="b">
        <f t="shared" si="1"/>
        <v>1</v>
      </c>
      <c r="I119" s="117" t="b">
        <f t="shared" si="1"/>
        <v>1</v>
      </c>
      <c r="J119" s="117" t="b">
        <f t="shared" si="1"/>
        <v>1</v>
      </c>
      <c r="K119" s="117" t="b">
        <f t="shared" si="1"/>
        <v>1</v>
      </c>
      <c r="L119" s="117" t="b">
        <f t="shared" si="1"/>
        <v>1</v>
      </c>
      <c r="M119" s="117" t="b">
        <f t="shared" si="1"/>
        <v>1</v>
      </c>
      <c r="N119" s="117" t="b">
        <f t="shared" si="1"/>
        <v>1</v>
      </c>
      <c r="O119" s="117" t="b">
        <f t="shared" si="1"/>
        <v>1</v>
      </c>
      <c r="P119" s="117" t="b">
        <f t="shared" si="1"/>
        <v>1</v>
      </c>
      <c r="Q119" s="117" t="b">
        <f t="shared" si="1"/>
        <v>1</v>
      </c>
      <c r="R119" s="117" t="b">
        <f t="shared" si="1"/>
        <v>1</v>
      </c>
      <c r="S119" s="117" t="b">
        <f t="shared" si="1"/>
        <v>1</v>
      </c>
      <c r="T119" s="117" t="b">
        <f t="shared" si="1"/>
        <v>1</v>
      </c>
      <c r="U119" s="117" t="b">
        <f t="shared" si="1"/>
        <v>1</v>
      </c>
      <c r="V119" s="117" t="b">
        <f t="shared" si="1"/>
        <v>1</v>
      </c>
      <c r="W119" s="117" t="b">
        <f t="shared" si="1"/>
        <v>1</v>
      </c>
      <c r="X119" s="117" t="b">
        <f t="shared" si="1"/>
        <v>1</v>
      </c>
      <c r="Y119" s="117" t="b">
        <f t="shared" si="1"/>
        <v>1</v>
      </c>
      <c r="Z119" s="117" t="b">
        <f t="shared" si="1"/>
        <v>1</v>
      </c>
      <c r="AA119" s="117" t="b">
        <f t="shared" si="1"/>
        <v>1</v>
      </c>
      <c r="AB119" s="117" t="b">
        <f t="shared" si="1"/>
        <v>1</v>
      </c>
      <c r="AC119" s="117" t="b">
        <f t="shared" si="1"/>
        <v>1</v>
      </c>
      <c r="AD119" s="117" t="b">
        <f t="shared" si="1"/>
        <v>1</v>
      </c>
      <c r="AE119" s="117" t="b">
        <f t="shared" si="1"/>
        <v>1</v>
      </c>
      <c r="AF119" s="117" t="b">
        <f t="shared" si="1"/>
        <v>1</v>
      </c>
      <c r="AG119" s="117" t="b">
        <f t="shared" si="1"/>
        <v>1</v>
      </c>
      <c r="AH119" s="117" t="b">
        <f t="shared" si="1"/>
        <v>1</v>
      </c>
      <c r="AI119" s="117" t="b">
        <f t="shared" si="1"/>
        <v>1</v>
      </c>
      <c r="AK119" s="117" t="b">
        <f t="shared" si="1"/>
        <v>1</v>
      </c>
      <c r="AL119" s="117" t="b">
        <f t="shared" si="1"/>
        <v>1</v>
      </c>
      <c r="AM119" s="117" t="b">
        <f t="shared" si="1"/>
        <v>1</v>
      </c>
      <c r="AN119" s="117" t="b">
        <f t="shared" si="1"/>
        <v>1</v>
      </c>
      <c r="AO119" s="117" t="b">
        <f t="shared" si="1"/>
        <v>1</v>
      </c>
      <c r="AP119" s="117" t="b">
        <f t="shared" si="1"/>
        <v>1</v>
      </c>
      <c r="AQ119" s="117" t="b">
        <f t="shared" si="1"/>
        <v>1</v>
      </c>
      <c r="AR119" s="117" t="b">
        <f t="shared" si="1"/>
        <v>1</v>
      </c>
      <c r="AS119" s="117" t="b">
        <f t="shared" si="1"/>
        <v>1</v>
      </c>
      <c r="AT119" s="117" t="b">
        <f t="shared" si="1"/>
        <v>1</v>
      </c>
      <c r="AU119" s="117" t="b">
        <f t="shared" si="1"/>
        <v>1</v>
      </c>
      <c r="AV119" s="117" t="b">
        <f t="shared" si="1"/>
        <v>1</v>
      </c>
      <c r="AW119" s="117" t="b">
        <f t="shared" si="1"/>
        <v>1</v>
      </c>
      <c r="AX119" s="117" t="b">
        <f t="shared" si="1"/>
        <v>1</v>
      </c>
      <c r="AY119" s="117" t="b">
        <f t="shared" si="1"/>
        <v>1</v>
      </c>
      <c r="AZ119" s="117" t="b">
        <f t="shared" si="1"/>
        <v>1</v>
      </c>
      <c r="BA119" s="117" t="b">
        <f t="shared" si="1"/>
        <v>1</v>
      </c>
      <c r="BB119" s="117" t="b">
        <f t="shared" si="1"/>
        <v>0</v>
      </c>
      <c r="BC119" s="117" t="b">
        <f t="shared" si="1"/>
        <v>1</v>
      </c>
      <c r="BD119" s="117" t="b">
        <f t="shared" si="1"/>
        <v>1</v>
      </c>
      <c r="BE119" s="117" t="b">
        <f t="shared" si="1"/>
        <v>1</v>
      </c>
      <c r="BF119" s="117" t="b">
        <f t="shared" si="1"/>
        <v>1</v>
      </c>
      <c r="BG119" s="117" t="b">
        <f t="shared" si="1"/>
        <v>1</v>
      </c>
      <c r="BH119" s="117" t="b">
        <f t="shared" si="1"/>
        <v>1</v>
      </c>
      <c r="BI119" s="117" t="b">
        <f t="shared" si="1"/>
        <v>1</v>
      </c>
      <c r="BJ119" s="117" t="b">
        <f t="shared" si="1"/>
        <v>1</v>
      </c>
      <c r="BK119" s="117" t="b">
        <f t="shared" si="1"/>
        <v>1</v>
      </c>
      <c r="BL119" s="117" t="b">
        <f t="shared" si="1"/>
        <v>1</v>
      </c>
      <c r="BM119" s="117" t="b">
        <f t="shared" si="1"/>
        <v>1</v>
      </c>
      <c r="BN119" s="117" t="b">
        <f t="shared" si="1"/>
        <v>1</v>
      </c>
      <c r="BO119" s="117" t="b">
        <f t="shared" si="1"/>
        <v>1</v>
      </c>
      <c r="BP119" s="117" t="b">
        <f t="shared" ref="BP119:CT119" si="2">BP113=BP1</f>
        <v>1</v>
      </c>
      <c r="BQ119" s="117" t="b">
        <f t="shared" si="2"/>
        <v>1</v>
      </c>
      <c r="BR119" s="117" t="b">
        <f t="shared" si="2"/>
        <v>1</v>
      </c>
      <c r="BS119" s="117" t="b">
        <f t="shared" si="2"/>
        <v>1</v>
      </c>
      <c r="BT119" s="117" t="b">
        <f t="shared" si="2"/>
        <v>1</v>
      </c>
      <c r="BU119" s="117" t="b">
        <f t="shared" si="2"/>
        <v>1</v>
      </c>
      <c r="BV119" s="117" t="b">
        <f t="shared" si="2"/>
        <v>1</v>
      </c>
      <c r="BW119" s="117" t="b">
        <f t="shared" si="2"/>
        <v>1</v>
      </c>
      <c r="BX119" s="117" t="b">
        <f t="shared" si="2"/>
        <v>1</v>
      </c>
      <c r="BY119" s="117" t="b">
        <f t="shared" si="2"/>
        <v>1</v>
      </c>
      <c r="BZ119" s="117" t="b">
        <f t="shared" si="2"/>
        <v>1</v>
      </c>
      <c r="CA119" s="117" t="b">
        <f t="shared" si="2"/>
        <v>1</v>
      </c>
      <c r="CB119" s="117" t="b">
        <f t="shared" si="2"/>
        <v>1</v>
      </c>
      <c r="CC119" s="117" t="b">
        <f t="shared" si="2"/>
        <v>1</v>
      </c>
      <c r="CD119" s="117" t="b">
        <f t="shared" si="2"/>
        <v>1</v>
      </c>
      <c r="CE119" s="117" t="b">
        <f t="shared" si="2"/>
        <v>1</v>
      </c>
      <c r="CF119" s="117" t="b">
        <f t="shared" si="2"/>
        <v>1</v>
      </c>
      <c r="CG119" s="117" t="b">
        <f t="shared" si="2"/>
        <v>1</v>
      </c>
      <c r="CH119" s="117" t="b">
        <f t="shared" si="2"/>
        <v>1</v>
      </c>
      <c r="CI119" s="117" t="b">
        <f t="shared" si="2"/>
        <v>1</v>
      </c>
      <c r="CJ119" s="117" t="b">
        <f t="shared" si="2"/>
        <v>1</v>
      </c>
      <c r="CK119" s="117" t="b">
        <f t="shared" si="2"/>
        <v>1</v>
      </c>
      <c r="CL119" s="117" t="b">
        <f t="shared" si="2"/>
        <v>1</v>
      </c>
      <c r="CM119" s="117" t="b">
        <f t="shared" si="2"/>
        <v>1</v>
      </c>
      <c r="CN119" s="117" t="b">
        <f t="shared" si="2"/>
        <v>1</v>
      </c>
      <c r="CO119" s="117" t="b">
        <f t="shared" si="2"/>
        <v>1</v>
      </c>
      <c r="CP119" s="117" t="b">
        <f t="shared" si="2"/>
        <v>1</v>
      </c>
      <c r="CQ119" s="117" t="b">
        <f t="shared" si="2"/>
        <v>1</v>
      </c>
      <c r="CR119" s="117" t="b">
        <f t="shared" si="2"/>
        <v>1</v>
      </c>
      <c r="CS119" s="117" t="b">
        <f t="shared" si="2"/>
        <v>1</v>
      </c>
      <c r="CT119" s="117" t="b">
        <f t="shared" si="2"/>
        <v>1</v>
      </c>
      <c r="CU119" s="117" t="b">
        <f t="shared" ref="CU119:DL119" si="3">CU113=CU1</f>
        <v>1</v>
      </c>
      <c r="CV119" s="117" t="b">
        <f t="shared" si="3"/>
        <v>1</v>
      </c>
      <c r="CW119" s="117" t="b">
        <f t="shared" si="3"/>
        <v>1</v>
      </c>
      <c r="CX119" s="117" t="b">
        <f t="shared" si="3"/>
        <v>1</v>
      </c>
      <c r="CY119" s="117" t="b">
        <f t="shared" si="3"/>
        <v>1</v>
      </c>
      <c r="CZ119" s="117" t="b">
        <f t="shared" si="3"/>
        <v>1</v>
      </c>
      <c r="DA119" s="117" t="b">
        <f t="shared" si="3"/>
        <v>1</v>
      </c>
      <c r="DB119" s="117" t="b">
        <f t="shared" si="3"/>
        <v>1</v>
      </c>
      <c r="DC119" s="117" t="b">
        <f t="shared" si="3"/>
        <v>1</v>
      </c>
      <c r="DD119" s="117" t="b">
        <f t="shared" si="3"/>
        <v>1</v>
      </c>
      <c r="DE119" s="117" t="b">
        <f t="shared" si="3"/>
        <v>1</v>
      </c>
      <c r="DF119" s="117" t="b">
        <f t="shared" si="3"/>
        <v>1</v>
      </c>
      <c r="DG119" s="117" t="b">
        <f t="shared" si="3"/>
        <v>1</v>
      </c>
      <c r="DH119" s="117" t="b">
        <f t="shared" si="3"/>
        <v>1</v>
      </c>
      <c r="DI119" s="117" t="b">
        <f t="shared" si="3"/>
        <v>1</v>
      </c>
      <c r="DJ119" s="117" t="b">
        <f t="shared" si="3"/>
        <v>1</v>
      </c>
      <c r="DK119" s="117" t="b">
        <f t="shared" si="3"/>
        <v>1</v>
      </c>
      <c r="DL119" s="117" t="b">
        <f t="shared" si="3"/>
        <v>1</v>
      </c>
    </row>
    <row r="123" ht="12.75"/>
    <row r="124" s="99" customFormat="1" ht="13.5" spans="1:120">
      <c r="A124" s="139" t="s">
        <v>1</v>
      </c>
      <c r="B124" s="140" t="s">
        <v>183</v>
      </c>
      <c r="C124" s="141" t="s">
        <v>184</v>
      </c>
      <c r="D124" s="140" t="s">
        <v>185</v>
      </c>
      <c r="E124" s="140" t="s">
        <v>186</v>
      </c>
      <c r="F124" s="140" t="s">
        <v>187</v>
      </c>
      <c r="G124" s="140" t="s">
        <v>188</v>
      </c>
      <c r="H124" s="140" t="s">
        <v>189</v>
      </c>
      <c r="I124" s="104" t="s">
        <v>4</v>
      </c>
      <c r="J124" s="104" t="s">
        <v>190</v>
      </c>
      <c r="K124" s="104" t="s">
        <v>191</v>
      </c>
      <c r="L124" s="104" t="s">
        <v>192</v>
      </c>
      <c r="M124" s="104" t="s">
        <v>193</v>
      </c>
      <c r="N124" s="104" t="s">
        <v>5</v>
      </c>
      <c r="O124" s="104" t="s">
        <v>6</v>
      </c>
      <c r="P124" s="104" t="s">
        <v>194</v>
      </c>
      <c r="Q124" s="104" t="s">
        <v>195</v>
      </c>
      <c r="R124" s="104" t="s">
        <v>196</v>
      </c>
      <c r="S124" s="104" t="s">
        <v>17</v>
      </c>
      <c r="T124" s="104" t="s">
        <v>12</v>
      </c>
      <c r="U124" s="104" t="s">
        <v>58</v>
      </c>
      <c r="V124" s="104" t="s">
        <v>15</v>
      </c>
      <c r="W124" s="104" t="s">
        <v>16</v>
      </c>
      <c r="X124" s="104" t="s">
        <v>24</v>
      </c>
      <c r="Y124" s="104" t="s">
        <v>23</v>
      </c>
      <c r="Z124" s="109" t="s">
        <v>19</v>
      </c>
      <c r="AA124" s="109" t="s">
        <v>20</v>
      </c>
      <c r="AB124" s="109" t="s">
        <v>21</v>
      </c>
      <c r="AC124" s="109" t="s">
        <v>22</v>
      </c>
      <c r="AD124" s="109" t="s">
        <v>10</v>
      </c>
      <c r="AE124" s="109" t="s">
        <v>8</v>
      </c>
      <c r="AF124" s="109" t="s">
        <v>9</v>
      </c>
      <c r="AG124" s="109" t="s">
        <v>197</v>
      </c>
      <c r="AH124" s="109" t="s">
        <v>198</v>
      </c>
      <c r="AI124" s="109" t="s">
        <v>199</v>
      </c>
      <c r="AJ124" s="109" t="s">
        <v>200</v>
      </c>
      <c r="AK124" s="109" t="s">
        <v>201</v>
      </c>
      <c r="AL124" s="104" t="s">
        <v>202</v>
      </c>
      <c r="AM124" s="104" t="s">
        <v>203</v>
      </c>
      <c r="AN124" s="104" t="s">
        <v>204</v>
      </c>
      <c r="AO124" s="104" t="s">
        <v>205</v>
      </c>
      <c r="AP124" s="104" t="s">
        <v>206</v>
      </c>
      <c r="AQ124" s="104" t="s">
        <v>207</v>
      </c>
      <c r="AR124" s="104" t="s">
        <v>208</v>
      </c>
      <c r="AS124" s="104" t="s">
        <v>209</v>
      </c>
      <c r="AT124" s="104" t="s">
        <v>210</v>
      </c>
      <c r="AU124" s="104" t="s">
        <v>211</v>
      </c>
      <c r="AV124" s="104" t="s">
        <v>212</v>
      </c>
      <c r="AW124" s="104" t="s">
        <v>213</v>
      </c>
      <c r="AX124" s="104" t="s">
        <v>214</v>
      </c>
      <c r="AY124" s="104" t="s">
        <v>215</v>
      </c>
      <c r="AZ124" s="104" t="s">
        <v>216</v>
      </c>
      <c r="BA124" s="104" t="s">
        <v>217</v>
      </c>
      <c r="BB124" s="104" t="s">
        <v>218</v>
      </c>
      <c r="BC124" s="104" t="s">
        <v>219</v>
      </c>
      <c r="BD124" s="104" t="s">
        <v>220</v>
      </c>
      <c r="BE124" s="104" t="s">
        <v>221</v>
      </c>
      <c r="BF124" s="104" t="s">
        <v>222</v>
      </c>
      <c r="BG124" s="104" t="s">
        <v>223</v>
      </c>
      <c r="BH124" s="104" t="s">
        <v>224</v>
      </c>
      <c r="BI124" s="104" t="s">
        <v>225</v>
      </c>
      <c r="BJ124" s="104" t="s">
        <v>226</v>
      </c>
      <c r="BK124" s="104" t="s">
        <v>227</v>
      </c>
      <c r="BL124" s="104" t="s">
        <v>228</v>
      </c>
      <c r="BM124" s="104" t="s">
        <v>229</v>
      </c>
      <c r="BN124" s="104" t="s">
        <v>230</v>
      </c>
      <c r="BO124" s="104" t="s">
        <v>231</v>
      </c>
      <c r="BP124" s="104" t="s">
        <v>232</v>
      </c>
      <c r="BQ124" s="104" t="s">
        <v>233</v>
      </c>
      <c r="BR124" s="104" t="s">
        <v>234</v>
      </c>
      <c r="BS124" s="104" t="s">
        <v>235</v>
      </c>
      <c r="BT124" s="104" t="s">
        <v>236</v>
      </c>
      <c r="BU124" s="104" t="s">
        <v>237</v>
      </c>
      <c r="BV124" s="104" t="s">
        <v>238</v>
      </c>
      <c r="BW124" s="104" t="s">
        <v>239</v>
      </c>
      <c r="BX124" s="104" t="s">
        <v>240</v>
      </c>
      <c r="BY124" s="104" t="s">
        <v>241</v>
      </c>
      <c r="BZ124" s="104" t="s">
        <v>242</v>
      </c>
      <c r="CA124" s="104" t="s">
        <v>243</v>
      </c>
      <c r="CB124" s="104" t="s">
        <v>244</v>
      </c>
      <c r="CC124" s="104" t="s">
        <v>245</v>
      </c>
      <c r="CD124" s="104" t="s">
        <v>246</v>
      </c>
      <c r="CE124" s="104" t="s">
        <v>247</v>
      </c>
      <c r="CF124" s="104" t="s">
        <v>248</v>
      </c>
      <c r="CG124" s="104" t="s">
        <v>249</v>
      </c>
      <c r="CH124" s="104" t="s">
        <v>250</v>
      </c>
      <c r="CI124" s="104" t="s">
        <v>251</v>
      </c>
      <c r="CJ124" s="104" t="s">
        <v>252</v>
      </c>
      <c r="CK124" s="104" t="s">
        <v>253</v>
      </c>
      <c r="CL124" s="104" t="s">
        <v>254</v>
      </c>
      <c r="CM124" s="104" t="s">
        <v>255</v>
      </c>
      <c r="CN124" s="104" t="s">
        <v>256</v>
      </c>
      <c r="CO124" s="104" t="s">
        <v>257</v>
      </c>
      <c r="CP124" s="104" t="s">
        <v>258</v>
      </c>
      <c r="CQ124" s="104" t="s">
        <v>259</v>
      </c>
      <c r="CR124" s="104" t="s">
        <v>260</v>
      </c>
      <c r="CS124" s="104" t="s">
        <v>261</v>
      </c>
      <c r="CT124" s="104" t="s">
        <v>262</v>
      </c>
      <c r="CU124" s="104" t="s">
        <v>263</v>
      </c>
      <c r="CV124" s="104" t="s">
        <v>264</v>
      </c>
      <c r="CW124" s="104" t="s">
        <v>265</v>
      </c>
      <c r="CX124" s="104" t="s">
        <v>266</v>
      </c>
      <c r="CY124" s="104" t="s">
        <v>267</v>
      </c>
      <c r="CZ124" s="104" t="s">
        <v>268</v>
      </c>
      <c r="DA124" s="104" t="s">
        <v>269</v>
      </c>
      <c r="DB124" s="104" t="s">
        <v>270</v>
      </c>
      <c r="DC124" s="104" t="s">
        <v>271</v>
      </c>
      <c r="DD124" s="104" t="s">
        <v>272</v>
      </c>
      <c r="DE124" s="104" t="s">
        <v>273</v>
      </c>
      <c r="DF124" s="104" t="s">
        <v>274</v>
      </c>
      <c r="DG124" s="104" t="s">
        <v>275</v>
      </c>
      <c r="DH124" s="104" t="s">
        <v>276</v>
      </c>
      <c r="DI124" s="104" t="s">
        <v>277</v>
      </c>
      <c r="DJ124" s="104" t="s">
        <v>278</v>
      </c>
      <c r="DK124" s="104" t="s">
        <v>279</v>
      </c>
      <c r="DL124" s="104" t="s">
        <v>280</v>
      </c>
      <c r="DM124" s="104"/>
      <c r="DN124" s="104"/>
      <c r="DO124" s="104"/>
      <c r="DP124" s="110"/>
    </row>
    <row r="126" spans="2:41">
      <c r="B126" s="117" t="b">
        <f>B1=B124</f>
        <v>1</v>
      </c>
      <c r="C126" s="117" t="b">
        <f t="shared" ref="C126:AO126" si="4">C1=C124</f>
        <v>1</v>
      </c>
      <c r="D126" s="117" t="b">
        <f t="shared" si="4"/>
        <v>1</v>
      </c>
      <c r="E126" s="117" t="b">
        <f t="shared" si="4"/>
        <v>1</v>
      </c>
      <c r="F126" s="117" t="b">
        <f t="shared" si="4"/>
        <v>1</v>
      </c>
      <c r="G126" s="117" t="b">
        <f t="shared" si="4"/>
        <v>1</v>
      </c>
      <c r="H126" s="117" t="b">
        <f t="shared" si="4"/>
        <v>1</v>
      </c>
      <c r="I126" s="117" t="b">
        <f t="shared" si="4"/>
        <v>1</v>
      </c>
      <c r="J126" s="117" t="b">
        <f t="shared" si="4"/>
        <v>1</v>
      </c>
      <c r="K126" s="117" t="b">
        <f t="shared" si="4"/>
        <v>1</v>
      </c>
      <c r="L126" s="117" t="b">
        <f t="shared" si="4"/>
        <v>1</v>
      </c>
      <c r="M126" s="117" t="b">
        <f t="shared" si="4"/>
        <v>1</v>
      </c>
      <c r="N126" s="117" t="b">
        <f t="shared" si="4"/>
        <v>1</v>
      </c>
      <c r="O126" s="117" t="b">
        <f t="shared" si="4"/>
        <v>1</v>
      </c>
      <c r="P126" s="117" t="b">
        <f t="shared" si="4"/>
        <v>1</v>
      </c>
      <c r="Q126" s="117" t="b">
        <f t="shared" si="4"/>
        <v>1</v>
      </c>
      <c r="R126" s="117" t="b">
        <f t="shared" si="4"/>
        <v>1</v>
      </c>
      <c r="S126" s="117" t="b">
        <f t="shared" si="4"/>
        <v>1</v>
      </c>
      <c r="T126" s="117" t="b">
        <f t="shared" si="4"/>
        <v>1</v>
      </c>
      <c r="U126" s="117" t="b">
        <f t="shared" si="4"/>
        <v>1</v>
      </c>
      <c r="V126" s="117" t="b">
        <f t="shared" si="4"/>
        <v>1</v>
      </c>
      <c r="W126" s="117" t="b">
        <f t="shared" si="4"/>
        <v>1</v>
      </c>
      <c r="X126" s="117" t="b">
        <f t="shared" si="4"/>
        <v>1</v>
      </c>
      <c r="Y126" s="117" t="b">
        <f t="shared" si="4"/>
        <v>1</v>
      </c>
      <c r="Z126" s="117" t="b">
        <f t="shared" si="4"/>
        <v>1</v>
      </c>
      <c r="AA126" s="117" t="b">
        <f t="shared" si="4"/>
        <v>1</v>
      </c>
      <c r="AB126" s="117" t="b">
        <f t="shared" si="4"/>
        <v>1</v>
      </c>
      <c r="AC126" s="117" t="b">
        <f t="shared" si="4"/>
        <v>1</v>
      </c>
      <c r="AD126" s="117" t="b">
        <f t="shared" si="4"/>
        <v>1</v>
      </c>
      <c r="AE126" s="117" t="b">
        <f t="shared" si="4"/>
        <v>1</v>
      </c>
      <c r="AF126" s="117" t="b">
        <f t="shared" si="4"/>
        <v>1</v>
      </c>
      <c r="AG126" s="117" t="b">
        <f t="shared" si="4"/>
        <v>1</v>
      </c>
      <c r="AH126" s="117" t="b">
        <f t="shared" si="4"/>
        <v>1</v>
      </c>
      <c r="AI126" s="117" t="b">
        <f t="shared" si="4"/>
        <v>1</v>
      </c>
      <c r="AJ126" s="117" t="b">
        <f t="shared" si="4"/>
        <v>1</v>
      </c>
      <c r="AK126" s="117" t="b">
        <f t="shared" si="4"/>
        <v>1</v>
      </c>
      <c r="AL126" s="117" t="b">
        <f t="shared" si="4"/>
        <v>1</v>
      </c>
      <c r="AM126" s="117" t="b">
        <f t="shared" si="4"/>
        <v>1</v>
      </c>
      <c r="AN126" s="117" t="b">
        <f t="shared" si="4"/>
        <v>1</v>
      </c>
      <c r="AO126" s="117" t="b">
        <f t="shared" si="4"/>
        <v>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DS163"/>
  <sheetViews>
    <sheetView workbookViewId="0">
      <pane xSplit="2" ySplit="2" topLeftCell="C3" activePane="bottomRight" state="frozen"/>
      <selection/>
      <selection pane="topRight"/>
      <selection pane="bottomLeft"/>
      <selection pane="bottomRight" activeCell="A2" sqref="$A2:$XFD81"/>
    </sheetView>
  </sheetViews>
  <sheetFormatPr defaultColWidth="9" defaultRowHeight="13.5"/>
  <cols>
    <col min="1" max="1" width="15.25" style="101" customWidth="1"/>
    <col min="2" max="2" width="19.375" style="102" customWidth="1"/>
    <col min="3" max="3" width="18.375" style="102" customWidth="1"/>
    <col min="4" max="4" width="17.25" style="102" customWidth="1"/>
    <col min="5" max="5" width="16.125" style="102" customWidth="1"/>
    <col min="6" max="7" width="13.875" style="102" customWidth="1"/>
    <col min="8" max="16" width="16.125" style="102" customWidth="1"/>
    <col min="17" max="17" width="12.75" style="102" customWidth="1"/>
    <col min="18" max="18" width="10.5" style="102" customWidth="1"/>
    <col min="19" max="19" width="16.125" style="102" customWidth="1"/>
    <col min="20" max="20" width="13.875" style="102" customWidth="1"/>
    <col min="21" max="21" width="18.375" style="102" customWidth="1"/>
    <col min="22" max="23" width="17.25" style="102" customWidth="1"/>
    <col min="24" max="26" width="16.125" style="102" customWidth="1"/>
    <col min="27" max="27" width="13.875" style="102" customWidth="1"/>
    <col min="28" max="38" width="16.125" style="102" customWidth="1"/>
    <col min="39" max="39" width="17.25" style="102" customWidth="1"/>
    <col min="40" max="42" width="16.125" style="102" customWidth="1"/>
    <col min="43" max="43" width="17.25" style="102" customWidth="1"/>
    <col min="44" max="46" width="16.125" style="102" customWidth="1"/>
    <col min="47" max="47" width="17.25" style="102" customWidth="1"/>
    <col min="48" max="58" width="16.125" style="102" customWidth="1"/>
    <col min="59" max="59" width="17.25" style="102" customWidth="1"/>
    <col min="60" max="65" width="16.125" style="102" customWidth="1"/>
    <col min="66" max="66" width="13.875" style="102" customWidth="1"/>
    <col min="67" max="68" width="16.125" style="102" customWidth="1"/>
    <col min="69" max="69" width="15.5" style="102" customWidth="1"/>
    <col min="70" max="75" width="13.875" style="102" customWidth="1"/>
    <col min="76" max="76" width="16.125" style="102" customWidth="1"/>
    <col min="77" max="81" width="13.875" style="102" customWidth="1"/>
    <col min="82" max="83" width="16.125" style="102" customWidth="1"/>
    <col min="84" max="84" width="15.5" style="102" customWidth="1"/>
    <col min="85" max="106" width="13.875" style="102" customWidth="1"/>
    <col min="107" max="107" width="16.125" style="102" customWidth="1"/>
    <col min="108" max="110" width="13.875" style="102" customWidth="1"/>
    <col min="111" max="111" width="20.5" style="102" customWidth="1"/>
    <col min="112" max="114" width="13.875" style="102" customWidth="1"/>
    <col min="115" max="115" width="15.5" style="102" customWidth="1"/>
    <col min="116" max="116" width="13.875" style="102" customWidth="1"/>
    <col min="117" max="117" width="27.75" style="102" customWidth="1"/>
    <col min="118" max="118" width="19.375" style="102" customWidth="1"/>
    <col min="119" max="120" width="25.625" style="102" customWidth="1"/>
    <col min="121" max="121" width="19.375" style="102" customWidth="1"/>
    <col min="122" max="122" width="23.625" style="102" customWidth="1"/>
    <col min="123" max="16384" width="9" style="102"/>
  </cols>
  <sheetData>
    <row r="1" ht="14.25" spans="1:122">
      <c r="A1" s="101" t="s">
        <v>326</v>
      </c>
      <c r="C1" s="103" t="s">
        <v>2</v>
      </c>
      <c r="D1" s="104" t="s">
        <v>327</v>
      </c>
      <c r="E1" s="104" t="s">
        <v>328</v>
      </c>
      <c r="F1" s="104" t="s">
        <v>329</v>
      </c>
      <c r="G1" s="104" t="s">
        <v>330</v>
      </c>
      <c r="H1" s="104" t="s">
        <v>331</v>
      </c>
      <c r="I1" s="104" t="s">
        <v>332</v>
      </c>
      <c r="J1" s="104" t="s">
        <v>333</v>
      </c>
      <c r="K1" s="104" t="s">
        <v>334</v>
      </c>
      <c r="L1" s="104" t="s">
        <v>335</v>
      </c>
      <c r="M1" s="104" t="s">
        <v>336</v>
      </c>
      <c r="N1" s="104" t="s">
        <v>337</v>
      </c>
      <c r="O1" s="104" t="s">
        <v>338</v>
      </c>
      <c r="P1" s="104" t="s">
        <v>190</v>
      </c>
      <c r="Q1" s="104" t="s">
        <v>191</v>
      </c>
      <c r="R1" s="104" t="s">
        <v>192</v>
      </c>
      <c r="S1" s="104" t="s">
        <v>193</v>
      </c>
      <c r="T1" s="104" t="s">
        <v>5</v>
      </c>
      <c r="U1" s="109" t="s">
        <v>6</v>
      </c>
      <c r="V1" s="109" t="s">
        <v>194</v>
      </c>
      <c r="W1" s="109" t="s">
        <v>195</v>
      </c>
      <c r="X1" s="109" t="s">
        <v>196</v>
      </c>
      <c r="Y1" s="109" t="s">
        <v>17</v>
      </c>
      <c r="Z1" s="109" t="s">
        <v>12</v>
      </c>
      <c r="AA1" s="109" t="s">
        <v>58</v>
      </c>
      <c r="AB1" s="109" t="s">
        <v>15</v>
      </c>
      <c r="AC1" s="109" t="s">
        <v>16</v>
      </c>
      <c r="AD1" s="109" t="s">
        <v>24</v>
      </c>
      <c r="AE1" s="109" t="s">
        <v>23</v>
      </c>
      <c r="AF1" s="109" t="s">
        <v>19</v>
      </c>
      <c r="AG1" s="104" t="s">
        <v>20</v>
      </c>
      <c r="AH1" s="104" t="s">
        <v>21</v>
      </c>
      <c r="AI1" s="104" t="s">
        <v>22</v>
      </c>
      <c r="AJ1" s="104" t="s">
        <v>10</v>
      </c>
      <c r="AK1" s="104" t="s">
        <v>8</v>
      </c>
      <c r="AL1" s="104" t="s">
        <v>9</v>
      </c>
      <c r="AM1" s="104" t="s">
        <v>197</v>
      </c>
      <c r="AN1" s="104" t="s">
        <v>198</v>
      </c>
      <c r="AO1" s="104" t="s">
        <v>199</v>
      </c>
      <c r="AP1" s="104"/>
      <c r="AQ1" s="104" t="s">
        <v>201</v>
      </c>
      <c r="AR1" s="104" t="s">
        <v>202</v>
      </c>
      <c r="AS1" s="104" t="s">
        <v>203</v>
      </c>
      <c r="AT1" s="104" t="s">
        <v>204</v>
      </c>
      <c r="AU1" s="104" t="s">
        <v>205</v>
      </c>
      <c r="AV1" s="104" t="s">
        <v>206</v>
      </c>
      <c r="AW1" s="104" t="s">
        <v>207</v>
      </c>
      <c r="AX1" s="104" t="s">
        <v>208</v>
      </c>
      <c r="AY1" s="104" t="s">
        <v>209</v>
      </c>
      <c r="AZ1" s="104" t="s">
        <v>210</v>
      </c>
      <c r="BA1" s="104" t="s">
        <v>211</v>
      </c>
      <c r="BB1" s="104" t="s">
        <v>212</v>
      </c>
      <c r="BC1" s="104" t="s">
        <v>213</v>
      </c>
      <c r="BD1" s="104" t="s">
        <v>214</v>
      </c>
      <c r="BE1" s="104" t="s">
        <v>215</v>
      </c>
      <c r="BF1" s="104" t="s">
        <v>216</v>
      </c>
      <c r="BG1" s="104" t="s">
        <v>217</v>
      </c>
      <c r="BH1" s="104" t="s">
        <v>303</v>
      </c>
      <c r="BI1" s="104" t="s">
        <v>219</v>
      </c>
      <c r="BJ1" s="104" t="s">
        <v>220</v>
      </c>
      <c r="BK1" s="104" t="s">
        <v>221</v>
      </c>
      <c r="BL1" s="104" t="s">
        <v>222</v>
      </c>
      <c r="BM1" s="104" t="s">
        <v>223</v>
      </c>
      <c r="BN1" s="104" t="s">
        <v>224</v>
      </c>
      <c r="BO1" s="104" t="s">
        <v>225</v>
      </c>
      <c r="BP1" s="104" t="s">
        <v>226</v>
      </c>
      <c r="BQ1" s="104" t="s">
        <v>227</v>
      </c>
      <c r="BR1" s="104" t="s">
        <v>228</v>
      </c>
      <c r="BS1" s="104" t="s">
        <v>229</v>
      </c>
      <c r="BT1" s="104" t="s">
        <v>230</v>
      </c>
      <c r="BU1" s="104" t="s">
        <v>231</v>
      </c>
      <c r="BV1" s="104" t="s">
        <v>232</v>
      </c>
      <c r="BW1" s="104" t="s">
        <v>233</v>
      </c>
      <c r="BX1" s="104" t="s">
        <v>234</v>
      </c>
      <c r="BY1" s="104" t="s">
        <v>235</v>
      </c>
      <c r="BZ1" s="104" t="s">
        <v>236</v>
      </c>
      <c r="CA1" s="104" t="s">
        <v>237</v>
      </c>
      <c r="CB1" s="104" t="s">
        <v>238</v>
      </c>
      <c r="CC1" s="104" t="s">
        <v>239</v>
      </c>
      <c r="CD1" s="104" t="s">
        <v>240</v>
      </c>
      <c r="CE1" s="104" t="s">
        <v>241</v>
      </c>
      <c r="CF1" s="104" t="s">
        <v>242</v>
      </c>
      <c r="CG1" s="104" t="s">
        <v>243</v>
      </c>
      <c r="CH1" s="104" t="s">
        <v>244</v>
      </c>
      <c r="CI1" s="104" t="s">
        <v>245</v>
      </c>
      <c r="CJ1" s="104" t="s">
        <v>246</v>
      </c>
      <c r="CK1" s="104" t="s">
        <v>247</v>
      </c>
      <c r="CL1" s="104" t="s">
        <v>248</v>
      </c>
      <c r="CM1" s="104" t="s">
        <v>249</v>
      </c>
      <c r="CN1" s="104" t="s">
        <v>250</v>
      </c>
      <c r="CO1" s="104" t="s">
        <v>251</v>
      </c>
      <c r="CP1" s="104" t="s">
        <v>252</v>
      </c>
      <c r="CQ1" s="104" t="s">
        <v>253</v>
      </c>
      <c r="CR1" s="104" t="s">
        <v>254</v>
      </c>
      <c r="CS1" s="104" t="s">
        <v>255</v>
      </c>
      <c r="CT1" s="104" t="s">
        <v>256</v>
      </c>
      <c r="CU1" s="104" t="s">
        <v>257</v>
      </c>
      <c r="CV1" s="104" t="s">
        <v>258</v>
      </c>
      <c r="CW1" s="104" t="s">
        <v>259</v>
      </c>
      <c r="CX1" s="104" t="s">
        <v>260</v>
      </c>
      <c r="CY1" s="104" t="s">
        <v>261</v>
      </c>
      <c r="CZ1" s="104" t="s">
        <v>262</v>
      </c>
      <c r="DA1" s="104" t="s">
        <v>263</v>
      </c>
      <c r="DB1" s="104" t="s">
        <v>264</v>
      </c>
      <c r="DC1" s="104" t="s">
        <v>265</v>
      </c>
      <c r="DD1" s="104" t="s">
        <v>266</v>
      </c>
      <c r="DE1" s="104" t="s">
        <v>267</v>
      </c>
      <c r="DF1" s="104" t="s">
        <v>268</v>
      </c>
      <c r="DG1" s="104" t="s">
        <v>269</v>
      </c>
      <c r="DH1" s="104" t="s">
        <v>270</v>
      </c>
      <c r="DI1" s="104" t="s">
        <v>271</v>
      </c>
      <c r="DJ1" s="104" t="s">
        <v>272</v>
      </c>
      <c r="DK1" s="104" t="s">
        <v>273</v>
      </c>
      <c r="DL1" s="110" t="s">
        <v>274</v>
      </c>
      <c r="DM1" s="99" t="s">
        <v>275</v>
      </c>
      <c r="DN1" s="99" t="s">
        <v>276</v>
      </c>
      <c r="DO1" s="99" t="s">
        <v>277</v>
      </c>
      <c r="DP1" s="99" t="s">
        <v>278</v>
      </c>
      <c r="DQ1" s="99" t="s">
        <v>279</v>
      </c>
      <c r="DR1" s="99" t="s">
        <v>280</v>
      </c>
    </row>
    <row r="2" s="99" customFormat="1" spans="1:122">
      <c r="A2" s="105" t="s">
        <v>99</v>
      </c>
      <c r="B2" s="103" t="s">
        <v>100</v>
      </c>
      <c r="C2" s="103" t="s">
        <v>2</v>
      </c>
      <c r="D2" s="104" t="s">
        <v>327</v>
      </c>
      <c r="E2" s="104" t="s">
        <v>328</v>
      </c>
      <c r="F2" s="104" t="s">
        <v>329</v>
      </c>
      <c r="G2" s="104" t="s">
        <v>330</v>
      </c>
      <c r="H2" s="104" t="s">
        <v>331</v>
      </c>
      <c r="I2" s="104" t="s">
        <v>332</v>
      </c>
      <c r="J2" s="104" t="s">
        <v>333</v>
      </c>
      <c r="K2" s="104" t="s">
        <v>334</v>
      </c>
      <c r="L2" s="104" t="s">
        <v>335</v>
      </c>
      <c r="M2" s="104" t="s">
        <v>336</v>
      </c>
      <c r="N2" s="104" t="s">
        <v>337</v>
      </c>
      <c r="O2" s="104" t="s">
        <v>338</v>
      </c>
      <c r="P2" s="104" t="s">
        <v>190</v>
      </c>
      <c r="Q2" s="104" t="s">
        <v>191</v>
      </c>
      <c r="R2" s="104" t="s">
        <v>192</v>
      </c>
      <c r="S2" s="104" t="s">
        <v>193</v>
      </c>
      <c r="T2" s="104" t="s">
        <v>5</v>
      </c>
      <c r="U2" s="109" t="s">
        <v>6</v>
      </c>
      <c r="V2" s="109" t="s">
        <v>194</v>
      </c>
      <c r="W2" s="109" t="s">
        <v>195</v>
      </c>
      <c r="X2" s="109" t="s">
        <v>196</v>
      </c>
      <c r="Y2" s="109" t="s">
        <v>17</v>
      </c>
      <c r="Z2" s="109" t="s">
        <v>12</v>
      </c>
      <c r="AA2" s="109" t="s">
        <v>58</v>
      </c>
      <c r="AB2" s="109" t="s">
        <v>15</v>
      </c>
      <c r="AC2" s="109" t="s">
        <v>16</v>
      </c>
      <c r="AD2" s="109" t="s">
        <v>24</v>
      </c>
      <c r="AE2" s="109" t="s">
        <v>23</v>
      </c>
      <c r="AF2" s="109" t="s">
        <v>19</v>
      </c>
      <c r="AG2" s="104" t="s">
        <v>20</v>
      </c>
      <c r="AH2" s="104" t="s">
        <v>21</v>
      </c>
      <c r="AI2" s="104" t="s">
        <v>22</v>
      </c>
      <c r="AJ2" s="104" t="s">
        <v>10</v>
      </c>
      <c r="AK2" s="104" t="s">
        <v>8</v>
      </c>
      <c r="AL2" s="104" t="s">
        <v>9</v>
      </c>
      <c r="AM2" s="104" t="s">
        <v>197</v>
      </c>
      <c r="AN2" s="104" t="s">
        <v>198</v>
      </c>
      <c r="AO2" s="104" t="s">
        <v>199</v>
      </c>
      <c r="AP2" s="104" t="s">
        <v>200</v>
      </c>
      <c r="AQ2" s="104" t="s">
        <v>201</v>
      </c>
      <c r="AR2" s="104" t="s">
        <v>202</v>
      </c>
      <c r="AS2" s="104" t="s">
        <v>203</v>
      </c>
      <c r="AT2" s="104" t="s">
        <v>204</v>
      </c>
      <c r="AU2" s="104" t="s">
        <v>205</v>
      </c>
      <c r="AV2" s="104" t="s">
        <v>206</v>
      </c>
      <c r="AW2" s="104" t="s">
        <v>207</v>
      </c>
      <c r="AX2" s="104" t="s">
        <v>208</v>
      </c>
      <c r="AY2" s="104" t="s">
        <v>209</v>
      </c>
      <c r="AZ2" s="104" t="s">
        <v>210</v>
      </c>
      <c r="BA2" s="104" t="s">
        <v>211</v>
      </c>
      <c r="BB2" s="104" t="s">
        <v>212</v>
      </c>
      <c r="BC2" s="104" t="s">
        <v>213</v>
      </c>
      <c r="BD2" s="104" t="s">
        <v>214</v>
      </c>
      <c r="BE2" s="104" t="s">
        <v>215</v>
      </c>
      <c r="BF2" s="104" t="s">
        <v>216</v>
      </c>
      <c r="BG2" s="104" t="s">
        <v>217</v>
      </c>
      <c r="BH2" s="104" t="s">
        <v>218</v>
      </c>
      <c r="BI2" s="104" t="s">
        <v>219</v>
      </c>
      <c r="BJ2" s="104" t="s">
        <v>220</v>
      </c>
      <c r="BK2" s="104" t="s">
        <v>221</v>
      </c>
      <c r="BL2" s="104" t="s">
        <v>222</v>
      </c>
      <c r="BM2" s="104" t="s">
        <v>223</v>
      </c>
      <c r="BN2" s="104" t="s">
        <v>224</v>
      </c>
      <c r="BO2" s="104" t="s">
        <v>225</v>
      </c>
      <c r="BP2" s="104" t="s">
        <v>226</v>
      </c>
      <c r="BQ2" s="104" t="s">
        <v>227</v>
      </c>
      <c r="BR2" s="104" t="s">
        <v>228</v>
      </c>
      <c r="BS2" s="104" t="s">
        <v>229</v>
      </c>
      <c r="BT2" s="104" t="s">
        <v>230</v>
      </c>
      <c r="BU2" s="104" t="s">
        <v>231</v>
      </c>
      <c r="BV2" s="104" t="s">
        <v>232</v>
      </c>
      <c r="BW2" s="104" t="s">
        <v>233</v>
      </c>
      <c r="BX2" s="104" t="s">
        <v>234</v>
      </c>
      <c r="BY2" s="104" t="s">
        <v>235</v>
      </c>
      <c r="BZ2" s="104" t="s">
        <v>236</v>
      </c>
      <c r="CA2" s="104" t="s">
        <v>237</v>
      </c>
      <c r="CB2" s="104" t="s">
        <v>238</v>
      </c>
      <c r="CC2" s="104" t="s">
        <v>239</v>
      </c>
      <c r="CD2" s="104" t="s">
        <v>240</v>
      </c>
      <c r="CE2" s="104" t="s">
        <v>241</v>
      </c>
      <c r="CF2" s="104" t="s">
        <v>242</v>
      </c>
      <c r="CG2" s="104" t="s">
        <v>243</v>
      </c>
      <c r="CH2" s="104" t="s">
        <v>244</v>
      </c>
      <c r="CI2" s="104" t="s">
        <v>245</v>
      </c>
      <c r="CJ2" s="104" t="s">
        <v>246</v>
      </c>
      <c r="CK2" s="104" t="s">
        <v>247</v>
      </c>
      <c r="CL2" s="104" t="s">
        <v>248</v>
      </c>
      <c r="CM2" s="104" t="s">
        <v>249</v>
      </c>
      <c r="CN2" s="104" t="s">
        <v>250</v>
      </c>
      <c r="CO2" s="104" t="s">
        <v>251</v>
      </c>
      <c r="CP2" s="104" t="s">
        <v>252</v>
      </c>
      <c r="CQ2" s="104" t="s">
        <v>253</v>
      </c>
      <c r="CR2" s="104" t="s">
        <v>254</v>
      </c>
      <c r="CS2" s="104" t="s">
        <v>255</v>
      </c>
      <c r="CT2" s="104" t="s">
        <v>256</v>
      </c>
      <c r="CU2" s="104" t="s">
        <v>257</v>
      </c>
      <c r="CV2" s="104" t="s">
        <v>258</v>
      </c>
      <c r="CW2" s="104" t="s">
        <v>259</v>
      </c>
      <c r="CX2" s="104" t="s">
        <v>260</v>
      </c>
      <c r="CY2" s="104" t="s">
        <v>261</v>
      </c>
      <c r="CZ2" s="104" t="s">
        <v>262</v>
      </c>
      <c r="DA2" s="104" t="s">
        <v>263</v>
      </c>
      <c r="DB2" s="104" t="s">
        <v>264</v>
      </c>
      <c r="DC2" s="104" t="s">
        <v>265</v>
      </c>
      <c r="DD2" s="104" t="s">
        <v>266</v>
      </c>
      <c r="DE2" s="104" t="s">
        <v>267</v>
      </c>
      <c r="DF2" s="104" t="s">
        <v>268</v>
      </c>
      <c r="DG2" s="104" t="s">
        <v>269</v>
      </c>
      <c r="DH2" s="104" t="s">
        <v>270</v>
      </c>
      <c r="DI2" s="104" t="s">
        <v>271</v>
      </c>
      <c r="DJ2" s="104" t="s">
        <v>272</v>
      </c>
      <c r="DK2" s="104" t="s">
        <v>273</v>
      </c>
      <c r="DL2" s="110" t="s">
        <v>274</v>
      </c>
      <c r="DM2" s="99" t="s">
        <v>275</v>
      </c>
      <c r="DN2" s="99" t="s">
        <v>276</v>
      </c>
      <c r="DO2" s="99" t="s">
        <v>277</v>
      </c>
      <c r="DP2" s="99" t="s">
        <v>278</v>
      </c>
      <c r="DQ2" s="99" t="s">
        <v>279</v>
      </c>
      <c r="DR2" s="99" t="s">
        <v>280</v>
      </c>
    </row>
    <row r="3" spans="1:123">
      <c r="A3" s="106" t="s">
        <v>101</v>
      </c>
      <c r="B3" s="107" t="s">
        <v>102</v>
      </c>
      <c r="C3" s="107">
        <v>51942242.66</v>
      </c>
      <c r="D3" s="107">
        <v>-2240349.06</v>
      </c>
      <c r="E3" s="107">
        <v>300000</v>
      </c>
      <c r="F3" s="107">
        <v>0</v>
      </c>
      <c r="G3" s="107">
        <v>0</v>
      </c>
      <c r="H3" s="107">
        <v>0</v>
      </c>
      <c r="I3" s="107">
        <v>0</v>
      </c>
      <c r="J3" s="107">
        <v>0</v>
      </c>
      <c r="K3" s="107">
        <v>0</v>
      </c>
      <c r="L3" s="107">
        <v>0</v>
      </c>
      <c r="M3" s="107">
        <v>0</v>
      </c>
      <c r="N3" s="107">
        <v>0</v>
      </c>
      <c r="O3" s="107">
        <v>0</v>
      </c>
      <c r="P3" s="107">
        <v>0</v>
      </c>
      <c r="Q3" s="107">
        <v>0</v>
      </c>
      <c r="R3" s="107">
        <v>0</v>
      </c>
      <c r="S3" s="107">
        <v>0</v>
      </c>
      <c r="T3" s="107">
        <v>0</v>
      </c>
      <c r="U3" s="107">
        <v>20258452.26</v>
      </c>
      <c r="V3" s="107">
        <v>0</v>
      </c>
      <c r="W3" s="107">
        <v>33068179.81</v>
      </c>
      <c r="X3" s="107">
        <v>555959.65</v>
      </c>
      <c r="Y3" s="107">
        <v>0</v>
      </c>
      <c r="Z3" s="107">
        <v>0</v>
      </c>
      <c r="AA3" s="107">
        <v>0</v>
      </c>
      <c r="AB3" s="107">
        <v>0</v>
      </c>
      <c r="AC3" s="107">
        <v>0</v>
      </c>
      <c r="AD3" s="107">
        <v>0</v>
      </c>
      <c r="AE3" s="107">
        <v>0</v>
      </c>
      <c r="AF3" s="107">
        <v>31157780</v>
      </c>
      <c r="AG3" s="107">
        <v>1320030</v>
      </c>
      <c r="AH3" s="107">
        <v>0</v>
      </c>
      <c r="AI3" s="107">
        <v>590369.81</v>
      </c>
      <c r="AJ3" s="107">
        <v>422575.19</v>
      </c>
      <c r="AK3" s="107">
        <v>0</v>
      </c>
      <c r="AL3" s="107">
        <v>133384.46</v>
      </c>
      <c r="AM3" s="107">
        <v>0</v>
      </c>
      <c r="AN3" s="107">
        <v>205537.24</v>
      </c>
      <c r="AO3" s="107">
        <v>0</v>
      </c>
      <c r="AP3" s="107">
        <v>0</v>
      </c>
      <c r="AQ3" s="107">
        <v>70404</v>
      </c>
      <c r="AR3" s="107">
        <v>88087.59</v>
      </c>
      <c r="AS3" s="107">
        <v>41068.9</v>
      </c>
      <c r="AT3" s="107">
        <v>995671.55</v>
      </c>
      <c r="AU3" s="107">
        <v>18857682.98</v>
      </c>
      <c r="AV3" s="107">
        <v>1037081.18</v>
      </c>
      <c r="AW3" s="107">
        <v>1201032.38</v>
      </c>
      <c r="AX3" s="107">
        <v>1298094.31</v>
      </c>
      <c r="AY3" s="107">
        <v>885349.51</v>
      </c>
      <c r="AZ3" s="107">
        <v>1080312.86</v>
      </c>
      <c r="BA3" s="107">
        <v>1143871.11</v>
      </c>
      <c r="BB3" s="107">
        <v>529857.6</v>
      </c>
      <c r="BC3" s="107">
        <v>1380954.05</v>
      </c>
      <c r="BD3" s="107">
        <v>279431.81</v>
      </c>
      <c r="BE3" s="107">
        <v>197978.05</v>
      </c>
      <c r="BF3" s="107">
        <v>591804.86</v>
      </c>
      <c r="BG3" s="107">
        <v>561074.19</v>
      </c>
      <c r="BH3" s="107">
        <v>187084.94</v>
      </c>
      <c r="BI3" s="107">
        <v>299115.63</v>
      </c>
      <c r="BJ3" s="107">
        <v>503521.5</v>
      </c>
      <c r="BK3" s="107">
        <v>425684.03</v>
      </c>
      <c r="BL3" s="107">
        <v>634883.8</v>
      </c>
      <c r="BM3" s="107">
        <v>174481.79</v>
      </c>
      <c r="BN3" s="107">
        <v>240997.53</v>
      </c>
      <c r="BO3" s="107">
        <v>416139.02</v>
      </c>
      <c r="BP3" s="107">
        <v>502799.49</v>
      </c>
      <c r="BQ3" s="107">
        <v>176027.1</v>
      </c>
      <c r="BR3" s="107">
        <v>140502.22</v>
      </c>
      <c r="BS3" s="107">
        <v>102900.32</v>
      </c>
      <c r="BT3" s="107">
        <v>271613.66</v>
      </c>
      <c r="BU3" s="107">
        <v>224638.21</v>
      </c>
      <c r="BV3" s="107">
        <v>309610.99</v>
      </c>
      <c r="BW3" s="107">
        <v>224061.37</v>
      </c>
      <c r="BX3" s="107">
        <v>235522.59</v>
      </c>
      <c r="BY3" s="107">
        <v>66026.38</v>
      </c>
      <c r="BZ3" s="107">
        <v>98086.93</v>
      </c>
      <c r="CA3" s="107">
        <v>85316.91</v>
      </c>
      <c r="CB3" s="107">
        <v>127103.77</v>
      </c>
      <c r="CC3" s="107">
        <v>56224.68</v>
      </c>
      <c r="CD3" s="107">
        <v>124129.63</v>
      </c>
      <c r="CE3" s="107">
        <v>394892.38</v>
      </c>
      <c r="CF3" s="107">
        <v>24127.04</v>
      </c>
      <c r="CG3" s="107">
        <v>12576.26</v>
      </c>
      <c r="CH3" s="107">
        <v>1981.23</v>
      </c>
      <c r="CI3" s="107">
        <v>52392.51</v>
      </c>
      <c r="CJ3" s="107">
        <v>662.68</v>
      </c>
      <c r="CK3" s="107">
        <v>17985.29</v>
      </c>
      <c r="CL3" s="107">
        <v>216701.18</v>
      </c>
      <c r="CM3" s="107">
        <v>52433.88</v>
      </c>
      <c r="CN3" s="107">
        <v>55236.93</v>
      </c>
      <c r="CO3" s="107">
        <v>82491.61</v>
      </c>
      <c r="CP3" s="107">
        <v>91511.57</v>
      </c>
      <c r="CQ3" s="107">
        <v>31847.8</v>
      </c>
      <c r="CR3" s="107">
        <v>29813.91</v>
      </c>
      <c r="CS3" s="107">
        <v>109362.01</v>
      </c>
      <c r="CT3" s="107">
        <v>44302.64</v>
      </c>
      <c r="CU3" s="107">
        <v>27168.99</v>
      </c>
      <c r="CV3" s="107">
        <v>35780.49</v>
      </c>
      <c r="CW3" s="107">
        <v>80350.86</v>
      </c>
      <c r="CX3" s="107">
        <v>16706.44</v>
      </c>
      <c r="CY3" s="107">
        <v>218575.78</v>
      </c>
      <c r="CZ3" s="107">
        <v>8199.57</v>
      </c>
      <c r="DA3" s="107">
        <v>111592.03</v>
      </c>
      <c r="DB3" s="107">
        <v>71550.31</v>
      </c>
      <c r="DC3" s="107">
        <v>199499.35</v>
      </c>
      <c r="DD3" s="107">
        <v>71902.86</v>
      </c>
      <c r="DE3" s="107">
        <v>58194</v>
      </c>
      <c r="DF3" s="107">
        <v>26495.74</v>
      </c>
      <c r="DG3" s="107">
        <v>270447.15</v>
      </c>
      <c r="DH3" s="107">
        <v>52829.69</v>
      </c>
      <c r="DI3" s="107">
        <v>33641.72</v>
      </c>
      <c r="DJ3" s="107">
        <v>277765.58</v>
      </c>
      <c r="DK3" s="107">
        <v>7535.4</v>
      </c>
      <c r="DL3" s="107">
        <v>19338.07</v>
      </c>
      <c r="DM3" s="107">
        <v>21848.13</v>
      </c>
      <c r="DN3" s="107">
        <v>0</v>
      </c>
      <c r="DO3" s="107">
        <v>133109.2</v>
      </c>
      <c r="DP3" s="107">
        <v>1998.12</v>
      </c>
      <c r="DQ3" s="107">
        <v>8716.8</v>
      </c>
      <c r="DR3" s="107">
        <v>72803.38</v>
      </c>
      <c r="DS3" s="107"/>
    </row>
    <row r="4" spans="1:122">
      <c r="A4" s="106"/>
      <c r="B4" s="107" t="s">
        <v>103</v>
      </c>
      <c r="C4" s="107">
        <v>45279802.5</v>
      </c>
      <c r="D4" s="107">
        <v>0</v>
      </c>
      <c r="E4" s="107">
        <v>0</v>
      </c>
      <c r="F4" s="107">
        <v>0</v>
      </c>
      <c r="G4" s="107">
        <v>0</v>
      </c>
      <c r="H4" s="107">
        <v>0</v>
      </c>
      <c r="I4" s="107">
        <v>0</v>
      </c>
      <c r="J4" s="107">
        <v>0</v>
      </c>
      <c r="K4" s="107">
        <v>0</v>
      </c>
      <c r="L4" s="107">
        <v>0</v>
      </c>
      <c r="M4" s="107">
        <v>0</v>
      </c>
      <c r="N4" s="107">
        <v>0</v>
      </c>
      <c r="O4" s="107">
        <v>0</v>
      </c>
      <c r="P4" s="107">
        <v>0</v>
      </c>
      <c r="Q4" s="107">
        <v>0</v>
      </c>
      <c r="R4" s="107">
        <v>0</v>
      </c>
      <c r="S4" s="107">
        <v>0</v>
      </c>
      <c r="T4" s="107">
        <v>0</v>
      </c>
      <c r="U4" s="107">
        <v>45285706.78</v>
      </c>
      <c r="V4" s="107">
        <v>0</v>
      </c>
      <c r="W4" s="107">
        <v>-5904.28</v>
      </c>
      <c r="X4" s="107">
        <v>0</v>
      </c>
      <c r="Y4" s="107">
        <v>0</v>
      </c>
      <c r="Z4" s="107">
        <v>0</v>
      </c>
      <c r="AA4" s="107">
        <v>0</v>
      </c>
      <c r="AB4" s="107">
        <v>0</v>
      </c>
      <c r="AC4" s="107">
        <v>0</v>
      </c>
      <c r="AD4" s="107">
        <v>0</v>
      </c>
      <c r="AE4" s="107">
        <v>0</v>
      </c>
      <c r="AF4" s="107">
        <v>0</v>
      </c>
      <c r="AG4" s="107">
        <v>0</v>
      </c>
      <c r="AH4" s="107">
        <v>-5904.28</v>
      </c>
      <c r="AI4" s="107">
        <v>0</v>
      </c>
      <c r="AJ4" s="107">
        <v>0</v>
      </c>
      <c r="AK4" s="107">
        <v>0</v>
      </c>
      <c r="AL4" s="107">
        <v>0</v>
      </c>
      <c r="AM4" s="107">
        <v>7739870.34</v>
      </c>
      <c r="AN4" s="107">
        <v>0</v>
      </c>
      <c r="AO4" s="107">
        <v>0</v>
      </c>
      <c r="AP4" s="107">
        <v>0</v>
      </c>
      <c r="AQ4" s="107">
        <v>37388554.89</v>
      </c>
      <c r="AR4" s="107">
        <v>0</v>
      </c>
      <c r="AS4" s="107">
        <v>157281.55</v>
      </c>
      <c r="AT4" s="107">
        <v>0</v>
      </c>
      <c r="AU4" s="107">
        <v>0</v>
      </c>
      <c r="AV4" s="107">
        <v>0</v>
      </c>
      <c r="AW4" s="107">
        <v>0</v>
      </c>
      <c r="AX4" s="107">
        <v>0</v>
      </c>
      <c r="AY4" s="107">
        <v>0</v>
      </c>
      <c r="AZ4" s="107">
        <v>0</v>
      </c>
      <c r="BA4" s="107">
        <v>0</v>
      </c>
      <c r="BB4" s="107">
        <v>0</v>
      </c>
      <c r="BC4" s="107">
        <v>0</v>
      </c>
      <c r="BD4" s="107">
        <v>0</v>
      </c>
      <c r="BE4" s="107">
        <v>0</v>
      </c>
      <c r="BF4" s="107">
        <v>0</v>
      </c>
      <c r="BG4" s="107">
        <v>0</v>
      </c>
      <c r="BH4" s="107">
        <v>0</v>
      </c>
      <c r="BI4" s="107">
        <v>0</v>
      </c>
      <c r="BJ4" s="107">
        <v>0</v>
      </c>
      <c r="BK4" s="107">
        <v>0</v>
      </c>
      <c r="BL4" s="107">
        <v>0</v>
      </c>
      <c r="BM4" s="107">
        <v>0</v>
      </c>
      <c r="BN4" s="107">
        <v>0</v>
      </c>
      <c r="BO4" s="107">
        <v>0</v>
      </c>
      <c r="BP4" s="107">
        <v>0</v>
      </c>
      <c r="BQ4" s="107">
        <v>0</v>
      </c>
      <c r="BR4" s="107">
        <v>0</v>
      </c>
      <c r="BS4" s="107">
        <v>0</v>
      </c>
      <c r="BT4" s="107">
        <v>0</v>
      </c>
      <c r="BU4" s="107">
        <v>0</v>
      </c>
      <c r="BV4" s="107">
        <v>0</v>
      </c>
      <c r="BW4" s="107">
        <v>0</v>
      </c>
      <c r="BX4" s="107">
        <v>0</v>
      </c>
      <c r="BY4" s="107">
        <v>0</v>
      </c>
      <c r="BZ4" s="107">
        <v>0</v>
      </c>
      <c r="CA4" s="107">
        <v>0</v>
      </c>
      <c r="CB4" s="107">
        <v>0</v>
      </c>
      <c r="CC4" s="107">
        <v>0</v>
      </c>
      <c r="CD4" s="107">
        <v>0</v>
      </c>
      <c r="CE4" s="107">
        <v>0</v>
      </c>
      <c r="CF4" s="107">
        <v>0</v>
      </c>
      <c r="CG4" s="107">
        <v>0</v>
      </c>
      <c r="CH4" s="107">
        <v>0</v>
      </c>
      <c r="CI4" s="107">
        <v>0</v>
      </c>
      <c r="CJ4" s="107">
        <v>0</v>
      </c>
      <c r="CK4" s="107">
        <v>0</v>
      </c>
      <c r="CL4" s="107">
        <v>0</v>
      </c>
      <c r="CM4" s="107">
        <v>0</v>
      </c>
      <c r="CN4" s="107">
        <v>0</v>
      </c>
      <c r="CO4" s="107">
        <v>0</v>
      </c>
      <c r="CP4" s="107">
        <v>0</v>
      </c>
      <c r="CQ4" s="107">
        <v>0</v>
      </c>
      <c r="CR4" s="107">
        <v>0</v>
      </c>
      <c r="CS4" s="107">
        <v>0</v>
      </c>
      <c r="CT4" s="107">
        <v>0</v>
      </c>
      <c r="CU4" s="107">
        <v>0</v>
      </c>
      <c r="CV4" s="107">
        <v>0</v>
      </c>
      <c r="CW4" s="107">
        <v>0</v>
      </c>
      <c r="CX4" s="107">
        <v>0</v>
      </c>
      <c r="CY4" s="107">
        <v>0</v>
      </c>
      <c r="CZ4" s="107">
        <v>0</v>
      </c>
      <c r="DA4" s="107">
        <v>0</v>
      </c>
      <c r="DB4" s="107">
        <v>0</v>
      </c>
      <c r="DC4" s="107">
        <v>0</v>
      </c>
      <c r="DD4" s="107">
        <v>0</v>
      </c>
      <c r="DE4" s="107">
        <v>0</v>
      </c>
      <c r="DF4" s="107">
        <v>0</v>
      </c>
      <c r="DG4" s="107">
        <v>0</v>
      </c>
      <c r="DH4" s="107">
        <v>0</v>
      </c>
      <c r="DI4" s="107">
        <v>0</v>
      </c>
      <c r="DJ4" s="107">
        <v>0</v>
      </c>
      <c r="DK4" s="107">
        <v>0</v>
      </c>
      <c r="DL4" s="107">
        <v>0</v>
      </c>
      <c r="DM4" s="107">
        <v>0</v>
      </c>
      <c r="DN4" s="107">
        <v>0</v>
      </c>
      <c r="DO4" s="107">
        <v>0</v>
      </c>
      <c r="DP4" s="107">
        <v>0</v>
      </c>
      <c r="DQ4" s="107">
        <v>0</v>
      </c>
      <c r="DR4" s="107">
        <v>0</v>
      </c>
    </row>
    <row r="5" spans="1:122">
      <c r="A5" s="106"/>
      <c r="B5" s="107" t="s">
        <v>104</v>
      </c>
      <c r="C5" s="107">
        <v>1801252.76</v>
      </c>
      <c r="D5" s="107">
        <v>0</v>
      </c>
      <c r="E5" s="107">
        <v>0</v>
      </c>
      <c r="F5" s="107">
        <v>0</v>
      </c>
      <c r="G5" s="107">
        <v>0</v>
      </c>
      <c r="H5" s="107">
        <v>0</v>
      </c>
      <c r="I5" s="107">
        <v>0</v>
      </c>
      <c r="J5" s="107">
        <v>0</v>
      </c>
      <c r="K5" s="107">
        <v>0</v>
      </c>
      <c r="L5" s="107">
        <v>0</v>
      </c>
      <c r="M5" s="107">
        <v>0</v>
      </c>
      <c r="N5" s="107">
        <v>0</v>
      </c>
      <c r="O5" s="107">
        <v>0</v>
      </c>
      <c r="P5" s="107">
        <v>0</v>
      </c>
      <c r="Q5" s="107">
        <v>0</v>
      </c>
      <c r="R5" s="107">
        <v>0</v>
      </c>
      <c r="S5" s="107">
        <v>0</v>
      </c>
      <c r="T5" s="107">
        <v>0</v>
      </c>
      <c r="U5" s="107">
        <v>1027075.46</v>
      </c>
      <c r="V5" s="107">
        <v>480950.94</v>
      </c>
      <c r="W5" s="107">
        <v>293226.36</v>
      </c>
      <c r="X5" s="107">
        <v>0</v>
      </c>
      <c r="Y5" s="107">
        <v>0</v>
      </c>
      <c r="Z5" s="107">
        <v>0</v>
      </c>
      <c r="AA5" s="107">
        <v>480950.94</v>
      </c>
      <c r="AB5" s="107">
        <v>0</v>
      </c>
      <c r="AC5" s="107">
        <v>0</v>
      </c>
      <c r="AD5" s="107">
        <v>0</v>
      </c>
      <c r="AE5" s="107">
        <v>0</v>
      </c>
      <c r="AF5" s="107">
        <v>293226.36</v>
      </c>
      <c r="AG5" s="107">
        <v>0</v>
      </c>
      <c r="AH5" s="107">
        <v>0</v>
      </c>
      <c r="AI5" s="107">
        <v>0</v>
      </c>
      <c r="AJ5" s="107">
        <v>0</v>
      </c>
      <c r="AK5" s="107">
        <v>0</v>
      </c>
      <c r="AL5" s="107">
        <v>0</v>
      </c>
      <c r="AM5" s="107">
        <v>0</v>
      </c>
      <c r="AN5" s="107">
        <v>0</v>
      </c>
      <c r="AO5" s="107">
        <v>0</v>
      </c>
      <c r="AP5" s="107">
        <v>0</v>
      </c>
      <c r="AQ5" s="107">
        <v>0</v>
      </c>
      <c r="AR5" s="107">
        <v>341698.11</v>
      </c>
      <c r="AS5" s="107">
        <v>0</v>
      </c>
      <c r="AT5" s="107">
        <v>0</v>
      </c>
      <c r="AU5" s="107">
        <v>685377.35</v>
      </c>
      <c r="AV5" s="107">
        <v>0</v>
      </c>
      <c r="AW5" s="107">
        <v>0</v>
      </c>
      <c r="AX5" s="107">
        <v>0</v>
      </c>
      <c r="AY5" s="107">
        <v>0</v>
      </c>
      <c r="AZ5" s="107">
        <v>0</v>
      </c>
      <c r="BA5" s="107">
        <v>0</v>
      </c>
      <c r="BB5" s="107">
        <v>0</v>
      </c>
      <c r="BC5" s="107">
        <v>0</v>
      </c>
      <c r="BD5" s="107">
        <v>0</v>
      </c>
      <c r="BE5" s="107">
        <v>0</v>
      </c>
      <c r="BF5" s="107">
        <v>0</v>
      </c>
      <c r="BG5" s="107">
        <v>283018.86</v>
      </c>
      <c r="BH5" s="107">
        <v>0</v>
      </c>
      <c r="BI5" s="107">
        <v>0</v>
      </c>
      <c r="BJ5" s="107">
        <v>0</v>
      </c>
      <c r="BK5" s="107">
        <v>0</v>
      </c>
      <c r="BL5" s="107">
        <v>0</v>
      </c>
      <c r="BM5" s="107">
        <v>0</v>
      </c>
      <c r="BN5" s="107">
        <v>0</v>
      </c>
      <c r="BO5" s="107">
        <v>0</v>
      </c>
      <c r="BP5" s="107">
        <v>0</v>
      </c>
      <c r="BQ5" s="107">
        <v>0</v>
      </c>
      <c r="BR5" s="107">
        <v>0</v>
      </c>
      <c r="BS5" s="107">
        <v>0</v>
      </c>
      <c r="BT5" s="107">
        <v>0</v>
      </c>
      <c r="BU5" s="107">
        <v>0</v>
      </c>
      <c r="BV5" s="107">
        <v>0</v>
      </c>
      <c r="BW5" s="107">
        <v>0</v>
      </c>
      <c r="BX5" s="107">
        <v>0</v>
      </c>
      <c r="BY5" s="107">
        <v>0</v>
      </c>
      <c r="BZ5" s="107">
        <v>0</v>
      </c>
      <c r="CA5" s="107">
        <v>0</v>
      </c>
      <c r="CB5" s="107">
        <v>0</v>
      </c>
      <c r="CC5" s="107">
        <v>0</v>
      </c>
      <c r="CD5" s="107">
        <v>0</v>
      </c>
      <c r="CE5" s="107">
        <v>0</v>
      </c>
      <c r="CF5" s="107">
        <v>0</v>
      </c>
      <c r="CG5" s="107">
        <v>0</v>
      </c>
      <c r="CH5" s="107">
        <v>0</v>
      </c>
      <c r="CI5" s="107">
        <v>0</v>
      </c>
      <c r="CJ5" s="107">
        <v>0</v>
      </c>
      <c r="CK5" s="107">
        <v>0</v>
      </c>
      <c r="CL5" s="107">
        <v>0</v>
      </c>
      <c r="CM5" s="107">
        <v>0</v>
      </c>
      <c r="CN5" s="107">
        <v>0</v>
      </c>
      <c r="CO5" s="107">
        <v>0</v>
      </c>
      <c r="CP5" s="107">
        <v>0</v>
      </c>
      <c r="CQ5" s="107">
        <v>0</v>
      </c>
      <c r="CR5" s="107">
        <v>0</v>
      </c>
      <c r="CS5" s="107">
        <v>0</v>
      </c>
      <c r="CT5" s="107">
        <v>0</v>
      </c>
      <c r="CU5" s="107">
        <v>0</v>
      </c>
      <c r="CV5" s="107">
        <v>0</v>
      </c>
      <c r="CW5" s="107">
        <v>0</v>
      </c>
      <c r="CX5" s="107">
        <v>0</v>
      </c>
      <c r="CY5" s="107">
        <v>0</v>
      </c>
      <c r="CZ5" s="107">
        <v>0</v>
      </c>
      <c r="DA5" s="107">
        <v>0</v>
      </c>
      <c r="DB5" s="107">
        <v>0</v>
      </c>
      <c r="DC5" s="107">
        <v>0</v>
      </c>
      <c r="DD5" s="107">
        <v>0</v>
      </c>
      <c r="DE5" s="107">
        <v>0</v>
      </c>
      <c r="DF5" s="107">
        <v>0</v>
      </c>
      <c r="DG5" s="107">
        <v>0</v>
      </c>
      <c r="DH5" s="107">
        <v>0</v>
      </c>
      <c r="DI5" s="107">
        <v>0</v>
      </c>
      <c r="DJ5" s="107">
        <v>0</v>
      </c>
      <c r="DK5" s="107">
        <v>0</v>
      </c>
      <c r="DL5" s="107">
        <v>402358.49</v>
      </c>
      <c r="DM5" s="107">
        <v>0</v>
      </c>
      <c r="DN5" s="107">
        <v>0</v>
      </c>
      <c r="DO5" s="107">
        <v>0</v>
      </c>
      <c r="DP5" s="107">
        <v>0</v>
      </c>
      <c r="DQ5" s="107">
        <v>0</v>
      </c>
      <c r="DR5" s="107">
        <v>0</v>
      </c>
    </row>
    <row r="6" spans="1:122">
      <c r="A6" s="106"/>
      <c r="B6" s="107" t="s">
        <v>105</v>
      </c>
      <c r="C6" s="107">
        <v>6396290.11</v>
      </c>
      <c r="D6" s="107">
        <v>0</v>
      </c>
      <c r="E6" s="107">
        <v>0</v>
      </c>
      <c r="F6" s="107">
        <v>0</v>
      </c>
      <c r="G6" s="107">
        <v>0</v>
      </c>
      <c r="H6" s="107">
        <v>0</v>
      </c>
      <c r="I6" s="107">
        <v>0</v>
      </c>
      <c r="J6" s="107">
        <v>0</v>
      </c>
      <c r="K6" s="107">
        <v>0</v>
      </c>
      <c r="L6" s="107">
        <v>0</v>
      </c>
      <c r="M6" s="107">
        <v>0</v>
      </c>
      <c r="N6" s="107">
        <v>0</v>
      </c>
      <c r="O6" s="107">
        <v>0</v>
      </c>
      <c r="P6" s="107">
        <v>0</v>
      </c>
      <c r="Q6" s="107">
        <v>0</v>
      </c>
      <c r="R6" s="107">
        <v>0</v>
      </c>
      <c r="S6" s="107">
        <v>0</v>
      </c>
      <c r="T6" s="107">
        <v>0</v>
      </c>
      <c r="U6" s="107">
        <v>4998876.09</v>
      </c>
      <c r="V6" s="107">
        <v>0</v>
      </c>
      <c r="W6" s="107">
        <v>1397414.02</v>
      </c>
      <c r="X6" s="107">
        <v>0</v>
      </c>
      <c r="Y6" s="107">
        <v>0</v>
      </c>
      <c r="Z6" s="107">
        <v>0</v>
      </c>
      <c r="AA6" s="107">
        <v>0</v>
      </c>
      <c r="AB6" s="107">
        <v>0</v>
      </c>
      <c r="AC6" s="107">
        <v>0</v>
      </c>
      <c r="AD6" s="107">
        <v>0</v>
      </c>
      <c r="AE6" s="107">
        <v>0</v>
      </c>
      <c r="AF6" s="107">
        <v>888740.13</v>
      </c>
      <c r="AG6" s="107">
        <v>269708.61</v>
      </c>
      <c r="AH6" s="107">
        <v>118764.97</v>
      </c>
      <c r="AI6" s="107">
        <v>120200.31</v>
      </c>
      <c r="AJ6" s="107">
        <v>0</v>
      </c>
      <c r="AK6" s="107">
        <v>0</v>
      </c>
      <c r="AL6" s="107">
        <v>0</v>
      </c>
      <c r="AM6" s="107">
        <v>62572</v>
      </c>
      <c r="AN6" s="107">
        <v>190990.39</v>
      </c>
      <c r="AO6" s="107">
        <v>0</v>
      </c>
      <c r="AP6" s="107">
        <v>0</v>
      </c>
      <c r="AQ6" s="107">
        <v>-143394.39</v>
      </c>
      <c r="AR6" s="107">
        <v>0</v>
      </c>
      <c r="AS6" s="107">
        <v>39808.82</v>
      </c>
      <c r="AT6" s="107">
        <v>103483.04</v>
      </c>
      <c r="AU6" s="107">
        <v>4745416.23</v>
      </c>
      <c r="AV6" s="107">
        <v>234683.41</v>
      </c>
      <c r="AW6" s="107">
        <v>155909.15</v>
      </c>
      <c r="AX6" s="107">
        <v>156637.51</v>
      </c>
      <c r="AY6" s="107">
        <v>265377</v>
      </c>
      <c r="AZ6" s="107">
        <v>176501.48</v>
      </c>
      <c r="BA6" s="107">
        <v>184036.95</v>
      </c>
      <c r="BB6" s="107">
        <v>72964</v>
      </c>
      <c r="BC6" s="107">
        <v>110355</v>
      </c>
      <c r="BD6" s="107">
        <v>59934.52</v>
      </c>
      <c r="BE6" s="107">
        <v>29613.78</v>
      </c>
      <c r="BF6" s="107">
        <v>83717</v>
      </c>
      <c r="BG6" s="107">
        <v>119867.99</v>
      </c>
      <c r="BH6" s="107">
        <v>93073.56</v>
      </c>
      <c r="BI6" s="107">
        <v>90978.43</v>
      </c>
      <c r="BJ6" s="107">
        <v>25485.92</v>
      </c>
      <c r="BK6" s="107">
        <v>83806</v>
      </c>
      <c r="BL6" s="107">
        <v>59363.11</v>
      </c>
      <c r="BM6" s="107">
        <v>37009.13</v>
      </c>
      <c r="BN6" s="107">
        <v>90402.47</v>
      </c>
      <c r="BO6" s="107">
        <v>95635</v>
      </c>
      <c r="BP6" s="107">
        <v>90174.85</v>
      </c>
      <c r="BQ6" s="107">
        <v>106080.97</v>
      </c>
      <c r="BR6" s="107">
        <v>53766.66</v>
      </c>
      <c r="BS6" s="107">
        <v>23623.17</v>
      </c>
      <c r="BT6" s="107">
        <v>57408.06</v>
      </c>
      <c r="BU6" s="107">
        <v>69172.14</v>
      </c>
      <c r="BV6" s="107">
        <v>87068.72</v>
      </c>
      <c r="BW6" s="107">
        <v>67627.04</v>
      </c>
      <c r="BX6" s="107">
        <v>119669.54</v>
      </c>
      <c r="BY6" s="107">
        <v>45311.18</v>
      </c>
      <c r="BZ6" s="107">
        <v>71060.08</v>
      </c>
      <c r="CA6" s="107">
        <v>13535</v>
      </c>
      <c r="CB6" s="107">
        <v>46018.18</v>
      </c>
      <c r="CC6" s="107">
        <v>74735.05</v>
      </c>
      <c r="CD6" s="107">
        <v>51420.26</v>
      </c>
      <c r="CE6" s="107">
        <v>147233.62</v>
      </c>
      <c r="CF6" s="107">
        <v>11022.83</v>
      </c>
      <c r="CG6" s="107">
        <v>3797.52</v>
      </c>
      <c r="CH6" s="107">
        <v>31738</v>
      </c>
      <c r="CI6" s="107">
        <v>5733</v>
      </c>
      <c r="CJ6" s="107">
        <v>5635</v>
      </c>
      <c r="CK6" s="107">
        <v>45799.46</v>
      </c>
      <c r="CL6" s="107">
        <v>51114.36</v>
      </c>
      <c r="CM6" s="107">
        <v>15518.7</v>
      </c>
      <c r="CN6" s="107">
        <v>35080.95</v>
      </c>
      <c r="CO6" s="107">
        <v>28375.51</v>
      </c>
      <c r="CP6" s="107">
        <v>70667.61</v>
      </c>
      <c r="CQ6" s="107">
        <v>18058.53</v>
      </c>
      <c r="CR6" s="107">
        <v>14629</v>
      </c>
      <c r="CS6" s="107">
        <v>49445.72</v>
      </c>
      <c r="CT6" s="107">
        <v>4375</v>
      </c>
      <c r="CU6" s="107">
        <v>20630</v>
      </c>
      <c r="CV6" s="107">
        <v>27049.04</v>
      </c>
      <c r="CW6" s="107">
        <v>85847.4</v>
      </c>
      <c r="CX6" s="107">
        <v>11445</v>
      </c>
      <c r="CY6" s="107">
        <v>55788</v>
      </c>
      <c r="CZ6" s="107">
        <v>52652.94</v>
      </c>
      <c r="DA6" s="107">
        <v>36189.1</v>
      </c>
      <c r="DB6" s="107">
        <v>22633.26</v>
      </c>
      <c r="DC6" s="107">
        <v>68534.45</v>
      </c>
      <c r="DD6" s="107">
        <v>33258</v>
      </c>
      <c r="DE6" s="107">
        <v>41871.3</v>
      </c>
      <c r="DF6" s="107">
        <v>48012</v>
      </c>
      <c r="DG6" s="107">
        <v>81575.36</v>
      </c>
      <c r="DH6" s="107">
        <v>34635</v>
      </c>
      <c r="DI6" s="107">
        <v>72082</v>
      </c>
      <c r="DJ6" s="107">
        <v>42387.36</v>
      </c>
      <c r="DK6" s="107">
        <v>20805</v>
      </c>
      <c r="DL6" s="107">
        <v>31452</v>
      </c>
      <c r="DM6" s="107">
        <v>55129.66</v>
      </c>
      <c r="DN6" s="107">
        <v>3229.44</v>
      </c>
      <c r="DO6" s="107">
        <v>47152.66</v>
      </c>
      <c r="DP6" s="107">
        <v>2212.63</v>
      </c>
      <c r="DQ6" s="107">
        <v>96144.51</v>
      </c>
      <c r="DR6" s="107">
        <v>14453</v>
      </c>
    </row>
    <row r="7" spans="1:122">
      <c r="A7" s="106"/>
      <c r="B7" s="107" t="s">
        <v>106</v>
      </c>
      <c r="C7" s="107">
        <v>2338.97</v>
      </c>
      <c r="D7" s="107">
        <v>0</v>
      </c>
      <c r="E7" s="107">
        <v>0</v>
      </c>
      <c r="F7" s="107">
        <v>0</v>
      </c>
      <c r="G7" s="107">
        <v>0</v>
      </c>
      <c r="H7" s="107">
        <v>0</v>
      </c>
      <c r="I7" s="107">
        <v>0</v>
      </c>
      <c r="J7" s="107">
        <v>2338.97</v>
      </c>
      <c r="K7" s="107">
        <v>0</v>
      </c>
      <c r="L7" s="107">
        <v>0</v>
      </c>
      <c r="M7" s="107">
        <v>0</v>
      </c>
      <c r="N7" s="107">
        <v>0</v>
      </c>
      <c r="O7" s="107">
        <v>0</v>
      </c>
      <c r="P7" s="107">
        <v>0</v>
      </c>
      <c r="Q7" s="107">
        <v>0</v>
      </c>
      <c r="R7" s="107">
        <v>0</v>
      </c>
      <c r="S7" s="107">
        <v>0</v>
      </c>
      <c r="T7" s="107">
        <v>0</v>
      </c>
      <c r="U7" s="107">
        <v>0</v>
      </c>
      <c r="V7" s="107">
        <v>0</v>
      </c>
      <c r="W7" s="107">
        <v>0</v>
      </c>
      <c r="X7" s="107">
        <v>0</v>
      </c>
      <c r="Y7" s="107">
        <v>0</v>
      </c>
      <c r="Z7" s="107">
        <v>0</v>
      </c>
      <c r="AA7" s="107">
        <v>0</v>
      </c>
      <c r="AB7" s="107">
        <v>0</v>
      </c>
      <c r="AC7" s="107">
        <v>0</v>
      </c>
      <c r="AD7" s="107">
        <v>0</v>
      </c>
      <c r="AE7" s="107">
        <v>0</v>
      </c>
      <c r="AF7" s="107">
        <v>0</v>
      </c>
      <c r="AG7" s="107">
        <v>0</v>
      </c>
      <c r="AH7" s="107">
        <v>0</v>
      </c>
      <c r="AI7" s="107">
        <v>0</v>
      </c>
      <c r="AJ7" s="107">
        <v>0</v>
      </c>
      <c r="AK7" s="107">
        <v>0</v>
      </c>
      <c r="AL7" s="107">
        <v>0</v>
      </c>
      <c r="AM7" s="107">
        <v>0</v>
      </c>
      <c r="AN7" s="107">
        <v>0</v>
      </c>
      <c r="AO7" s="107">
        <v>0</v>
      </c>
      <c r="AP7" s="107">
        <v>0</v>
      </c>
      <c r="AQ7" s="107">
        <v>0</v>
      </c>
      <c r="AR7" s="107">
        <v>0</v>
      </c>
      <c r="AS7" s="107">
        <v>0</v>
      </c>
      <c r="AT7" s="107">
        <v>0</v>
      </c>
      <c r="AU7" s="107">
        <v>0</v>
      </c>
      <c r="AV7" s="107">
        <v>0</v>
      </c>
      <c r="AW7" s="107">
        <v>0</v>
      </c>
      <c r="AX7" s="107">
        <v>0</v>
      </c>
      <c r="AY7" s="107">
        <v>0</v>
      </c>
      <c r="AZ7" s="107">
        <v>0</v>
      </c>
      <c r="BA7" s="107">
        <v>0</v>
      </c>
      <c r="BB7" s="107">
        <v>0</v>
      </c>
      <c r="BC7" s="107">
        <v>0</v>
      </c>
      <c r="BD7" s="107">
        <v>0</v>
      </c>
      <c r="BE7" s="107">
        <v>0</v>
      </c>
      <c r="BF7" s="107">
        <v>0</v>
      </c>
      <c r="BG7" s="107">
        <v>0</v>
      </c>
      <c r="BH7" s="107">
        <v>0</v>
      </c>
      <c r="BI7" s="107">
        <v>0</v>
      </c>
      <c r="BJ7" s="107">
        <v>0</v>
      </c>
      <c r="BK7" s="107">
        <v>0</v>
      </c>
      <c r="BL7" s="107">
        <v>0</v>
      </c>
      <c r="BM7" s="107">
        <v>0</v>
      </c>
      <c r="BN7" s="107">
        <v>0</v>
      </c>
      <c r="BO7" s="107">
        <v>0</v>
      </c>
      <c r="BP7" s="107">
        <v>0</v>
      </c>
      <c r="BQ7" s="107">
        <v>0</v>
      </c>
      <c r="BR7" s="107">
        <v>0</v>
      </c>
      <c r="BS7" s="107">
        <v>0</v>
      </c>
      <c r="BT7" s="107">
        <v>0</v>
      </c>
      <c r="BU7" s="107">
        <v>0</v>
      </c>
      <c r="BV7" s="107">
        <v>0</v>
      </c>
      <c r="BW7" s="107">
        <v>0</v>
      </c>
      <c r="BX7" s="107">
        <v>0</v>
      </c>
      <c r="BY7" s="107">
        <v>0</v>
      </c>
      <c r="BZ7" s="107">
        <v>0</v>
      </c>
      <c r="CA7" s="107">
        <v>0</v>
      </c>
      <c r="CB7" s="107">
        <v>0</v>
      </c>
      <c r="CC7" s="107">
        <v>0</v>
      </c>
      <c r="CD7" s="107">
        <v>0</v>
      </c>
      <c r="CE7" s="107">
        <v>0</v>
      </c>
      <c r="CF7" s="107">
        <v>0</v>
      </c>
      <c r="CG7" s="107">
        <v>0</v>
      </c>
      <c r="CH7" s="107">
        <v>0</v>
      </c>
      <c r="CI7" s="107">
        <v>0</v>
      </c>
      <c r="CJ7" s="107">
        <v>0</v>
      </c>
      <c r="CK7" s="107">
        <v>0</v>
      </c>
      <c r="CL7" s="107">
        <v>0</v>
      </c>
      <c r="CM7" s="107">
        <v>0</v>
      </c>
      <c r="CN7" s="107">
        <v>0</v>
      </c>
      <c r="CO7" s="107">
        <v>0</v>
      </c>
      <c r="CP7" s="107">
        <v>0</v>
      </c>
      <c r="CQ7" s="107">
        <v>0</v>
      </c>
      <c r="CR7" s="107">
        <v>0</v>
      </c>
      <c r="CS7" s="107">
        <v>0</v>
      </c>
      <c r="CT7" s="107">
        <v>0</v>
      </c>
      <c r="CU7" s="107">
        <v>0</v>
      </c>
      <c r="CV7" s="107">
        <v>0</v>
      </c>
      <c r="CW7" s="107">
        <v>0</v>
      </c>
      <c r="CX7" s="107">
        <v>0</v>
      </c>
      <c r="CY7" s="107">
        <v>0</v>
      </c>
      <c r="CZ7" s="107">
        <v>0</v>
      </c>
      <c r="DA7" s="107">
        <v>0</v>
      </c>
      <c r="DB7" s="107">
        <v>0</v>
      </c>
      <c r="DC7" s="107">
        <v>0</v>
      </c>
      <c r="DD7" s="107">
        <v>0</v>
      </c>
      <c r="DE7" s="107">
        <v>0</v>
      </c>
      <c r="DF7" s="107">
        <v>0</v>
      </c>
      <c r="DG7" s="107">
        <v>0</v>
      </c>
      <c r="DH7" s="107">
        <v>0</v>
      </c>
      <c r="DI7" s="107">
        <v>0</v>
      </c>
      <c r="DJ7" s="107">
        <v>0</v>
      </c>
      <c r="DK7" s="107">
        <v>0</v>
      </c>
      <c r="DL7" s="107">
        <v>0</v>
      </c>
      <c r="DM7" s="107">
        <v>0</v>
      </c>
      <c r="DN7" s="107">
        <v>0</v>
      </c>
      <c r="DO7" s="107">
        <v>0</v>
      </c>
      <c r="DP7" s="107">
        <v>0</v>
      </c>
      <c r="DQ7" s="107">
        <v>0</v>
      </c>
      <c r="DR7" s="107">
        <v>0</v>
      </c>
    </row>
    <row r="8" spans="1:122">
      <c r="A8" s="106"/>
      <c r="B8" s="107" t="s">
        <v>107</v>
      </c>
      <c r="C8" s="107">
        <v>12940003.9</v>
      </c>
      <c r="D8" s="107">
        <v>-2318287.19</v>
      </c>
      <c r="E8" s="107">
        <v>0</v>
      </c>
      <c r="F8" s="107">
        <v>0</v>
      </c>
      <c r="G8" s="107">
        <v>0</v>
      </c>
      <c r="H8" s="107">
        <v>0</v>
      </c>
      <c r="I8" s="107">
        <v>0</v>
      </c>
      <c r="J8" s="107">
        <v>0</v>
      </c>
      <c r="K8" s="107">
        <v>0</v>
      </c>
      <c r="L8" s="107">
        <v>0</v>
      </c>
      <c r="M8" s="107">
        <v>0</v>
      </c>
      <c r="N8" s="107">
        <v>0</v>
      </c>
      <c r="O8" s="107">
        <v>0</v>
      </c>
      <c r="P8" s="107">
        <v>0</v>
      </c>
      <c r="Q8" s="107">
        <v>23406.88</v>
      </c>
      <c r="R8" s="107">
        <v>0</v>
      </c>
      <c r="S8" s="107">
        <v>0</v>
      </c>
      <c r="T8" s="107">
        <v>26.03</v>
      </c>
      <c r="U8" s="107">
        <v>9241727.26</v>
      </c>
      <c r="V8" s="107">
        <v>2858808.74</v>
      </c>
      <c r="W8" s="107">
        <v>1904627.64</v>
      </c>
      <c r="X8" s="107">
        <v>1229694.54</v>
      </c>
      <c r="Y8" s="107">
        <v>43.91</v>
      </c>
      <c r="Z8" s="107">
        <v>1920703.13</v>
      </c>
      <c r="AA8" s="107">
        <v>36826.53</v>
      </c>
      <c r="AB8" s="107">
        <v>809897.54</v>
      </c>
      <c r="AC8" s="107">
        <v>91337.63</v>
      </c>
      <c r="AD8" s="107">
        <v>2487.94</v>
      </c>
      <c r="AE8" s="107">
        <v>0</v>
      </c>
      <c r="AF8" s="107">
        <v>1650662.15</v>
      </c>
      <c r="AG8" s="107">
        <v>131698.03</v>
      </c>
      <c r="AH8" s="107">
        <v>85196.69</v>
      </c>
      <c r="AI8" s="107">
        <v>34582.83</v>
      </c>
      <c r="AJ8" s="107">
        <v>98222.42</v>
      </c>
      <c r="AK8" s="107">
        <v>544320.15</v>
      </c>
      <c r="AL8" s="107">
        <v>587151.97</v>
      </c>
      <c r="AM8" s="107">
        <v>27988.6</v>
      </c>
      <c r="AN8" s="107">
        <v>3514054.24</v>
      </c>
      <c r="AO8" s="107">
        <v>0</v>
      </c>
      <c r="AP8" s="107">
        <v>0</v>
      </c>
      <c r="AQ8" s="107">
        <v>14.92</v>
      </c>
      <c r="AR8" s="107">
        <v>13938.14</v>
      </c>
      <c r="AS8" s="107">
        <v>5.03</v>
      </c>
      <c r="AT8" s="107">
        <v>160185.33</v>
      </c>
      <c r="AU8" s="107">
        <v>5525541</v>
      </c>
      <c r="AV8" s="107">
        <v>209841.9</v>
      </c>
      <c r="AW8" s="107">
        <v>204622.274198113</v>
      </c>
      <c r="AX8" s="107">
        <v>209014.250330189</v>
      </c>
      <c r="AY8" s="107">
        <v>149886.436886792</v>
      </c>
      <c r="AZ8" s="107">
        <v>255494.14</v>
      </c>
      <c r="BA8" s="107">
        <v>247464.18</v>
      </c>
      <c r="BB8" s="107">
        <v>82546.97</v>
      </c>
      <c r="BC8" s="107">
        <v>260358.41</v>
      </c>
      <c r="BD8" s="107">
        <v>79166.44</v>
      </c>
      <c r="BE8" s="107">
        <v>64147.96</v>
      </c>
      <c r="BF8" s="107">
        <v>761898.49</v>
      </c>
      <c r="BG8" s="107">
        <v>108457.52</v>
      </c>
      <c r="BH8" s="107">
        <v>77570.47</v>
      </c>
      <c r="BI8" s="107">
        <v>72630.64</v>
      </c>
      <c r="BJ8" s="107">
        <v>75472.82</v>
      </c>
      <c r="BK8" s="107">
        <v>70217.89</v>
      </c>
      <c r="BL8" s="107">
        <v>73863.63</v>
      </c>
      <c r="BM8" s="107">
        <v>59834.59</v>
      </c>
      <c r="BN8" s="107">
        <v>45018.16</v>
      </c>
      <c r="BO8" s="107">
        <v>58690.36</v>
      </c>
      <c r="BP8" s="107">
        <v>82540.56</v>
      </c>
      <c r="BQ8" s="107">
        <v>17250.6</v>
      </c>
      <c r="BR8" s="107">
        <v>31191.5</v>
      </c>
      <c r="BS8" s="107">
        <v>15902.05</v>
      </c>
      <c r="BT8" s="107">
        <v>29131.97</v>
      </c>
      <c r="BU8" s="107">
        <v>20135.76</v>
      </c>
      <c r="BV8" s="107">
        <v>40334.14</v>
      </c>
      <c r="BW8" s="107">
        <v>24831.94</v>
      </c>
      <c r="BX8" s="107">
        <v>12145.53</v>
      </c>
      <c r="BY8" s="107">
        <v>12802.46</v>
      </c>
      <c r="BZ8" s="107">
        <v>16950.23</v>
      </c>
      <c r="CA8" s="107">
        <v>6425.06</v>
      </c>
      <c r="CB8" s="107">
        <v>15626.44</v>
      </c>
      <c r="CC8" s="107">
        <v>25964.77</v>
      </c>
      <c r="CD8" s="107">
        <v>50210.19</v>
      </c>
      <c r="CE8" s="107">
        <v>1558751.23</v>
      </c>
      <c r="CF8" s="107">
        <v>8702.87</v>
      </c>
      <c r="CG8" s="107">
        <v>2566.17</v>
      </c>
      <c r="CH8" s="107">
        <v>3369.03</v>
      </c>
      <c r="CI8" s="107">
        <v>12045.13</v>
      </c>
      <c r="CJ8" s="107">
        <v>3726.4</v>
      </c>
      <c r="CK8" s="107">
        <v>12405.28</v>
      </c>
      <c r="CL8" s="107">
        <v>26095.15</v>
      </c>
      <c r="CM8" s="107">
        <v>7054.23</v>
      </c>
      <c r="CN8" s="107">
        <v>3289.8</v>
      </c>
      <c r="CO8" s="107">
        <v>9920.62</v>
      </c>
      <c r="CP8" s="107">
        <v>12415.85</v>
      </c>
      <c r="CQ8" s="107">
        <v>10722.41</v>
      </c>
      <c r="CR8" s="107">
        <v>10855.76</v>
      </c>
      <c r="CS8" s="107">
        <v>6106.64</v>
      </c>
      <c r="CT8" s="107">
        <v>3232.23</v>
      </c>
      <c r="CU8" s="107">
        <v>5416.72</v>
      </c>
      <c r="CV8" s="107">
        <v>7810.42</v>
      </c>
      <c r="CW8" s="107">
        <v>2726.6</v>
      </c>
      <c r="CX8" s="107">
        <v>1805.55</v>
      </c>
      <c r="CY8" s="107">
        <v>4044.58</v>
      </c>
      <c r="CZ8" s="107">
        <v>3687.96</v>
      </c>
      <c r="DA8" s="107">
        <v>7749.65</v>
      </c>
      <c r="DB8" s="107">
        <v>16688.48</v>
      </c>
      <c r="DC8" s="107">
        <v>38460.09</v>
      </c>
      <c r="DD8" s="107">
        <v>19264.38</v>
      </c>
      <c r="DE8" s="107">
        <v>7798.75</v>
      </c>
      <c r="DF8" s="107">
        <v>8505.44</v>
      </c>
      <c r="DG8" s="107">
        <v>78037.77</v>
      </c>
      <c r="DH8" s="107">
        <v>11095.27</v>
      </c>
      <c r="DI8" s="107">
        <v>5101.27</v>
      </c>
      <c r="DJ8" s="107">
        <v>11448.6</v>
      </c>
      <c r="DK8" s="107">
        <v>2982.4</v>
      </c>
      <c r="DL8" s="107">
        <v>18626.79</v>
      </c>
      <c r="DM8" s="107">
        <v>4486.61</v>
      </c>
      <c r="DN8" s="107">
        <v>100.9</v>
      </c>
      <c r="DO8" s="107">
        <v>3789.87</v>
      </c>
      <c r="DP8" s="107">
        <v>5248.1</v>
      </c>
      <c r="DQ8" s="107">
        <v>1283.03</v>
      </c>
      <c r="DR8" s="107">
        <v>482.24</v>
      </c>
    </row>
    <row r="9" spans="1:122">
      <c r="A9" s="106"/>
      <c r="B9" s="107" t="s">
        <v>108</v>
      </c>
      <c r="C9" s="107">
        <v>8514420.36</v>
      </c>
      <c r="D9" s="107">
        <v>0</v>
      </c>
      <c r="E9" s="107">
        <v>0</v>
      </c>
      <c r="F9" s="107">
        <v>0</v>
      </c>
      <c r="G9" s="107">
        <v>0</v>
      </c>
      <c r="H9" s="107">
        <v>0</v>
      </c>
      <c r="I9" s="107">
        <v>0</v>
      </c>
      <c r="J9" s="107">
        <v>0</v>
      </c>
      <c r="K9" s="107">
        <v>0</v>
      </c>
      <c r="L9" s="107">
        <v>0</v>
      </c>
      <c r="M9" s="107">
        <v>0</v>
      </c>
      <c r="N9" s="107">
        <v>0</v>
      </c>
      <c r="O9" s="107">
        <v>0</v>
      </c>
      <c r="P9" s="107">
        <v>0</v>
      </c>
      <c r="Q9" s="107">
        <v>0</v>
      </c>
      <c r="R9" s="107">
        <v>0</v>
      </c>
      <c r="S9" s="107">
        <v>0</v>
      </c>
      <c r="T9" s="107">
        <v>0</v>
      </c>
      <c r="U9" s="107">
        <v>8520000</v>
      </c>
      <c r="V9" s="107">
        <v>-5579.64</v>
      </c>
      <c r="W9" s="107">
        <v>0</v>
      </c>
      <c r="X9" s="107">
        <v>0</v>
      </c>
      <c r="Y9" s="107">
        <v>0</v>
      </c>
      <c r="Z9" s="107">
        <v>0</v>
      </c>
      <c r="AA9" s="107">
        <v>0</v>
      </c>
      <c r="AB9" s="107">
        <v>0</v>
      </c>
      <c r="AC9" s="107">
        <v>-5579.64</v>
      </c>
      <c r="AD9" s="107">
        <v>0</v>
      </c>
      <c r="AE9" s="107">
        <v>0</v>
      </c>
      <c r="AF9" s="107">
        <v>0</v>
      </c>
      <c r="AG9" s="107">
        <v>0</v>
      </c>
      <c r="AH9" s="107">
        <v>0</v>
      </c>
      <c r="AI9" s="107">
        <v>0</v>
      </c>
      <c r="AJ9" s="107">
        <v>0</v>
      </c>
      <c r="AK9" s="107">
        <v>0</v>
      </c>
      <c r="AL9" s="107">
        <v>0</v>
      </c>
      <c r="AM9" s="107">
        <v>8520000</v>
      </c>
      <c r="AN9" s="107">
        <v>0</v>
      </c>
      <c r="AO9" s="107">
        <v>0</v>
      </c>
      <c r="AP9" s="107">
        <v>0</v>
      </c>
      <c r="AQ9" s="107">
        <v>0</v>
      </c>
      <c r="AR9" s="107">
        <v>0</v>
      </c>
      <c r="AS9" s="107">
        <v>0</v>
      </c>
      <c r="AT9" s="107">
        <v>0</v>
      </c>
      <c r="AU9" s="107">
        <v>0</v>
      </c>
      <c r="AV9" s="107">
        <v>0</v>
      </c>
      <c r="AW9" s="107">
        <v>0</v>
      </c>
      <c r="AX9" s="107">
        <v>0</v>
      </c>
      <c r="AY9" s="107">
        <v>0</v>
      </c>
      <c r="AZ9" s="107">
        <v>0</v>
      </c>
      <c r="BA9" s="107">
        <v>0</v>
      </c>
      <c r="BB9" s="107">
        <v>0</v>
      </c>
      <c r="BC9" s="107">
        <v>0</v>
      </c>
      <c r="BD9" s="107">
        <v>0</v>
      </c>
      <c r="BE9" s="107">
        <v>0</v>
      </c>
      <c r="BF9" s="107">
        <v>0</v>
      </c>
      <c r="BG9" s="107">
        <v>0</v>
      </c>
      <c r="BH9" s="107">
        <v>0</v>
      </c>
      <c r="BI9" s="107">
        <v>0</v>
      </c>
      <c r="BJ9" s="107">
        <v>0</v>
      </c>
      <c r="BK9" s="107">
        <v>0</v>
      </c>
      <c r="BL9" s="107">
        <v>0</v>
      </c>
      <c r="BM9" s="107">
        <v>0</v>
      </c>
      <c r="BN9" s="107">
        <v>0</v>
      </c>
      <c r="BO9" s="107">
        <v>0</v>
      </c>
      <c r="BP9" s="107">
        <v>0</v>
      </c>
      <c r="BQ9" s="107">
        <v>0</v>
      </c>
      <c r="BR9" s="107">
        <v>0</v>
      </c>
      <c r="BS9" s="107">
        <v>0</v>
      </c>
      <c r="BT9" s="107">
        <v>0</v>
      </c>
      <c r="BU9" s="107">
        <v>0</v>
      </c>
      <c r="BV9" s="107">
        <v>0</v>
      </c>
      <c r="BW9" s="107">
        <v>0</v>
      </c>
      <c r="BX9" s="107">
        <v>0</v>
      </c>
      <c r="BY9" s="107">
        <v>0</v>
      </c>
      <c r="BZ9" s="107">
        <v>0</v>
      </c>
      <c r="CA9" s="107">
        <v>0</v>
      </c>
      <c r="CB9" s="107">
        <v>0</v>
      </c>
      <c r="CC9" s="107">
        <v>0</v>
      </c>
      <c r="CD9" s="107">
        <v>0</v>
      </c>
      <c r="CE9" s="107">
        <v>0</v>
      </c>
      <c r="CF9" s="107">
        <v>0</v>
      </c>
      <c r="CG9" s="107">
        <v>0</v>
      </c>
      <c r="CH9" s="107">
        <v>0</v>
      </c>
      <c r="CI9" s="107">
        <v>0</v>
      </c>
      <c r="CJ9" s="107">
        <v>0</v>
      </c>
      <c r="CK9" s="107">
        <v>0</v>
      </c>
      <c r="CL9" s="107">
        <v>0</v>
      </c>
      <c r="CM9" s="107">
        <v>0</v>
      </c>
      <c r="CN9" s="107">
        <v>0</v>
      </c>
      <c r="CO9" s="107">
        <v>0</v>
      </c>
      <c r="CP9" s="107">
        <v>0</v>
      </c>
      <c r="CQ9" s="107">
        <v>0</v>
      </c>
      <c r="CR9" s="107">
        <v>0</v>
      </c>
      <c r="CS9" s="107">
        <v>0</v>
      </c>
      <c r="CT9" s="107">
        <v>0</v>
      </c>
      <c r="CU9" s="107">
        <v>0</v>
      </c>
      <c r="CV9" s="107">
        <v>0</v>
      </c>
      <c r="CW9" s="107">
        <v>0</v>
      </c>
      <c r="CX9" s="107">
        <v>0</v>
      </c>
      <c r="CY9" s="107">
        <v>0</v>
      </c>
      <c r="CZ9" s="107">
        <v>0</v>
      </c>
      <c r="DA9" s="107">
        <v>0</v>
      </c>
      <c r="DB9" s="107">
        <v>0</v>
      </c>
      <c r="DC9" s="107">
        <v>0</v>
      </c>
      <c r="DD9" s="107">
        <v>0</v>
      </c>
      <c r="DE9" s="107">
        <v>0</v>
      </c>
      <c r="DF9" s="107">
        <v>0</v>
      </c>
      <c r="DG9" s="107">
        <v>0</v>
      </c>
      <c r="DH9" s="107">
        <v>0</v>
      </c>
      <c r="DI9" s="107">
        <v>0</v>
      </c>
      <c r="DJ9" s="107">
        <v>0</v>
      </c>
      <c r="DK9" s="107">
        <v>0</v>
      </c>
      <c r="DL9" s="107">
        <v>0</v>
      </c>
      <c r="DM9" s="107">
        <v>0</v>
      </c>
      <c r="DN9" s="107">
        <v>0</v>
      </c>
      <c r="DO9" s="107">
        <v>0</v>
      </c>
      <c r="DP9" s="107">
        <v>0</v>
      </c>
      <c r="DQ9" s="107">
        <v>0</v>
      </c>
      <c r="DR9" s="107">
        <v>0</v>
      </c>
    </row>
    <row r="10" spans="1:122">
      <c r="A10" s="106"/>
      <c r="B10" s="107" t="s">
        <v>109</v>
      </c>
      <c r="C10" s="107">
        <v>0</v>
      </c>
      <c r="D10" s="107">
        <v>0</v>
      </c>
      <c r="E10" s="107">
        <v>0</v>
      </c>
      <c r="F10" s="107">
        <v>0</v>
      </c>
      <c r="G10" s="107">
        <v>0</v>
      </c>
      <c r="H10" s="107">
        <v>0</v>
      </c>
      <c r="I10" s="107">
        <v>0</v>
      </c>
      <c r="J10" s="107">
        <v>0</v>
      </c>
      <c r="K10" s="107">
        <v>0</v>
      </c>
      <c r="L10" s="107">
        <v>0</v>
      </c>
      <c r="M10" s="107">
        <v>0</v>
      </c>
      <c r="N10" s="107">
        <v>0</v>
      </c>
      <c r="O10" s="107">
        <v>0</v>
      </c>
      <c r="P10" s="107">
        <v>0</v>
      </c>
      <c r="Q10" s="107">
        <v>0</v>
      </c>
      <c r="R10" s="107">
        <v>0</v>
      </c>
      <c r="S10" s="107">
        <v>0</v>
      </c>
      <c r="T10" s="107">
        <v>0</v>
      </c>
      <c r="U10" s="107">
        <v>0</v>
      </c>
      <c r="V10" s="107">
        <v>0</v>
      </c>
      <c r="W10" s="107">
        <v>0</v>
      </c>
      <c r="X10" s="107">
        <v>0</v>
      </c>
      <c r="Y10" s="107">
        <v>0</v>
      </c>
      <c r="Z10" s="107">
        <v>0</v>
      </c>
      <c r="AA10" s="107">
        <v>0</v>
      </c>
      <c r="AB10" s="107">
        <v>0</v>
      </c>
      <c r="AC10" s="107">
        <v>0</v>
      </c>
      <c r="AD10" s="107">
        <v>0</v>
      </c>
      <c r="AE10" s="107">
        <v>0</v>
      </c>
      <c r="AF10" s="107">
        <v>0</v>
      </c>
      <c r="AG10" s="107">
        <v>0</v>
      </c>
      <c r="AH10" s="107">
        <v>0</v>
      </c>
      <c r="AI10" s="107">
        <v>0</v>
      </c>
      <c r="AJ10" s="107">
        <v>0</v>
      </c>
      <c r="AK10" s="107">
        <v>0</v>
      </c>
      <c r="AL10" s="107">
        <v>0</v>
      </c>
      <c r="AM10" s="107">
        <v>0</v>
      </c>
      <c r="AN10" s="107">
        <v>0</v>
      </c>
      <c r="AO10" s="107">
        <v>0</v>
      </c>
      <c r="AP10" s="107">
        <v>0</v>
      </c>
      <c r="AQ10" s="107">
        <v>0</v>
      </c>
      <c r="AR10" s="107">
        <v>0</v>
      </c>
      <c r="AS10" s="107">
        <v>0</v>
      </c>
      <c r="AT10" s="107">
        <v>0</v>
      </c>
      <c r="AU10" s="107">
        <v>0</v>
      </c>
      <c r="AV10" s="107">
        <v>0</v>
      </c>
      <c r="AW10" s="107">
        <v>0</v>
      </c>
      <c r="AX10" s="107">
        <v>0</v>
      </c>
      <c r="AY10" s="107">
        <v>0</v>
      </c>
      <c r="AZ10" s="107">
        <v>0</v>
      </c>
      <c r="BA10" s="107">
        <v>0</v>
      </c>
      <c r="BB10" s="107">
        <v>0</v>
      </c>
      <c r="BC10" s="107">
        <v>0</v>
      </c>
      <c r="BD10" s="107">
        <v>0</v>
      </c>
      <c r="BE10" s="107">
        <v>0</v>
      </c>
      <c r="BF10" s="107">
        <v>0</v>
      </c>
      <c r="BG10" s="107">
        <v>0</v>
      </c>
      <c r="BH10" s="107">
        <v>0</v>
      </c>
      <c r="BI10" s="107">
        <v>0</v>
      </c>
      <c r="BJ10" s="107">
        <v>0</v>
      </c>
      <c r="BK10" s="107">
        <v>0</v>
      </c>
      <c r="BL10" s="107">
        <v>0</v>
      </c>
      <c r="BM10" s="107">
        <v>0</v>
      </c>
      <c r="BN10" s="107">
        <v>0</v>
      </c>
      <c r="BO10" s="107">
        <v>0</v>
      </c>
      <c r="BP10" s="107">
        <v>0</v>
      </c>
      <c r="BQ10" s="107">
        <v>0</v>
      </c>
      <c r="BR10" s="107">
        <v>0</v>
      </c>
      <c r="BS10" s="107">
        <v>0</v>
      </c>
      <c r="BT10" s="107">
        <v>0</v>
      </c>
      <c r="BU10" s="107">
        <v>0</v>
      </c>
      <c r="BV10" s="107">
        <v>0</v>
      </c>
      <c r="BW10" s="107">
        <v>0</v>
      </c>
      <c r="BX10" s="107">
        <v>0</v>
      </c>
      <c r="BY10" s="107">
        <v>0</v>
      </c>
      <c r="BZ10" s="107">
        <v>0</v>
      </c>
      <c r="CA10" s="107">
        <v>0</v>
      </c>
      <c r="CB10" s="107">
        <v>0</v>
      </c>
      <c r="CC10" s="107">
        <v>0</v>
      </c>
      <c r="CD10" s="107">
        <v>0</v>
      </c>
      <c r="CE10" s="107">
        <v>0</v>
      </c>
      <c r="CF10" s="107">
        <v>0</v>
      </c>
      <c r="CG10" s="107">
        <v>0</v>
      </c>
      <c r="CH10" s="107">
        <v>0</v>
      </c>
      <c r="CI10" s="107">
        <v>0</v>
      </c>
      <c r="CJ10" s="107">
        <v>0</v>
      </c>
      <c r="CK10" s="107">
        <v>0</v>
      </c>
      <c r="CL10" s="107">
        <v>0</v>
      </c>
      <c r="CM10" s="107">
        <v>0</v>
      </c>
      <c r="CN10" s="107">
        <v>0</v>
      </c>
      <c r="CO10" s="107">
        <v>0</v>
      </c>
      <c r="CP10" s="107">
        <v>0</v>
      </c>
      <c r="CQ10" s="107">
        <v>0</v>
      </c>
      <c r="CR10" s="107">
        <v>0</v>
      </c>
      <c r="CS10" s="107">
        <v>0</v>
      </c>
      <c r="CT10" s="107">
        <v>0</v>
      </c>
      <c r="CU10" s="107">
        <v>0</v>
      </c>
      <c r="CV10" s="107">
        <v>0</v>
      </c>
      <c r="CW10" s="107">
        <v>0</v>
      </c>
      <c r="CX10" s="107">
        <v>0</v>
      </c>
      <c r="CY10" s="107">
        <v>0</v>
      </c>
      <c r="CZ10" s="107">
        <v>0</v>
      </c>
      <c r="DA10" s="107">
        <v>0</v>
      </c>
      <c r="DB10" s="107">
        <v>0</v>
      </c>
      <c r="DC10" s="107">
        <v>0</v>
      </c>
      <c r="DD10" s="107">
        <v>0</v>
      </c>
      <c r="DE10" s="107">
        <v>0</v>
      </c>
      <c r="DF10" s="107">
        <v>0</v>
      </c>
      <c r="DG10" s="107">
        <v>0</v>
      </c>
      <c r="DH10" s="107">
        <v>0</v>
      </c>
      <c r="DI10" s="107">
        <v>0</v>
      </c>
      <c r="DJ10" s="107">
        <v>0</v>
      </c>
      <c r="DK10" s="107">
        <v>0</v>
      </c>
      <c r="DL10" s="107">
        <v>0</v>
      </c>
      <c r="DM10" s="107">
        <v>0</v>
      </c>
      <c r="DN10" s="107">
        <v>0</v>
      </c>
      <c r="DO10" s="107">
        <v>0</v>
      </c>
      <c r="DP10" s="107">
        <v>0</v>
      </c>
      <c r="DQ10" s="107">
        <v>0</v>
      </c>
      <c r="DR10" s="107">
        <v>0</v>
      </c>
    </row>
    <row r="11" spans="1:122">
      <c r="A11" s="106"/>
      <c r="B11" s="107" t="s">
        <v>181</v>
      </c>
      <c r="C11" s="107">
        <v>20674.81</v>
      </c>
      <c r="D11" s="107">
        <v>0</v>
      </c>
      <c r="E11" s="107">
        <v>0</v>
      </c>
      <c r="F11" s="107">
        <v>0</v>
      </c>
      <c r="G11" s="107">
        <v>0</v>
      </c>
      <c r="H11" s="107">
        <v>0</v>
      </c>
      <c r="I11" s="107">
        <v>0</v>
      </c>
      <c r="J11" s="107">
        <v>0</v>
      </c>
      <c r="K11" s="107">
        <v>0</v>
      </c>
      <c r="L11" s="107">
        <v>0</v>
      </c>
      <c r="M11" s="107">
        <v>0</v>
      </c>
      <c r="N11" s="107">
        <v>0</v>
      </c>
      <c r="O11" s="107">
        <v>0</v>
      </c>
      <c r="P11" s="107">
        <v>0</v>
      </c>
      <c r="Q11" s="107">
        <v>0</v>
      </c>
      <c r="R11" s="107">
        <v>0</v>
      </c>
      <c r="S11" s="107">
        <v>0</v>
      </c>
      <c r="T11" s="107">
        <v>0</v>
      </c>
      <c r="U11" s="107">
        <v>0</v>
      </c>
      <c r="V11" s="107">
        <v>20674.81</v>
      </c>
      <c r="W11" s="107">
        <v>0</v>
      </c>
      <c r="X11" s="107">
        <v>0</v>
      </c>
      <c r="Y11" s="107">
        <v>0</v>
      </c>
      <c r="Z11" s="107">
        <v>12082.36</v>
      </c>
      <c r="AA11" s="107">
        <v>0</v>
      </c>
      <c r="AB11" s="107">
        <v>0</v>
      </c>
      <c r="AC11" s="107">
        <v>8592.45</v>
      </c>
      <c r="AD11" s="107">
        <v>0</v>
      </c>
      <c r="AE11" s="107">
        <v>0</v>
      </c>
      <c r="AF11" s="107">
        <v>0</v>
      </c>
      <c r="AG11" s="107">
        <v>0</v>
      </c>
      <c r="AH11" s="107">
        <v>0</v>
      </c>
      <c r="AI11" s="107">
        <v>0</v>
      </c>
      <c r="AJ11" s="107">
        <v>0</v>
      </c>
      <c r="AK11" s="107">
        <v>0</v>
      </c>
      <c r="AL11" s="107">
        <v>0</v>
      </c>
      <c r="AM11" s="107">
        <v>0</v>
      </c>
      <c r="AN11" s="107">
        <v>0</v>
      </c>
      <c r="AO11" s="107">
        <v>0</v>
      </c>
      <c r="AP11" s="107">
        <v>0</v>
      </c>
      <c r="AQ11" s="107">
        <v>0</v>
      </c>
      <c r="AR11" s="107">
        <v>0</v>
      </c>
      <c r="AS11" s="107">
        <v>0</v>
      </c>
      <c r="AT11" s="107">
        <v>0</v>
      </c>
      <c r="AU11" s="107">
        <v>0</v>
      </c>
      <c r="AV11" s="107">
        <v>0</v>
      </c>
      <c r="AW11" s="107">
        <v>0</v>
      </c>
      <c r="AX11" s="107">
        <v>0</v>
      </c>
      <c r="AY11" s="107">
        <v>0</v>
      </c>
      <c r="AZ11" s="107">
        <v>0</v>
      </c>
      <c r="BA11" s="107">
        <v>0</v>
      </c>
      <c r="BB11" s="107">
        <v>0</v>
      </c>
      <c r="BC11" s="107">
        <v>0</v>
      </c>
      <c r="BD11" s="107">
        <v>0</v>
      </c>
      <c r="BE11" s="107">
        <v>0</v>
      </c>
      <c r="BF11" s="107">
        <v>0</v>
      </c>
      <c r="BG11" s="107">
        <v>0</v>
      </c>
      <c r="BH11" s="107">
        <v>0</v>
      </c>
      <c r="BI11" s="107">
        <v>0</v>
      </c>
      <c r="BJ11" s="107">
        <v>0</v>
      </c>
      <c r="BK11" s="107">
        <v>0</v>
      </c>
      <c r="BL11" s="107">
        <v>0</v>
      </c>
      <c r="BM11" s="107">
        <v>0</v>
      </c>
      <c r="BN11" s="107">
        <v>0</v>
      </c>
      <c r="BO11" s="107">
        <v>0</v>
      </c>
      <c r="BP11" s="107">
        <v>0</v>
      </c>
      <c r="BQ11" s="107">
        <v>0</v>
      </c>
      <c r="BR11" s="107">
        <v>0</v>
      </c>
      <c r="BS11" s="107">
        <v>0</v>
      </c>
      <c r="BT11" s="107">
        <v>0</v>
      </c>
      <c r="BU11" s="107">
        <v>0</v>
      </c>
      <c r="BV11" s="107">
        <v>0</v>
      </c>
      <c r="BW11" s="107">
        <v>0</v>
      </c>
      <c r="BX11" s="107">
        <v>0</v>
      </c>
      <c r="BY11" s="107">
        <v>0</v>
      </c>
      <c r="BZ11" s="107">
        <v>0</v>
      </c>
      <c r="CA11" s="107">
        <v>0</v>
      </c>
      <c r="CB11" s="107">
        <v>0</v>
      </c>
      <c r="CC11" s="107">
        <v>0</v>
      </c>
      <c r="CD11" s="107">
        <v>0</v>
      </c>
      <c r="CE11" s="107">
        <v>0</v>
      </c>
      <c r="CF11" s="107">
        <v>0</v>
      </c>
      <c r="CG11" s="107">
        <v>0</v>
      </c>
      <c r="CH11" s="107">
        <v>0</v>
      </c>
      <c r="CI11" s="107">
        <v>0</v>
      </c>
      <c r="CJ11" s="107">
        <v>0</v>
      </c>
      <c r="CK11" s="107">
        <v>0</v>
      </c>
      <c r="CL11" s="107">
        <v>0</v>
      </c>
      <c r="CM11" s="107">
        <v>0</v>
      </c>
      <c r="CN11" s="107">
        <v>0</v>
      </c>
      <c r="CO11" s="107">
        <v>0</v>
      </c>
      <c r="CP11" s="107">
        <v>0</v>
      </c>
      <c r="CQ11" s="107">
        <v>0</v>
      </c>
      <c r="CR11" s="107">
        <v>0</v>
      </c>
      <c r="CS11" s="107">
        <v>0</v>
      </c>
      <c r="CT11" s="107">
        <v>0</v>
      </c>
      <c r="CU11" s="107">
        <v>0</v>
      </c>
      <c r="CV11" s="107">
        <v>0</v>
      </c>
      <c r="CW11" s="107">
        <v>0</v>
      </c>
      <c r="CX11" s="107">
        <v>0</v>
      </c>
      <c r="CY11" s="107">
        <v>0</v>
      </c>
      <c r="CZ11" s="107">
        <v>0</v>
      </c>
      <c r="DA11" s="107">
        <v>0</v>
      </c>
      <c r="DB11" s="107">
        <v>0</v>
      </c>
      <c r="DC11" s="107">
        <v>0</v>
      </c>
      <c r="DD11" s="107">
        <v>0</v>
      </c>
      <c r="DE11" s="107">
        <v>0</v>
      </c>
      <c r="DF11" s="107">
        <v>0</v>
      </c>
      <c r="DG11" s="107">
        <v>0</v>
      </c>
      <c r="DH11" s="107">
        <v>0</v>
      </c>
      <c r="DI11" s="107">
        <v>0</v>
      </c>
      <c r="DJ11" s="107">
        <v>0</v>
      </c>
      <c r="DK11" s="107">
        <v>0</v>
      </c>
      <c r="DL11" s="107">
        <v>0</v>
      </c>
      <c r="DM11" s="107">
        <v>0</v>
      </c>
      <c r="DN11" s="107">
        <v>0</v>
      </c>
      <c r="DO11" s="107">
        <v>0</v>
      </c>
      <c r="DP11" s="107">
        <v>0</v>
      </c>
      <c r="DQ11" s="107">
        <v>0</v>
      </c>
      <c r="DR11" s="107">
        <v>0</v>
      </c>
    </row>
    <row r="12" spans="1:122">
      <c r="A12" s="106"/>
      <c r="B12" s="107" t="s">
        <v>111</v>
      </c>
      <c r="C12" s="107">
        <v>0</v>
      </c>
      <c r="D12" s="107">
        <v>0</v>
      </c>
      <c r="E12" s="107">
        <v>0</v>
      </c>
      <c r="F12" s="107">
        <v>0</v>
      </c>
      <c r="G12" s="107">
        <v>0</v>
      </c>
      <c r="H12" s="107">
        <v>0</v>
      </c>
      <c r="I12" s="107">
        <v>0</v>
      </c>
      <c r="J12" s="107">
        <v>0</v>
      </c>
      <c r="K12" s="107">
        <v>0</v>
      </c>
      <c r="L12" s="107">
        <v>0</v>
      </c>
      <c r="M12" s="107">
        <v>0</v>
      </c>
      <c r="N12" s="107">
        <v>0</v>
      </c>
      <c r="O12" s="107">
        <v>0</v>
      </c>
      <c r="P12" s="107">
        <v>0</v>
      </c>
      <c r="Q12" s="107">
        <v>0</v>
      </c>
      <c r="R12" s="107">
        <v>0</v>
      </c>
      <c r="S12" s="107">
        <v>0</v>
      </c>
      <c r="T12" s="107">
        <v>0</v>
      </c>
      <c r="U12" s="107">
        <v>0</v>
      </c>
      <c r="V12" s="107">
        <v>0</v>
      </c>
      <c r="W12" s="107">
        <v>0</v>
      </c>
      <c r="X12" s="107">
        <v>0</v>
      </c>
      <c r="Y12" s="107">
        <v>0</v>
      </c>
      <c r="Z12" s="107">
        <v>0</v>
      </c>
      <c r="AA12" s="107">
        <v>0</v>
      </c>
      <c r="AB12" s="107">
        <v>0</v>
      </c>
      <c r="AC12" s="107">
        <v>0</v>
      </c>
      <c r="AD12" s="107">
        <v>0</v>
      </c>
      <c r="AE12" s="107">
        <v>0</v>
      </c>
      <c r="AF12" s="107">
        <v>0</v>
      </c>
      <c r="AG12" s="107">
        <v>0</v>
      </c>
      <c r="AH12" s="107">
        <v>0</v>
      </c>
      <c r="AI12" s="107">
        <v>0</v>
      </c>
      <c r="AJ12" s="107">
        <v>0</v>
      </c>
      <c r="AK12" s="107">
        <v>0</v>
      </c>
      <c r="AL12" s="107">
        <v>0</v>
      </c>
      <c r="AM12" s="107">
        <v>0</v>
      </c>
      <c r="AN12" s="107">
        <v>0</v>
      </c>
      <c r="AO12" s="107">
        <v>0</v>
      </c>
      <c r="AP12" s="107">
        <v>0</v>
      </c>
      <c r="AQ12" s="107">
        <v>0</v>
      </c>
      <c r="AR12" s="107">
        <v>0</v>
      </c>
      <c r="AS12" s="107">
        <v>0</v>
      </c>
      <c r="AT12" s="107">
        <v>0</v>
      </c>
      <c r="AU12" s="107">
        <v>0</v>
      </c>
      <c r="AV12" s="107">
        <v>0</v>
      </c>
      <c r="AW12" s="107">
        <v>0</v>
      </c>
      <c r="AX12" s="107">
        <v>0</v>
      </c>
      <c r="AY12" s="107">
        <v>0</v>
      </c>
      <c r="AZ12" s="107">
        <v>0</v>
      </c>
      <c r="BA12" s="107">
        <v>0</v>
      </c>
      <c r="BB12" s="107">
        <v>0</v>
      </c>
      <c r="BC12" s="107">
        <v>0</v>
      </c>
      <c r="BD12" s="107">
        <v>0</v>
      </c>
      <c r="BE12" s="107">
        <v>0</v>
      </c>
      <c r="BF12" s="107">
        <v>0</v>
      </c>
      <c r="BG12" s="107">
        <v>0</v>
      </c>
      <c r="BH12" s="107">
        <v>0</v>
      </c>
      <c r="BI12" s="107">
        <v>0</v>
      </c>
      <c r="BJ12" s="107">
        <v>0</v>
      </c>
      <c r="BK12" s="107">
        <v>0</v>
      </c>
      <c r="BL12" s="107">
        <v>0</v>
      </c>
      <c r="BM12" s="107">
        <v>0</v>
      </c>
      <c r="BN12" s="107">
        <v>0</v>
      </c>
      <c r="BO12" s="107">
        <v>0</v>
      </c>
      <c r="BP12" s="107">
        <v>0</v>
      </c>
      <c r="BQ12" s="107">
        <v>0</v>
      </c>
      <c r="BR12" s="107">
        <v>0</v>
      </c>
      <c r="BS12" s="107">
        <v>0</v>
      </c>
      <c r="BT12" s="107">
        <v>0</v>
      </c>
      <c r="BU12" s="107">
        <v>0</v>
      </c>
      <c r="BV12" s="107">
        <v>0</v>
      </c>
      <c r="BW12" s="107">
        <v>0</v>
      </c>
      <c r="BX12" s="107">
        <v>0</v>
      </c>
      <c r="BY12" s="107">
        <v>0</v>
      </c>
      <c r="BZ12" s="107">
        <v>0</v>
      </c>
      <c r="CA12" s="107">
        <v>0</v>
      </c>
      <c r="CB12" s="107">
        <v>0</v>
      </c>
      <c r="CC12" s="107">
        <v>0</v>
      </c>
      <c r="CD12" s="107">
        <v>0</v>
      </c>
      <c r="CE12" s="107">
        <v>0</v>
      </c>
      <c r="CF12" s="107">
        <v>0</v>
      </c>
      <c r="CG12" s="107">
        <v>0</v>
      </c>
      <c r="CH12" s="107">
        <v>0</v>
      </c>
      <c r="CI12" s="107">
        <v>0</v>
      </c>
      <c r="CJ12" s="107">
        <v>0</v>
      </c>
      <c r="CK12" s="107">
        <v>0</v>
      </c>
      <c r="CL12" s="107">
        <v>0</v>
      </c>
      <c r="CM12" s="107">
        <v>0</v>
      </c>
      <c r="CN12" s="107">
        <v>0</v>
      </c>
      <c r="CO12" s="107">
        <v>0</v>
      </c>
      <c r="CP12" s="107">
        <v>0</v>
      </c>
      <c r="CQ12" s="107">
        <v>0</v>
      </c>
      <c r="CR12" s="107">
        <v>0</v>
      </c>
      <c r="CS12" s="107">
        <v>0</v>
      </c>
      <c r="CT12" s="107">
        <v>0</v>
      </c>
      <c r="CU12" s="107">
        <v>0</v>
      </c>
      <c r="CV12" s="107">
        <v>0</v>
      </c>
      <c r="CW12" s="107">
        <v>0</v>
      </c>
      <c r="CX12" s="107">
        <v>0</v>
      </c>
      <c r="CY12" s="107">
        <v>0</v>
      </c>
      <c r="CZ12" s="107">
        <v>0</v>
      </c>
      <c r="DA12" s="107">
        <v>0</v>
      </c>
      <c r="DB12" s="107">
        <v>0</v>
      </c>
      <c r="DC12" s="107">
        <v>0</v>
      </c>
      <c r="DD12" s="107">
        <v>0</v>
      </c>
      <c r="DE12" s="107">
        <v>0</v>
      </c>
      <c r="DF12" s="107">
        <v>0</v>
      </c>
      <c r="DG12" s="107">
        <v>0</v>
      </c>
      <c r="DH12" s="107">
        <v>0</v>
      </c>
      <c r="DI12" s="107">
        <v>0</v>
      </c>
      <c r="DJ12" s="107">
        <v>0</v>
      </c>
      <c r="DK12" s="107">
        <v>0</v>
      </c>
      <c r="DL12" s="107">
        <v>0</v>
      </c>
      <c r="DM12" s="107">
        <v>0</v>
      </c>
      <c r="DN12" s="107">
        <v>0</v>
      </c>
      <c r="DO12" s="107">
        <v>0</v>
      </c>
      <c r="DP12" s="107">
        <v>0</v>
      </c>
      <c r="DQ12" s="107">
        <v>0</v>
      </c>
      <c r="DR12" s="107">
        <v>0</v>
      </c>
    </row>
    <row r="13" spans="1:122">
      <c r="A13" s="106"/>
      <c r="B13" s="107" t="s">
        <v>112</v>
      </c>
      <c r="C13" s="107">
        <v>0</v>
      </c>
      <c r="D13" s="107">
        <v>0</v>
      </c>
      <c r="E13" s="107">
        <v>0</v>
      </c>
      <c r="F13" s="107">
        <v>0</v>
      </c>
      <c r="G13" s="107">
        <v>0</v>
      </c>
      <c r="H13" s="107">
        <v>0</v>
      </c>
      <c r="I13" s="107">
        <v>0</v>
      </c>
      <c r="J13" s="107">
        <v>0</v>
      </c>
      <c r="K13" s="107">
        <v>0</v>
      </c>
      <c r="L13" s="107">
        <v>0</v>
      </c>
      <c r="M13" s="107">
        <v>0</v>
      </c>
      <c r="N13" s="107">
        <v>0</v>
      </c>
      <c r="O13" s="107">
        <v>0</v>
      </c>
      <c r="P13" s="107">
        <v>0</v>
      </c>
      <c r="Q13" s="107">
        <v>0</v>
      </c>
      <c r="R13" s="107">
        <v>0</v>
      </c>
      <c r="S13" s="107">
        <v>0</v>
      </c>
      <c r="T13" s="107">
        <v>0</v>
      </c>
      <c r="U13" s="107">
        <v>0</v>
      </c>
      <c r="V13" s="107">
        <v>0</v>
      </c>
      <c r="W13" s="107">
        <v>0</v>
      </c>
      <c r="X13" s="107">
        <v>0</v>
      </c>
      <c r="Y13" s="107">
        <v>0</v>
      </c>
      <c r="Z13" s="107">
        <v>0</v>
      </c>
      <c r="AA13" s="107">
        <v>0</v>
      </c>
      <c r="AB13" s="107">
        <v>0</v>
      </c>
      <c r="AC13" s="107">
        <v>0</v>
      </c>
      <c r="AD13" s="107">
        <v>0</v>
      </c>
      <c r="AE13" s="107">
        <v>0</v>
      </c>
      <c r="AF13" s="107">
        <v>0</v>
      </c>
      <c r="AG13" s="107">
        <v>0</v>
      </c>
      <c r="AH13" s="107">
        <v>0</v>
      </c>
      <c r="AI13" s="107">
        <v>0</v>
      </c>
      <c r="AJ13" s="107">
        <v>0</v>
      </c>
      <c r="AK13" s="107">
        <v>0</v>
      </c>
      <c r="AL13" s="107">
        <v>0</v>
      </c>
      <c r="AM13" s="107">
        <v>0</v>
      </c>
      <c r="AN13" s="107">
        <v>0</v>
      </c>
      <c r="AO13" s="107">
        <v>0</v>
      </c>
      <c r="AP13" s="107">
        <v>0</v>
      </c>
      <c r="AQ13" s="107">
        <v>0</v>
      </c>
      <c r="AR13" s="107">
        <v>0</v>
      </c>
      <c r="AS13" s="107">
        <v>0</v>
      </c>
      <c r="AT13" s="107">
        <v>0</v>
      </c>
      <c r="AU13" s="107">
        <v>0</v>
      </c>
      <c r="AV13" s="107">
        <v>0</v>
      </c>
      <c r="AW13" s="107">
        <v>0</v>
      </c>
      <c r="AX13" s="107">
        <v>0</v>
      </c>
      <c r="AY13" s="107">
        <v>0</v>
      </c>
      <c r="AZ13" s="107">
        <v>0</v>
      </c>
      <c r="BA13" s="107">
        <v>0</v>
      </c>
      <c r="BB13" s="107">
        <v>0</v>
      </c>
      <c r="BC13" s="107">
        <v>0</v>
      </c>
      <c r="BD13" s="107">
        <v>0</v>
      </c>
      <c r="BE13" s="107">
        <v>0</v>
      </c>
      <c r="BF13" s="107">
        <v>0</v>
      </c>
      <c r="BG13" s="107">
        <v>0</v>
      </c>
      <c r="BH13" s="107">
        <v>0</v>
      </c>
      <c r="BI13" s="107">
        <v>0</v>
      </c>
      <c r="BJ13" s="107">
        <v>0</v>
      </c>
      <c r="BK13" s="107">
        <v>0</v>
      </c>
      <c r="BL13" s="107">
        <v>0</v>
      </c>
      <c r="BM13" s="107">
        <v>0</v>
      </c>
      <c r="BN13" s="107">
        <v>0</v>
      </c>
      <c r="BO13" s="107">
        <v>0</v>
      </c>
      <c r="BP13" s="107">
        <v>0</v>
      </c>
      <c r="BQ13" s="107">
        <v>0</v>
      </c>
      <c r="BR13" s="107">
        <v>0</v>
      </c>
      <c r="BS13" s="107">
        <v>0</v>
      </c>
      <c r="BT13" s="107">
        <v>0</v>
      </c>
      <c r="BU13" s="107">
        <v>0</v>
      </c>
      <c r="BV13" s="107">
        <v>0</v>
      </c>
      <c r="BW13" s="107">
        <v>0</v>
      </c>
      <c r="BX13" s="107">
        <v>0</v>
      </c>
      <c r="BY13" s="107">
        <v>0</v>
      </c>
      <c r="BZ13" s="107">
        <v>0</v>
      </c>
      <c r="CA13" s="107">
        <v>0</v>
      </c>
      <c r="CB13" s="107">
        <v>0</v>
      </c>
      <c r="CC13" s="107">
        <v>0</v>
      </c>
      <c r="CD13" s="107">
        <v>0</v>
      </c>
      <c r="CE13" s="107">
        <v>0</v>
      </c>
      <c r="CF13" s="107">
        <v>0</v>
      </c>
      <c r="CG13" s="107">
        <v>0</v>
      </c>
      <c r="CH13" s="107">
        <v>0</v>
      </c>
      <c r="CI13" s="107">
        <v>0</v>
      </c>
      <c r="CJ13" s="107">
        <v>0</v>
      </c>
      <c r="CK13" s="107">
        <v>0</v>
      </c>
      <c r="CL13" s="107">
        <v>0</v>
      </c>
      <c r="CM13" s="107">
        <v>0</v>
      </c>
      <c r="CN13" s="107">
        <v>0</v>
      </c>
      <c r="CO13" s="107">
        <v>0</v>
      </c>
      <c r="CP13" s="107">
        <v>0</v>
      </c>
      <c r="CQ13" s="107">
        <v>0</v>
      </c>
      <c r="CR13" s="107">
        <v>0</v>
      </c>
      <c r="CS13" s="107">
        <v>0</v>
      </c>
      <c r="CT13" s="107">
        <v>0</v>
      </c>
      <c r="CU13" s="107">
        <v>0</v>
      </c>
      <c r="CV13" s="107">
        <v>0</v>
      </c>
      <c r="CW13" s="107">
        <v>0</v>
      </c>
      <c r="CX13" s="107">
        <v>0</v>
      </c>
      <c r="CY13" s="107">
        <v>0</v>
      </c>
      <c r="CZ13" s="107">
        <v>0</v>
      </c>
      <c r="DA13" s="107">
        <v>0</v>
      </c>
      <c r="DB13" s="107">
        <v>0</v>
      </c>
      <c r="DC13" s="107">
        <v>0</v>
      </c>
      <c r="DD13" s="107">
        <v>0</v>
      </c>
      <c r="DE13" s="107">
        <v>0</v>
      </c>
      <c r="DF13" s="107">
        <v>0</v>
      </c>
      <c r="DG13" s="107">
        <v>0</v>
      </c>
      <c r="DH13" s="107">
        <v>0</v>
      </c>
      <c r="DI13" s="107">
        <v>0</v>
      </c>
      <c r="DJ13" s="107">
        <v>0</v>
      </c>
      <c r="DK13" s="107">
        <v>0</v>
      </c>
      <c r="DL13" s="107">
        <v>0</v>
      </c>
      <c r="DM13" s="107">
        <v>0</v>
      </c>
      <c r="DN13" s="107">
        <v>0</v>
      </c>
      <c r="DO13" s="107">
        <v>0</v>
      </c>
      <c r="DP13" s="107">
        <v>0</v>
      </c>
      <c r="DQ13" s="107">
        <v>0</v>
      </c>
      <c r="DR13" s="107">
        <v>0</v>
      </c>
    </row>
    <row r="14" spans="1:122">
      <c r="A14" s="106"/>
      <c r="B14" s="107" t="s">
        <v>113</v>
      </c>
      <c r="C14" s="107">
        <v>1391.26</v>
      </c>
      <c r="D14" s="107">
        <v>0</v>
      </c>
      <c r="E14" s="107">
        <v>0</v>
      </c>
      <c r="F14" s="107">
        <v>0</v>
      </c>
      <c r="G14" s="107">
        <v>0</v>
      </c>
      <c r="H14" s="107">
        <v>0</v>
      </c>
      <c r="I14" s="107">
        <v>0</v>
      </c>
      <c r="J14" s="107">
        <v>0</v>
      </c>
      <c r="K14" s="107">
        <v>0</v>
      </c>
      <c r="L14" s="107">
        <v>0</v>
      </c>
      <c r="M14" s="107">
        <v>0</v>
      </c>
      <c r="N14" s="107">
        <v>0</v>
      </c>
      <c r="O14" s="107">
        <v>0</v>
      </c>
      <c r="P14" s="107">
        <v>0</v>
      </c>
      <c r="Q14" s="107">
        <v>0</v>
      </c>
      <c r="R14" s="107">
        <v>0</v>
      </c>
      <c r="S14" s="107">
        <v>0</v>
      </c>
      <c r="T14" s="107">
        <v>1391.26</v>
      </c>
      <c r="U14" s="107">
        <v>0</v>
      </c>
      <c r="V14" s="107">
        <v>0</v>
      </c>
      <c r="W14" s="107">
        <v>0</v>
      </c>
      <c r="X14" s="107">
        <v>0</v>
      </c>
      <c r="Y14" s="107">
        <v>0</v>
      </c>
      <c r="Z14" s="107">
        <v>0</v>
      </c>
      <c r="AA14" s="107">
        <v>0</v>
      </c>
      <c r="AB14" s="107">
        <v>0</v>
      </c>
      <c r="AC14" s="107">
        <v>0</v>
      </c>
      <c r="AD14" s="107">
        <v>0</v>
      </c>
      <c r="AE14" s="107">
        <v>0</v>
      </c>
      <c r="AF14" s="107">
        <v>0</v>
      </c>
      <c r="AG14" s="107">
        <v>0</v>
      </c>
      <c r="AH14" s="107">
        <v>0</v>
      </c>
      <c r="AI14" s="107">
        <v>0</v>
      </c>
      <c r="AJ14" s="107">
        <v>0</v>
      </c>
      <c r="AK14" s="107">
        <v>0</v>
      </c>
      <c r="AL14" s="107">
        <v>0</v>
      </c>
      <c r="AM14" s="107">
        <v>0</v>
      </c>
      <c r="AN14" s="107">
        <v>0</v>
      </c>
      <c r="AO14" s="107">
        <v>0</v>
      </c>
      <c r="AP14" s="107">
        <v>0</v>
      </c>
      <c r="AQ14" s="107">
        <v>0</v>
      </c>
      <c r="AR14" s="107">
        <v>0</v>
      </c>
      <c r="AS14" s="107">
        <v>0</v>
      </c>
      <c r="AT14" s="107">
        <v>0</v>
      </c>
      <c r="AU14" s="107">
        <v>0</v>
      </c>
      <c r="AV14" s="107">
        <v>0</v>
      </c>
      <c r="AW14" s="107">
        <v>0</v>
      </c>
      <c r="AX14" s="107">
        <v>0</v>
      </c>
      <c r="AY14" s="107">
        <v>0</v>
      </c>
      <c r="AZ14" s="107">
        <v>0</v>
      </c>
      <c r="BA14" s="107">
        <v>0</v>
      </c>
      <c r="BB14" s="107">
        <v>0</v>
      </c>
      <c r="BC14" s="107">
        <v>0</v>
      </c>
      <c r="BD14" s="107">
        <v>0</v>
      </c>
      <c r="BE14" s="107">
        <v>0</v>
      </c>
      <c r="BF14" s="107">
        <v>0</v>
      </c>
      <c r="BG14" s="107">
        <v>0</v>
      </c>
      <c r="BH14" s="107">
        <v>0</v>
      </c>
      <c r="BI14" s="107">
        <v>0</v>
      </c>
      <c r="BJ14" s="107">
        <v>0</v>
      </c>
      <c r="BK14" s="107">
        <v>0</v>
      </c>
      <c r="BL14" s="107">
        <v>0</v>
      </c>
      <c r="BM14" s="107">
        <v>0</v>
      </c>
      <c r="BN14" s="107">
        <v>0</v>
      </c>
      <c r="BO14" s="107">
        <v>0</v>
      </c>
      <c r="BP14" s="107">
        <v>0</v>
      </c>
      <c r="BQ14" s="107">
        <v>0</v>
      </c>
      <c r="BR14" s="107">
        <v>0</v>
      </c>
      <c r="BS14" s="107">
        <v>0</v>
      </c>
      <c r="BT14" s="107">
        <v>0</v>
      </c>
      <c r="BU14" s="107">
        <v>0</v>
      </c>
      <c r="BV14" s="107">
        <v>0</v>
      </c>
      <c r="BW14" s="107">
        <v>0</v>
      </c>
      <c r="BX14" s="107">
        <v>0</v>
      </c>
      <c r="BY14" s="107">
        <v>0</v>
      </c>
      <c r="BZ14" s="107">
        <v>0</v>
      </c>
      <c r="CA14" s="107">
        <v>0</v>
      </c>
      <c r="CB14" s="107">
        <v>0</v>
      </c>
      <c r="CC14" s="107">
        <v>0</v>
      </c>
      <c r="CD14" s="107">
        <v>0</v>
      </c>
      <c r="CE14" s="107">
        <v>0</v>
      </c>
      <c r="CF14" s="107">
        <v>0</v>
      </c>
      <c r="CG14" s="107">
        <v>0</v>
      </c>
      <c r="CH14" s="107">
        <v>0</v>
      </c>
      <c r="CI14" s="107">
        <v>0</v>
      </c>
      <c r="CJ14" s="107">
        <v>0</v>
      </c>
      <c r="CK14" s="107">
        <v>0</v>
      </c>
      <c r="CL14" s="107">
        <v>0</v>
      </c>
      <c r="CM14" s="107">
        <v>0</v>
      </c>
      <c r="CN14" s="107">
        <v>0</v>
      </c>
      <c r="CO14" s="107">
        <v>0</v>
      </c>
      <c r="CP14" s="107">
        <v>0</v>
      </c>
      <c r="CQ14" s="107">
        <v>0</v>
      </c>
      <c r="CR14" s="107">
        <v>0</v>
      </c>
      <c r="CS14" s="107">
        <v>0</v>
      </c>
      <c r="CT14" s="107">
        <v>0</v>
      </c>
      <c r="CU14" s="107">
        <v>0</v>
      </c>
      <c r="CV14" s="107">
        <v>0</v>
      </c>
      <c r="CW14" s="107">
        <v>0</v>
      </c>
      <c r="CX14" s="107">
        <v>0</v>
      </c>
      <c r="CY14" s="107">
        <v>0</v>
      </c>
      <c r="CZ14" s="107">
        <v>0</v>
      </c>
      <c r="DA14" s="107">
        <v>0</v>
      </c>
      <c r="DB14" s="107">
        <v>0</v>
      </c>
      <c r="DC14" s="107">
        <v>0</v>
      </c>
      <c r="DD14" s="107">
        <v>0</v>
      </c>
      <c r="DE14" s="107">
        <v>0</v>
      </c>
      <c r="DF14" s="107">
        <v>0</v>
      </c>
      <c r="DG14" s="107">
        <v>0</v>
      </c>
      <c r="DH14" s="107">
        <v>0</v>
      </c>
      <c r="DI14" s="107">
        <v>0</v>
      </c>
      <c r="DJ14" s="107">
        <v>0</v>
      </c>
      <c r="DK14" s="107">
        <v>0</v>
      </c>
      <c r="DL14" s="107">
        <v>0</v>
      </c>
      <c r="DM14" s="107">
        <v>0</v>
      </c>
      <c r="DN14" s="107">
        <v>0</v>
      </c>
      <c r="DO14" s="107">
        <v>0</v>
      </c>
      <c r="DP14" s="107">
        <v>0</v>
      </c>
      <c r="DQ14" s="107">
        <v>0</v>
      </c>
      <c r="DR14" s="107">
        <v>0</v>
      </c>
    </row>
    <row r="15" spans="1:122">
      <c r="A15" s="106"/>
      <c r="B15" s="107" t="s">
        <v>114</v>
      </c>
      <c r="C15" s="107">
        <v>0</v>
      </c>
      <c r="D15" s="107">
        <v>0</v>
      </c>
      <c r="E15" s="107">
        <v>0</v>
      </c>
      <c r="F15" s="107">
        <v>0</v>
      </c>
      <c r="G15" s="107">
        <v>0</v>
      </c>
      <c r="H15" s="107">
        <v>0</v>
      </c>
      <c r="I15" s="107">
        <v>0</v>
      </c>
      <c r="J15" s="107">
        <v>0</v>
      </c>
      <c r="K15" s="107">
        <v>0</v>
      </c>
      <c r="L15" s="107">
        <v>0</v>
      </c>
      <c r="M15" s="107">
        <v>0</v>
      </c>
      <c r="N15" s="107">
        <v>0</v>
      </c>
      <c r="O15" s="107">
        <v>0</v>
      </c>
      <c r="P15" s="107">
        <v>0</v>
      </c>
      <c r="Q15" s="107">
        <v>0</v>
      </c>
      <c r="R15" s="107">
        <v>0</v>
      </c>
      <c r="S15" s="107">
        <v>0</v>
      </c>
      <c r="T15" s="107">
        <v>0</v>
      </c>
      <c r="U15" s="107">
        <v>0</v>
      </c>
      <c r="V15" s="107">
        <v>0</v>
      </c>
      <c r="W15" s="107">
        <v>0</v>
      </c>
      <c r="X15" s="107">
        <v>0</v>
      </c>
      <c r="Y15" s="107">
        <v>0</v>
      </c>
      <c r="Z15" s="107">
        <v>0</v>
      </c>
      <c r="AA15" s="107">
        <v>0</v>
      </c>
      <c r="AB15" s="107">
        <v>0</v>
      </c>
      <c r="AC15" s="107">
        <v>0</v>
      </c>
      <c r="AD15" s="107">
        <v>0</v>
      </c>
      <c r="AE15" s="107">
        <v>0</v>
      </c>
      <c r="AF15" s="107">
        <v>0</v>
      </c>
      <c r="AG15" s="107">
        <v>0</v>
      </c>
      <c r="AH15" s="107">
        <v>0</v>
      </c>
      <c r="AI15" s="107">
        <v>0</v>
      </c>
      <c r="AJ15" s="107">
        <v>0</v>
      </c>
      <c r="AK15" s="107">
        <v>0</v>
      </c>
      <c r="AL15" s="107">
        <v>0</v>
      </c>
      <c r="AM15" s="107">
        <v>0</v>
      </c>
      <c r="AN15" s="107">
        <v>0</v>
      </c>
      <c r="AO15" s="107">
        <v>0</v>
      </c>
      <c r="AP15" s="107">
        <v>0</v>
      </c>
      <c r="AQ15" s="107">
        <v>0</v>
      </c>
      <c r="AR15" s="107">
        <v>0</v>
      </c>
      <c r="AS15" s="107">
        <v>0</v>
      </c>
      <c r="AT15" s="107">
        <v>0</v>
      </c>
      <c r="AU15" s="107">
        <v>0</v>
      </c>
      <c r="AV15" s="107">
        <v>0</v>
      </c>
      <c r="AW15" s="107">
        <v>0</v>
      </c>
      <c r="AX15" s="107">
        <v>0</v>
      </c>
      <c r="AY15" s="107">
        <v>0</v>
      </c>
      <c r="AZ15" s="107">
        <v>0</v>
      </c>
      <c r="BA15" s="107">
        <v>0</v>
      </c>
      <c r="BB15" s="107">
        <v>0</v>
      </c>
      <c r="BC15" s="107">
        <v>0</v>
      </c>
      <c r="BD15" s="107">
        <v>0</v>
      </c>
      <c r="BE15" s="107">
        <v>0</v>
      </c>
      <c r="BF15" s="107">
        <v>0</v>
      </c>
      <c r="BG15" s="107">
        <v>0</v>
      </c>
      <c r="BH15" s="107">
        <v>0</v>
      </c>
      <c r="BI15" s="107">
        <v>0</v>
      </c>
      <c r="BJ15" s="107">
        <v>0</v>
      </c>
      <c r="BK15" s="107">
        <v>0</v>
      </c>
      <c r="BL15" s="107">
        <v>0</v>
      </c>
      <c r="BM15" s="107">
        <v>0</v>
      </c>
      <c r="BN15" s="107">
        <v>0</v>
      </c>
      <c r="BO15" s="107">
        <v>0</v>
      </c>
      <c r="BP15" s="107">
        <v>0</v>
      </c>
      <c r="BQ15" s="107">
        <v>0</v>
      </c>
      <c r="BR15" s="107">
        <v>0</v>
      </c>
      <c r="BS15" s="107">
        <v>0</v>
      </c>
      <c r="BT15" s="107">
        <v>0</v>
      </c>
      <c r="BU15" s="107">
        <v>0</v>
      </c>
      <c r="BV15" s="107">
        <v>0</v>
      </c>
      <c r="BW15" s="107">
        <v>0</v>
      </c>
      <c r="BX15" s="107">
        <v>0</v>
      </c>
      <c r="BY15" s="107">
        <v>0</v>
      </c>
      <c r="BZ15" s="107">
        <v>0</v>
      </c>
      <c r="CA15" s="107">
        <v>0</v>
      </c>
      <c r="CB15" s="107">
        <v>0</v>
      </c>
      <c r="CC15" s="107">
        <v>0</v>
      </c>
      <c r="CD15" s="107">
        <v>0</v>
      </c>
      <c r="CE15" s="107">
        <v>0</v>
      </c>
      <c r="CF15" s="107">
        <v>0</v>
      </c>
      <c r="CG15" s="107">
        <v>0</v>
      </c>
      <c r="CH15" s="107">
        <v>0</v>
      </c>
      <c r="CI15" s="107">
        <v>0</v>
      </c>
      <c r="CJ15" s="107">
        <v>0</v>
      </c>
      <c r="CK15" s="107">
        <v>0</v>
      </c>
      <c r="CL15" s="107">
        <v>0</v>
      </c>
      <c r="CM15" s="107">
        <v>0</v>
      </c>
      <c r="CN15" s="107">
        <v>0</v>
      </c>
      <c r="CO15" s="107">
        <v>0</v>
      </c>
      <c r="CP15" s="107">
        <v>0</v>
      </c>
      <c r="CQ15" s="107">
        <v>0</v>
      </c>
      <c r="CR15" s="107">
        <v>0</v>
      </c>
      <c r="CS15" s="107">
        <v>0</v>
      </c>
      <c r="CT15" s="107">
        <v>0</v>
      </c>
      <c r="CU15" s="107">
        <v>0</v>
      </c>
      <c r="CV15" s="107">
        <v>0</v>
      </c>
      <c r="CW15" s="107">
        <v>0</v>
      </c>
      <c r="CX15" s="107">
        <v>0</v>
      </c>
      <c r="CY15" s="107">
        <v>0</v>
      </c>
      <c r="CZ15" s="107">
        <v>0</v>
      </c>
      <c r="DA15" s="107">
        <v>0</v>
      </c>
      <c r="DB15" s="107">
        <v>0</v>
      </c>
      <c r="DC15" s="107">
        <v>0</v>
      </c>
      <c r="DD15" s="107">
        <v>0</v>
      </c>
      <c r="DE15" s="107">
        <v>0</v>
      </c>
      <c r="DF15" s="107">
        <v>0</v>
      </c>
      <c r="DG15" s="107">
        <v>0</v>
      </c>
      <c r="DH15" s="107">
        <v>0</v>
      </c>
      <c r="DI15" s="107">
        <v>0</v>
      </c>
      <c r="DJ15" s="107">
        <v>0</v>
      </c>
      <c r="DK15" s="107">
        <v>0</v>
      </c>
      <c r="DL15" s="107">
        <v>0</v>
      </c>
      <c r="DM15" s="107">
        <v>0</v>
      </c>
      <c r="DN15" s="107">
        <v>0</v>
      </c>
      <c r="DO15" s="107">
        <v>0</v>
      </c>
      <c r="DP15" s="107">
        <v>0</v>
      </c>
      <c r="DQ15" s="107">
        <v>0</v>
      </c>
      <c r="DR15" s="107">
        <v>0</v>
      </c>
    </row>
    <row r="16" spans="1:122">
      <c r="A16" s="106"/>
      <c r="B16" s="107" t="s">
        <v>115</v>
      </c>
      <c r="C16" s="107">
        <v>0</v>
      </c>
      <c r="D16" s="107">
        <v>0</v>
      </c>
      <c r="E16" s="107">
        <v>0</v>
      </c>
      <c r="F16" s="107">
        <v>0</v>
      </c>
      <c r="G16" s="107">
        <v>0</v>
      </c>
      <c r="H16" s="107">
        <v>0</v>
      </c>
      <c r="I16" s="107">
        <v>0</v>
      </c>
      <c r="J16" s="107">
        <v>0</v>
      </c>
      <c r="K16" s="107">
        <v>0</v>
      </c>
      <c r="L16" s="107">
        <v>0</v>
      </c>
      <c r="M16" s="107">
        <v>0</v>
      </c>
      <c r="N16" s="107">
        <v>0</v>
      </c>
      <c r="O16" s="107">
        <v>0</v>
      </c>
      <c r="P16" s="107">
        <v>0</v>
      </c>
      <c r="Q16" s="107">
        <v>0</v>
      </c>
      <c r="R16" s="107">
        <v>0</v>
      </c>
      <c r="S16" s="107">
        <v>0</v>
      </c>
      <c r="T16" s="107">
        <v>0</v>
      </c>
      <c r="U16" s="107">
        <v>0</v>
      </c>
      <c r="V16" s="107">
        <v>0</v>
      </c>
      <c r="W16" s="107">
        <v>0</v>
      </c>
      <c r="X16" s="107">
        <v>0</v>
      </c>
      <c r="Y16" s="107">
        <v>0</v>
      </c>
      <c r="Z16" s="107">
        <v>0</v>
      </c>
      <c r="AA16" s="107">
        <v>0</v>
      </c>
      <c r="AB16" s="107">
        <v>0</v>
      </c>
      <c r="AC16" s="107">
        <v>0</v>
      </c>
      <c r="AD16" s="107">
        <v>0</v>
      </c>
      <c r="AE16" s="107">
        <v>0</v>
      </c>
      <c r="AF16" s="107">
        <v>0</v>
      </c>
      <c r="AG16" s="107">
        <v>0</v>
      </c>
      <c r="AH16" s="107">
        <v>0</v>
      </c>
      <c r="AI16" s="107">
        <v>0</v>
      </c>
      <c r="AJ16" s="107">
        <v>0</v>
      </c>
      <c r="AK16" s="107">
        <v>0</v>
      </c>
      <c r="AL16" s="107">
        <v>0</v>
      </c>
      <c r="AM16" s="107">
        <v>0</v>
      </c>
      <c r="AN16" s="107">
        <v>0</v>
      </c>
      <c r="AO16" s="107">
        <v>0</v>
      </c>
      <c r="AP16" s="107">
        <v>0</v>
      </c>
      <c r="AQ16" s="107">
        <v>0</v>
      </c>
      <c r="AR16" s="107">
        <v>0</v>
      </c>
      <c r="AS16" s="107">
        <v>0</v>
      </c>
      <c r="AT16" s="107">
        <v>0</v>
      </c>
      <c r="AU16" s="107">
        <v>0</v>
      </c>
      <c r="AV16" s="107">
        <v>0</v>
      </c>
      <c r="AW16" s="107">
        <v>0</v>
      </c>
      <c r="AX16" s="107">
        <v>0</v>
      </c>
      <c r="AY16" s="107">
        <v>0</v>
      </c>
      <c r="AZ16" s="107">
        <v>0</v>
      </c>
      <c r="BA16" s="107">
        <v>0</v>
      </c>
      <c r="BB16" s="107">
        <v>0</v>
      </c>
      <c r="BC16" s="107">
        <v>0</v>
      </c>
      <c r="BD16" s="107">
        <v>0</v>
      </c>
      <c r="BE16" s="107">
        <v>0</v>
      </c>
      <c r="BF16" s="107">
        <v>0</v>
      </c>
      <c r="BG16" s="107">
        <v>0</v>
      </c>
      <c r="BH16" s="107">
        <v>0</v>
      </c>
      <c r="BI16" s="107">
        <v>0</v>
      </c>
      <c r="BJ16" s="107">
        <v>0</v>
      </c>
      <c r="BK16" s="107">
        <v>0</v>
      </c>
      <c r="BL16" s="107">
        <v>0</v>
      </c>
      <c r="BM16" s="107">
        <v>0</v>
      </c>
      <c r="BN16" s="107">
        <v>0</v>
      </c>
      <c r="BO16" s="107">
        <v>0</v>
      </c>
      <c r="BP16" s="107">
        <v>0</v>
      </c>
      <c r="BQ16" s="107">
        <v>0</v>
      </c>
      <c r="BR16" s="107">
        <v>0</v>
      </c>
      <c r="BS16" s="107">
        <v>0</v>
      </c>
      <c r="BT16" s="107">
        <v>0</v>
      </c>
      <c r="BU16" s="107">
        <v>0</v>
      </c>
      <c r="BV16" s="107">
        <v>0</v>
      </c>
      <c r="BW16" s="107">
        <v>0</v>
      </c>
      <c r="BX16" s="107">
        <v>0</v>
      </c>
      <c r="BY16" s="107">
        <v>0</v>
      </c>
      <c r="BZ16" s="107">
        <v>0</v>
      </c>
      <c r="CA16" s="107">
        <v>0</v>
      </c>
      <c r="CB16" s="107">
        <v>0</v>
      </c>
      <c r="CC16" s="107">
        <v>0</v>
      </c>
      <c r="CD16" s="107">
        <v>0</v>
      </c>
      <c r="CE16" s="107">
        <v>0</v>
      </c>
      <c r="CF16" s="107">
        <v>0</v>
      </c>
      <c r="CG16" s="107">
        <v>0</v>
      </c>
      <c r="CH16" s="107">
        <v>0</v>
      </c>
      <c r="CI16" s="107">
        <v>0</v>
      </c>
      <c r="CJ16" s="107">
        <v>0</v>
      </c>
      <c r="CK16" s="107">
        <v>0</v>
      </c>
      <c r="CL16" s="107">
        <v>0</v>
      </c>
      <c r="CM16" s="107">
        <v>0</v>
      </c>
      <c r="CN16" s="107">
        <v>0</v>
      </c>
      <c r="CO16" s="107">
        <v>0</v>
      </c>
      <c r="CP16" s="107">
        <v>0</v>
      </c>
      <c r="CQ16" s="107">
        <v>0</v>
      </c>
      <c r="CR16" s="107">
        <v>0</v>
      </c>
      <c r="CS16" s="107">
        <v>0</v>
      </c>
      <c r="CT16" s="107">
        <v>0</v>
      </c>
      <c r="CU16" s="107">
        <v>0</v>
      </c>
      <c r="CV16" s="107">
        <v>0</v>
      </c>
      <c r="CW16" s="107">
        <v>0</v>
      </c>
      <c r="CX16" s="107">
        <v>0</v>
      </c>
      <c r="CY16" s="107">
        <v>0</v>
      </c>
      <c r="CZ16" s="107">
        <v>0</v>
      </c>
      <c r="DA16" s="107">
        <v>0</v>
      </c>
      <c r="DB16" s="107">
        <v>0</v>
      </c>
      <c r="DC16" s="107">
        <v>0</v>
      </c>
      <c r="DD16" s="107">
        <v>0</v>
      </c>
      <c r="DE16" s="107">
        <v>0</v>
      </c>
      <c r="DF16" s="107">
        <v>0</v>
      </c>
      <c r="DG16" s="107">
        <v>0</v>
      </c>
      <c r="DH16" s="107">
        <v>0</v>
      </c>
      <c r="DI16" s="107">
        <v>0</v>
      </c>
      <c r="DJ16" s="107">
        <v>0</v>
      </c>
      <c r="DK16" s="107">
        <v>0</v>
      </c>
      <c r="DL16" s="107">
        <v>0</v>
      </c>
      <c r="DM16" s="107">
        <v>0</v>
      </c>
      <c r="DN16" s="107">
        <v>0</v>
      </c>
      <c r="DO16" s="107">
        <v>0</v>
      </c>
      <c r="DP16" s="107">
        <v>0</v>
      </c>
      <c r="DQ16" s="107">
        <v>0</v>
      </c>
      <c r="DR16" s="107">
        <v>0</v>
      </c>
    </row>
    <row r="17" spans="1:122">
      <c r="A17" s="106"/>
      <c r="B17" s="107" t="s">
        <v>116</v>
      </c>
      <c r="C17" s="107">
        <v>0</v>
      </c>
      <c r="D17" s="107">
        <v>0</v>
      </c>
      <c r="E17" s="107">
        <v>0</v>
      </c>
      <c r="F17" s="107">
        <v>0</v>
      </c>
      <c r="G17" s="107">
        <v>0</v>
      </c>
      <c r="H17" s="107">
        <v>0</v>
      </c>
      <c r="I17" s="107">
        <v>0</v>
      </c>
      <c r="J17" s="107">
        <v>0</v>
      </c>
      <c r="K17" s="107">
        <v>0</v>
      </c>
      <c r="L17" s="107">
        <v>0</v>
      </c>
      <c r="M17" s="107">
        <v>0</v>
      </c>
      <c r="N17" s="107">
        <v>0</v>
      </c>
      <c r="O17" s="107">
        <v>0</v>
      </c>
      <c r="P17" s="107">
        <v>0</v>
      </c>
      <c r="Q17" s="107">
        <v>0</v>
      </c>
      <c r="R17" s="107">
        <v>0</v>
      </c>
      <c r="S17" s="107">
        <v>0</v>
      </c>
      <c r="T17" s="107">
        <v>0</v>
      </c>
      <c r="U17" s="107">
        <v>0</v>
      </c>
      <c r="V17" s="107">
        <v>0</v>
      </c>
      <c r="W17" s="107">
        <v>0</v>
      </c>
      <c r="X17" s="107">
        <v>0</v>
      </c>
      <c r="Y17" s="107">
        <v>0</v>
      </c>
      <c r="Z17" s="107">
        <v>0</v>
      </c>
      <c r="AA17" s="107">
        <v>0</v>
      </c>
      <c r="AB17" s="107">
        <v>0</v>
      </c>
      <c r="AC17" s="107">
        <v>0</v>
      </c>
      <c r="AD17" s="107">
        <v>0</v>
      </c>
      <c r="AE17" s="107">
        <v>0</v>
      </c>
      <c r="AF17" s="107">
        <v>0</v>
      </c>
      <c r="AG17" s="107">
        <v>0</v>
      </c>
      <c r="AH17" s="107">
        <v>0</v>
      </c>
      <c r="AI17" s="107">
        <v>0</v>
      </c>
      <c r="AJ17" s="107">
        <v>0</v>
      </c>
      <c r="AK17" s="107">
        <v>0</v>
      </c>
      <c r="AL17" s="107">
        <v>0</v>
      </c>
      <c r="AM17" s="107">
        <v>0</v>
      </c>
      <c r="AN17" s="107">
        <v>0</v>
      </c>
      <c r="AO17" s="107">
        <v>0</v>
      </c>
      <c r="AP17" s="107">
        <v>0</v>
      </c>
      <c r="AQ17" s="107">
        <v>0</v>
      </c>
      <c r="AR17" s="107">
        <v>0</v>
      </c>
      <c r="AS17" s="107">
        <v>0</v>
      </c>
      <c r="AT17" s="107">
        <v>0</v>
      </c>
      <c r="AU17" s="107">
        <v>0</v>
      </c>
      <c r="AV17" s="107">
        <v>0</v>
      </c>
      <c r="AW17" s="107">
        <v>0</v>
      </c>
      <c r="AX17" s="107">
        <v>0</v>
      </c>
      <c r="AY17" s="107">
        <v>0</v>
      </c>
      <c r="AZ17" s="107">
        <v>0</v>
      </c>
      <c r="BA17" s="107">
        <v>0</v>
      </c>
      <c r="BB17" s="107">
        <v>0</v>
      </c>
      <c r="BC17" s="107">
        <v>0</v>
      </c>
      <c r="BD17" s="107">
        <v>0</v>
      </c>
      <c r="BE17" s="107">
        <v>0</v>
      </c>
      <c r="BF17" s="107">
        <v>0</v>
      </c>
      <c r="BG17" s="107">
        <v>0</v>
      </c>
      <c r="BH17" s="107">
        <v>0</v>
      </c>
      <c r="BI17" s="107">
        <v>0</v>
      </c>
      <c r="BJ17" s="107">
        <v>0</v>
      </c>
      <c r="BK17" s="107">
        <v>0</v>
      </c>
      <c r="BL17" s="107">
        <v>0</v>
      </c>
      <c r="BM17" s="107">
        <v>0</v>
      </c>
      <c r="BN17" s="107">
        <v>0</v>
      </c>
      <c r="BO17" s="107">
        <v>0</v>
      </c>
      <c r="BP17" s="107">
        <v>0</v>
      </c>
      <c r="BQ17" s="107">
        <v>0</v>
      </c>
      <c r="BR17" s="107">
        <v>0</v>
      </c>
      <c r="BS17" s="107">
        <v>0</v>
      </c>
      <c r="BT17" s="107">
        <v>0</v>
      </c>
      <c r="BU17" s="107">
        <v>0</v>
      </c>
      <c r="BV17" s="107">
        <v>0</v>
      </c>
      <c r="BW17" s="107">
        <v>0</v>
      </c>
      <c r="BX17" s="107">
        <v>0</v>
      </c>
      <c r="BY17" s="107">
        <v>0</v>
      </c>
      <c r="BZ17" s="107">
        <v>0</v>
      </c>
      <c r="CA17" s="107">
        <v>0</v>
      </c>
      <c r="CB17" s="107">
        <v>0</v>
      </c>
      <c r="CC17" s="107">
        <v>0</v>
      </c>
      <c r="CD17" s="107">
        <v>0</v>
      </c>
      <c r="CE17" s="107">
        <v>0</v>
      </c>
      <c r="CF17" s="107">
        <v>0</v>
      </c>
      <c r="CG17" s="107">
        <v>0</v>
      </c>
      <c r="CH17" s="107">
        <v>0</v>
      </c>
      <c r="CI17" s="107">
        <v>0</v>
      </c>
      <c r="CJ17" s="107">
        <v>0</v>
      </c>
      <c r="CK17" s="107">
        <v>0</v>
      </c>
      <c r="CL17" s="107">
        <v>0</v>
      </c>
      <c r="CM17" s="107">
        <v>0</v>
      </c>
      <c r="CN17" s="107">
        <v>0</v>
      </c>
      <c r="CO17" s="107">
        <v>0</v>
      </c>
      <c r="CP17" s="107">
        <v>0</v>
      </c>
      <c r="CQ17" s="107">
        <v>0</v>
      </c>
      <c r="CR17" s="107">
        <v>0</v>
      </c>
      <c r="CS17" s="107">
        <v>0</v>
      </c>
      <c r="CT17" s="107">
        <v>0</v>
      </c>
      <c r="CU17" s="107">
        <v>0</v>
      </c>
      <c r="CV17" s="107">
        <v>0</v>
      </c>
      <c r="CW17" s="107">
        <v>0</v>
      </c>
      <c r="CX17" s="107">
        <v>0</v>
      </c>
      <c r="CY17" s="107">
        <v>0</v>
      </c>
      <c r="CZ17" s="107">
        <v>0</v>
      </c>
      <c r="DA17" s="107">
        <v>0</v>
      </c>
      <c r="DB17" s="107">
        <v>0</v>
      </c>
      <c r="DC17" s="107">
        <v>0</v>
      </c>
      <c r="DD17" s="107">
        <v>0</v>
      </c>
      <c r="DE17" s="107">
        <v>0</v>
      </c>
      <c r="DF17" s="107">
        <v>0</v>
      </c>
      <c r="DG17" s="107">
        <v>0</v>
      </c>
      <c r="DH17" s="107">
        <v>0</v>
      </c>
      <c r="DI17" s="107">
        <v>0</v>
      </c>
      <c r="DJ17" s="107">
        <v>0</v>
      </c>
      <c r="DK17" s="107">
        <v>0</v>
      </c>
      <c r="DL17" s="107">
        <v>0</v>
      </c>
      <c r="DM17" s="107">
        <v>0</v>
      </c>
      <c r="DN17" s="107">
        <v>0</v>
      </c>
      <c r="DO17" s="107">
        <v>0</v>
      </c>
      <c r="DP17" s="107">
        <v>0</v>
      </c>
      <c r="DQ17" s="107">
        <v>0</v>
      </c>
      <c r="DR17" s="107">
        <v>0</v>
      </c>
    </row>
    <row r="18" spans="1:122">
      <c r="A18" s="106"/>
      <c r="B18" s="107" t="s">
        <v>117</v>
      </c>
      <c r="C18" s="107">
        <v>0</v>
      </c>
      <c r="D18" s="107">
        <v>0</v>
      </c>
      <c r="E18" s="107">
        <v>0</v>
      </c>
      <c r="F18" s="107">
        <v>0</v>
      </c>
      <c r="G18" s="107">
        <v>0</v>
      </c>
      <c r="H18" s="107">
        <v>0</v>
      </c>
      <c r="I18" s="107">
        <v>0</v>
      </c>
      <c r="J18" s="107">
        <v>0</v>
      </c>
      <c r="K18" s="107">
        <v>0</v>
      </c>
      <c r="L18" s="107">
        <v>0</v>
      </c>
      <c r="M18" s="107">
        <v>0</v>
      </c>
      <c r="N18" s="107">
        <v>0</v>
      </c>
      <c r="O18" s="107">
        <v>0</v>
      </c>
      <c r="P18" s="107">
        <v>0</v>
      </c>
      <c r="Q18" s="107">
        <v>0</v>
      </c>
      <c r="R18" s="107">
        <v>0</v>
      </c>
      <c r="S18" s="107">
        <v>0</v>
      </c>
      <c r="T18" s="107">
        <v>0</v>
      </c>
      <c r="U18" s="107">
        <v>0</v>
      </c>
      <c r="V18" s="107">
        <v>0</v>
      </c>
      <c r="W18" s="107">
        <v>0</v>
      </c>
      <c r="X18" s="107">
        <v>0</v>
      </c>
      <c r="Y18" s="107">
        <v>0</v>
      </c>
      <c r="Z18" s="107">
        <v>0</v>
      </c>
      <c r="AA18" s="107">
        <v>0</v>
      </c>
      <c r="AB18" s="107">
        <v>0</v>
      </c>
      <c r="AC18" s="107">
        <v>0</v>
      </c>
      <c r="AD18" s="107">
        <v>0</v>
      </c>
      <c r="AE18" s="107">
        <v>0</v>
      </c>
      <c r="AF18" s="107">
        <v>0</v>
      </c>
      <c r="AG18" s="107">
        <v>0</v>
      </c>
      <c r="AH18" s="107">
        <v>0</v>
      </c>
      <c r="AI18" s="107">
        <v>0</v>
      </c>
      <c r="AJ18" s="107">
        <v>0</v>
      </c>
      <c r="AK18" s="107">
        <v>0</v>
      </c>
      <c r="AL18" s="107">
        <v>0</v>
      </c>
      <c r="AM18" s="107">
        <v>0</v>
      </c>
      <c r="AN18" s="107">
        <v>0</v>
      </c>
      <c r="AO18" s="107">
        <v>0</v>
      </c>
      <c r="AP18" s="107">
        <v>0</v>
      </c>
      <c r="AQ18" s="107">
        <v>0</v>
      </c>
      <c r="AR18" s="107">
        <v>0</v>
      </c>
      <c r="AS18" s="107">
        <v>0</v>
      </c>
      <c r="AT18" s="107">
        <v>0</v>
      </c>
      <c r="AU18" s="107">
        <v>0</v>
      </c>
      <c r="AV18" s="107">
        <v>0</v>
      </c>
      <c r="AW18" s="107">
        <v>0</v>
      </c>
      <c r="AX18" s="107">
        <v>0</v>
      </c>
      <c r="AY18" s="107">
        <v>0</v>
      </c>
      <c r="AZ18" s="107">
        <v>0</v>
      </c>
      <c r="BA18" s="107">
        <v>0</v>
      </c>
      <c r="BB18" s="107">
        <v>0</v>
      </c>
      <c r="BC18" s="107">
        <v>0</v>
      </c>
      <c r="BD18" s="107">
        <v>0</v>
      </c>
      <c r="BE18" s="107">
        <v>0</v>
      </c>
      <c r="BF18" s="107">
        <v>0</v>
      </c>
      <c r="BG18" s="107">
        <v>0</v>
      </c>
      <c r="BH18" s="107">
        <v>0</v>
      </c>
      <c r="BI18" s="107">
        <v>0</v>
      </c>
      <c r="BJ18" s="107">
        <v>0</v>
      </c>
      <c r="BK18" s="107">
        <v>0</v>
      </c>
      <c r="BL18" s="107">
        <v>0</v>
      </c>
      <c r="BM18" s="107">
        <v>0</v>
      </c>
      <c r="BN18" s="107">
        <v>0</v>
      </c>
      <c r="BO18" s="107">
        <v>0</v>
      </c>
      <c r="BP18" s="107">
        <v>0</v>
      </c>
      <c r="BQ18" s="107">
        <v>0</v>
      </c>
      <c r="BR18" s="107">
        <v>0</v>
      </c>
      <c r="BS18" s="107">
        <v>0</v>
      </c>
      <c r="BT18" s="107">
        <v>0</v>
      </c>
      <c r="BU18" s="107">
        <v>0</v>
      </c>
      <c r="BV18" s="107">
        <v>0</v>
      </c>
      <c r="BW18" s="107">
        <v>0</v>
      </c>
      <c r="BX18" s="107">
        <v>0</v>
      </c>
      <c r="BY18" s="107">
        <v>0</v>
      </c>
      <c r="BZ18" s="107">
        <v>0</v>
      </c>
      <c r="CA18" s="107">
        <v>0</v>
      </c>
      <c r="CB18" s="107">
        <v>0</v>
      </c>
      <c r="CC18" s="107">
        <v>0</v>
      </c>
      <c r="CD18" s="107">
        <v>0</v>
      </c>
      <c r="CE18" s="107">
        <v>0</v>
      </c>
      <c r="CF18" s="107">
        <v>0</v>
      </c>
      <c r="CG18" s="107">
        <v>0</v>
      </c>
      <c r="CH18" s="107">
        <v>0</v>
      </c>
      <c r="CI18" s="107">
        <v>0</v>
      </c>
      <c r="CJ18" s="107">
        <v>0</v>
      </c>
      <c r="CK18" s="107">
        <v>0</v>
      </c>
      <c r="CL18" s="107">
        <v>0</v>
      </c>
      <c r="CM18" s="107">
        <v>0</v>
      </c>
      <c r="CN18" s="107">
        <v>0</v>
      </c>
      <c r="CO18" s="107">
        <v>0</v>
      </c>
      <c r="CP18" s="107">
        <v>0</v>
      </c>
      <c r="CQ18" s="107">
        <v>0</v>
      </c>
      <c r="CR18" s="107">
        <v>0</v>
      </c>
      <c r="CS18" s="107">
        <v>0</v>
      </c>
      <c r="CT18" s="107">
        <v>0</v>
      </c>
      <c r="CU18" s="107">
        <v>0</v>
      </c>
      <c r="CV18" s="107">
        <v>0</v>
      </c>
      <c r="CW18" s="107">
        <v>0</v>
      </c>
      <c r="CX18" s="107">
        <v>0</v>
      </c>
      <c r="CY18" s="107">
        <v>0</v>
      </c>
      <c r="CZ18" s="107">
        <v>0</v>
      </c>
      <c r="DA18" s="107">
        <v>0</v>
      </c>
      <c r="DB18" s="107">
        <v>0</v>
      </c>
      <c r="DC18" s="107">
        <v>0</v>
      </c>
      <c r="DD18" s="107">
        <v>0</v>
      </c>
      <c r="DE18" s="107">
        <v>0</v>
      </c>
      <c r="DF18" s="107">
        <v>0</v>
      </c>
      <c r="DG18" s="107">
        <v>0</v>
      </c>
      <c r="DH18" s="107">
        <v>0</v>
      </c>
      <c r="DI18" s="107">
        <v>0</v>
      </c>
      <c r="DJ18" s="107">
        <v>0</v>
      </c>
      <c r="DK18" s="107">
        <v>0</v>
      </c>
      <c r="DL18" s="107">
        <v>0</v>
      </c>
      <c r="DM18" s="107">
        <v>0</v>
      </c>
      <c r="DN18" s="107">
        <v>0</v>
      </c>
      <c r="DO18" s="107">
        <v>0</v>
      </c>
      <c r="DP18" s="107">
        <v>0</v>
      </c>
      <c r="DQ18" s="107">
        <v>0</v>
      </c>
      <c r="DR18" s="107">
        <v>0</v>
      </c>
    </row>
    <row r="19" spans="1:122">
      <c r="A19" s="106"/>
      <c r="B19" s="107" t="s">
        <v>118</v>
      </c>
      <c r="C19" s="107">
        <v>0</v>
      </c>
      <c r="D19" s="107">
        <v>0</v>
      </c>
      <c r="E19" s="107">
        <v>0</v>
      </c>
      <c r="F19" s="107">
        <v>0</v>
      </c>
      <c r="G19" s="107">
        <v>0</v>
      </c>
      <c r="H19" s="107">
        <v>0</v>
      </c>
      <c r="I19" s="107">
        <v>0</v>
      </c>
      <c r="J19" s="107">
        <v>0</v>
      </c>
      <c r="K19" s="107">
        <v>0</v>
      </c>
      <c r="L19" s="107">
        <v>0</v>
      </c>
      <c r="M19" s="107">
        <v>0</v>
      </c>
      <c r="N19" s="107">
        <v>0</v>
      </c>
      <c r="O19" s="107">
        <v>0</v>
      </c>
      <c r="P19" s="107">
        <v>0</v>
      </c>
      <c r="Q19" s="107">
        <v>0</v>
      </c>
      <c r="R19" s="107">
        <v>0</v>
      </c>
      <c r="S19" s="107">
        <v>0</v>
      </c>
      <c r="T19" s="107">
        <v>0</v>
      </c>
      <c r="U19" s="107">
        <v>0</v>
      </c>
      <c r="V19" s="107">
        <v>0</v>
      </c>
      <c r="W19" s="107">
        <v>0</v>
      </c>
      <c r="X19" s="107">
        <v>0</v>
      </c>
      <c r="Y19" s="107">
        <v>0</v>
      </c>
      <c r="Z19" s="107">
        <v>0</v>
      </c>
      <c r="AA19" s="107">
        <v>0</v>
      </c>
      <c r="AB19" s="107">
        <v>0</v>
      </c>
      <c r="AC19" s="107">
        <v>0</v>
      </c>
      <c r="AD19" s="107">
        <v>0</v>
      </c>
      <c r="AE19" s="107">
        <v>0</v>
      </c>
      <c r="AF19" s="107">
        <v>0</v>
      </c>
      <c r="AG19" s="107">
        <v>0</v>
      </c>
      <c r="AH19" s="107">
        <v>0</v>
      </c>
      <c r="AI19" s="107">
        <v>0</v>
      </c>
      <c r="AJ19" s="107">
        <v>0</v>
      </c>
      <c r="AK19" s="107">
        <v>0</v>
      </c>
      <c r="AL19" s="107">
        <v>0</v>
      </c>
      <c r="AM19" s="107">
        <v>0</v>
      </c>
      <c r="AN19" s="107">
        <v>0</v>
      </c>
      <c r="AO19" s="107">
        <v>0</v>
      </c>
      <c r="AP19" s="107">
        <v>0</v>
      </c>
      <c r="AQ19" s="107">
        <v>0</v>
      </c>
      <c r="AR19" s="107">
        <v>0</v>
      </c>
      <c r="AS19" s="107">
        <v>0</v>
      </c>
      <c r="AT19" s="107">
        <v>0</v>
      </c>
      <c r="AU19" s="107">
        <v>0</v>
      </c>
      <c r="AV19" s="107">
        <v>0</v>
      </c>
      <c r="AW19" s="107">
        <v>0</v>
      </c>
      <c r="AX19" s="107">
        <v>0</v>
      </c>
      <c r="AY19" s="107">
        <v>0</v>
      </c>
      <c r="AZ19" s="107">
        <v>0</v>
      </c>
      <c r="BA19" s="107">
        <v>0</v>
      </c>
      <c r="BB19" s="107">
        <v>0</v>
      </c>
      <c r="BC19" s="107">
        <v>0</v>
      </c>
      <c r="BD19" s="107">
        <v>0</v>
      </c>
      <c r="BE19" s="107">
        <v>0</v>
      </c>
      <c r="BF19" s="107">
        <v>0</v>
      </c>
      <c r="BG19" s="107">
        <v>0</v>
      </c>
      <c r="BH19" s="107">
        <v>0</v>
      </c>
      <c r="BI19" s="107">
        <v>0</v>
      </c>
      <c r="BJ19" s="107">
        <v>0</v>
      </c>
      <c r="BK19" s="107">
        <v>0</v>
      </c>
      <c r="BL19" s="107">
        <v>0</v>
      </c>
      <c r="BM19" s="107">
        <v>0</v>
      </c>
      <c r="BN19" s="107">
        <v>0</v>
      </c>
      <c r="BO19" s="107">
        <v>0</v>
      </c>
      <c r="BP19" s="107">
        <v>0</v>
      </c>
      <c r="BQ19" s="107">
        <v>0</v>
      </c>
      <c r="BR19" s="107">
        <v>0</v>
      </c>
      <c r="BS19" s="107">
        <v>0</v>
      </c>
      <c r="BT19" s="107">
        <v>0</v>
      </c>
      <c r="BU19" s="107">
        <v>0</v>
      </c>
      <c r="BV19" s="107">
        <v>0</v>
      </c>
      <c r="BW19" s="107">
        <v>0</v>
      </c>
      <c r="BX19" s="107">
        <v>0</v>
      </c>
      <c r="BY19" s="107">
        <v>0</v>
      </c>
      <c r="BZ19" s="107">
        <v>0</v>
      </c>
      <c r="CA19" s="107">
        <v>0</v>
      </c>
      <c r="CB19" s="107">
        <v>0</v>
      </c>
      <c r="CC19" s="107">
        <v>0</v>
      </c>
      <c r="CD19" s="107">
        <v>0</v>
      </c>
      <c r="CE19" s="107">
        <v>0</v>
      </c>
      <c r="CF19" s="107">
        <v>0</v>
      </c>
      <c r="CG19" s="107">
        <v>0</v>
      </c>
      <c r="CH19" s="107">
        <v>0</v>
      </c>
      <c r="CI19" s="107">
        <v>0</v>
      </c>
      <c r="CJ19" s="107">
        <v>0</v>
      </c>
      <c r="CK19" s="107">
        <v>0</v>
      </c>
      <c r="CL19" s="107">
        <v>0</v>
      </c>
      <c r="CM19" s="107">
        <v>0</v>
      </c>
      <c r="CN19" s="107">
        <v>0</v>
      </c>
      <c r="CO19" s="107">
        <v>0</v>
      </c>
      <c r="CP19" s="107">
        <v>0</v>
      </c>
      <c r="CQ19" s="107">
        <v>0</v>
      </c>
      <c r="CR19" s="107">
        <v>0</v>
      </c>
      <c r="CS19" s="107">
        <v>0</v>
      </c>
      <c r="CT19" s="107">
        <v>0</v>
      </c>
      <c r="CU19" s="107">
        <v>0</v>
      </c>
      <c r="CV19" s="107">
        <v>0</v>
      </c>
      <c r="CW19" s="107">
        <v>0</v>
      </c>
      <c r="CX19" s="107">
        <v>0</v>
      </c>
      <c r="CY19" s="107">
        <v>0</v>
      </c>
      <c r="CZ19" s="107">
        <v>0</v>
      </c>
      <c r="DA19" s="107">
        <v>0</v>
      </c>
      <c r="DB19" s="107">
        <v>0</v>
      </c>
      <c r="DC19" s="107">
        <v>0</v>
      </c>
      <c r="DD19" s="107">
        <v>0</v>
      </c>
      <c r="DE19" s="107">
        <v>0</v>
      </c>
      <c r="DF19" s="107">
        <v>0</v>
      </c>
      <c r="DG19" s="107">
        <v>0</v>
      </c>
      <c r="DH19" s="107">
        <v>0</v>
      </c>
      <c r="DI19" s="107">
        <v>0</v>
      </c>
      <c r="DJ19" s="107">
        <v>0</v>
      </c>
      <c r="DK19" s="107">
        <v>0</v>
      </c>
      <c r="DL19" s="107">
        <v>0</v>
      </c>
      <c r="DM19" s="107">
        <v>0</v>
      </c>
      <c r="DN19" s="107">
        <v>0</v>
      </c>
      <c r="DO19" s="107">
        <v>0</v>
      </c>
      <c r="DP19" s="107">
        <v>0</v>
      </c>
      <c r="DQ19" s="107">
        <v>0</v>
      </c>
      <c r="DR19" s="107">
        <v>0</v>
      </c>
    </row>
    <row r="20" spans="1:122">
      <c r="A20" s="106"/>
      <c r="B20" s="107" t="s">
        <v>119</v>
      </c>
      <c r="C20" s="107">
        <v>0</v>
      </c>
      <c r="D20" s="107">
        <v>0</v>
      </c>
      <c r="E20" s="107">
        <v>0</v>
      </c>
      <c r="F20" s="107">
        <v>0</v>
      </c>
      <c r="G20" s="107">
        <v>0</v>
      </c>
      <c r="H20" s="107">
        <v>0</v>
      </c>
      <c r="I20" s="107">
        <v>0</v>
      </c>
      <c r="J20" s="107">
        <v>0</v>
      </c>
      <c r="K20" s="107">
        <v>0</v>
      </c>
      <c r="L20" s="107">
        <v>0</v>
      </c>
      <c r="M20" s="107">
        <v>0</v>
      </c>
      <c r="N20" s="107">
        <v>0</v>
      </c>
      <c r="O20" s="107">
        <v>0</v>
      </c>
      <c r="P20" s="107">
        <v>0</v>
      </c>
      <c r="Q20" s="107">
        <v>0</v>
      </c>
      <c r="R20" s="107">
        <v>0</v>
      </c>
      <c r="S20" s="107">
        <v>0</v>
      </c>
      <c r="T20" s="107">
        <v>0</v>
      </c>
      <c r="U20" s="107">
        <v>0</v>
      </c>
      <c r="V20" s="107">
        <v>0</v>
      </c>
      <c r="W20" s="107">
        <v>0</v>
      </c>
      <c r="X20" s="107">
        <v>0</v>
      </c>
      <c r="Y20" s="107">
        <v>0</v>
      </c>
      <c r="Z20" s="107">
        <v>0</v>
      </c>
      <c r="AA20" s="107">
        <v>0</v>
      </c>
      <c r="AB20" s="107">
        <v>0</v>
      </c>
      <c r="AC20" s="107">
        <v>0</v>
      </c>
      <c r="AD20" s="107">
        <v>0</v>
      </c>
      <c r="AE20" s="107">
        <v>0</v>
      </c>
      <c r="AF20" s="107">
        <v>0</v>
      </c>
      <c r="AG20" s="107">
        <v>0</v>
      </c>
      <c r="AH20" s="107">
        <v>0</v>
      </c>
      <c r="AI20" s="107">
        <v>0</v>
      </c>
      <c r="AJ20" s="107">
        <v>0</v>
      </c>
      <c r="AK20" s="107">
        <v>0</v>
      </c>
      <c r="AL20" s="107">
        <v>0</v>
      </c>
      <c r="AM20" s="107">
        <v>0</v>
      </c>
      <c r="AN20" s="107">
        <v>0</v>
      </c>
      <c r="AO20" s="107">
        <v>0</v>
      </c>
      <c r="AP20" s="107">
        <v>0</v>
      </c>
      <c r="AQ20" s="107">
        <v>0</v>
      </c>
      <c r="AR20" s="107">
        <v>0</v>
      </c>
      <c r="AS20" s="107">
        <v>0</v>
      </c>
      <c r="AT20" s="107">
        <v>0</v>
      </c>
      <c r="AU20" s="107">
        <v>0</v>
      </c>
      <c r="AV20" s="107">
        <v>0</v>
      </c>
      <c r="AW20" s="107">
        <v>0</v>
      </c>
      <c r="AX20" s="107">
        <v>0</v>
      </c>
      <c r="AY20" s="107">
        <v>0</v>
      </c>
      <c r="AZ20" s="107">
        <v>0</v>
      </c>
      <c r="BA20" s="107">
        <v>0</v>
      </c>
      <c r="BB20" s="107">
        <v>0</v>
      </c>
      <c r="BC20" s="107">
        <v>0</v>
      </c>
      <c r="BD20" s="107">
        <v>0</v>
      </c>
      <c r="BE20" s="107">
        <v>0</v>
      </c>
      <c r="BF20" s="107">
        <v>0</v>
      </c>
      <c r="BG20" s="107">
        <v>0</v>
      </c>
      <c r="BH20" s="107">
        <v>0</v>
      </c>
      <c r="BI20" s="107">
        <v>0</v>
      </c>
      <c r="BJ20" s="107">
        <v>0</v>
      </c>
      <c r="BK20" s="107">
        <v>0</v>
      </c>
      <c r="BL20" s="107">
        <v>0</v>
      </c>
      <c r="BM20" s="107">
        <v>0</v>
      </c>
      <c r="BN20" s="107">
        <v>0</v>
      </c>
      <c r="BO20" s="107">
        <v>0</v>
      </c>
      <c r="BP20" s="107">
        <v>0</v>
      </c>
      <c r="BQ20" s="107">
        <v>0</v>
      </c>
      <c r="BR20" s="107">
        <v>0</v>
      </c>
      <c r="BS20" s="107">
        <v>0</v>
      </c>
      <c r="BT20" s="107">
        <v>0</v>
      </c>
      <c r="BU20" s="107">
        <v>0</v>
      </c>
      <c r="BV20" s="107">
        <v>0</v>
      </c>
      <c r="BW20" s="107">
        <v>0</v>
      </c>
      <c r="BX20" s="107">
        <v>0</v>
      </c>
      <c r="BY20" s="107">
        <v>0</v>
      </c>
      <c r="BZ20" s="107">
        <v>0</v>
      </c>
      <c r="CA20" s="107">
        <v>0</v>
      </c>
      <c r="CB20" s="107">
        <v>0</v>
      </c>
      <c r="CC20" s="107">
        <v>0</v>
      </c>
      <c r="CD20" s="107">
        <v>0</v>
      </c>
      <c r="CE20" s="107">
        <v>0</v>
      </c>
      <c r="CF20" s="107">
        <v>0</v>
      </c>
      <c r="CG20" s="107">
        <v>0</v>
      </c>
      <c r="CH20" s="107">
        <v>0</v>
      </c>
      <c r="CI20" s="107">
        <v>0</v>
      </c>
      <c r="CJ20" s="107">
        <v>0</v>
      </c>
      <c r="CK20" s="107">
        <v>0</v>
      </c>
      <c r="CL20" s="107">
        <v>0</v>
      </c>
      <c r="CM20" s="107">
        <v>0</v>
      </c>
      <c r="CN20" s="107">
        <v>0</v>
      </c>
      <c r="CO20" s="107">
        <v>0</v>
      </c>
      <c r="CP20" s="107">
        <v>0</v>
      </c>
      <c r="CQ20" s="107">
        <v>0</v>
      </c>
      <c r="CR20" s="107">
        <v>0</v>
      </c>
      <c r="CS20" s="107">
        <v>0</v>
      </c>
      <c r="CT20" s="107">
        <v>0</v>
      </c>
      <c r="CU20" s="107">
        <v>0</v>
      </c>
      <c r="CV20" s="107">
        <v>0</v>
      </c>
      <c r="CW20" s="107">
        <v>0</v>
      </c>
      <c r="CX20" s="107">
        <v>0</v>
      </c>
      <c r="CY20" s="107">
        <v>0</v>
      </c>
      <c r="CZ20" s="107">
        <v>0</v>
      </c>
      <c r="DA20" s="107">
        <v>0</v>
      </c>
      <c r="DB20" s="107">
        <v>0</v>
      </c>
      <c r="DC20" s="107">
        <v>0</v>
      </c>
      <c r="DD20" s="107">
        <v>0</v>
      </c>
      <c r="DE20" s="107">
        <v>0</v>
      </c>
      <c r="DF20" s="107">
        <v>0</v>
      </c>
      <c r="DG20" s="107">
        <v>0</v>
      </c>
      <c r="DH20" s="107">
        <v>0</v>
      </c>
      <c r="DI20" s="107">
        <v>0</v>
      </c>
      <c r="DJ20" s="107">
        <v>0</v>
      </c>
      <c r="DK20" s="107">
        <v>0</v>
      </c>
      <c r="DL20" s="107">
        <v>0</v>
      </c>
      <c r="DM20" s="107">
        <v>0</v>
      </c>
      <c r="DN20" s="107">
        <v>0</v>
      </c>
      <c r="DO20" s="107">
        <v>0</v>
      </c>
      <c r="DP20" s="107">
        <v>0</v>
      </c>
      <c r="DQ20" s="107">
        <v>0</v>
      </c>
      <c r="DR20" s="107">
        <v>0</v>
      </c>
    </row>
    <row r="21" spans="1:122">
      <c r="A21" s="106"/>
      <c r="B21" s="107" t="s">
        <v>120</v>
      </c>
      <c r="C21" s="107">
        <v>0</v>
      </c>
      <c r="D21" s="107">
        <v>0</v>
      </c>
      <c r="E21" s="107">
        <v>0</v>
      </c>
      <c r="F21" s="107">
        <v>0</v>
      </c>
      <c r="G21" s="107">
        <v>0</v>
      </c>
      <c r="H21" s="107">
        <v>0</v>
      </c>
      <c r="I21" s="107">
        <v>0</v>
      </c>
      <c r="J21" s="107">
        <v>0</v>
      </c>
      <c r="K21" s="107">
        <v>0</v>
      </c>
      <c r="L21" s="107">
        <v>0</v>
      </c>
      <c r="M21" s="107">
        <v>0</v>
      </c>
      <c r="N21" s="107">
        <v>0</v>
      </c>
      <c r="O21" s="107">
        <v>0</v>
      </c>
      <c r="P21" s="107">
        <v>0</v>
      </c>
      <c r="Q21" s="107">
        <v>0</v>
      </c>
      <c r="R21" s="107">
        <v>0</v>
      </c>
      <c r="S21" s="107">
        <v>0</v>
      </c>
      <c r="T21" s="107">
        <v>0</v>
      </c>
      <c r="U21" s="107">
        <v>0</v>
      </c>
      <c r="V21" s="107">
        <v>0</v>
      </c>
      <c r="W21" s="107">
        <v>0</v>
      </c>
      <c r="X21" s="107">
        <v>0</v>
      </c>
      <c r="Y21" s="107">
        <v>0</v>
      </c>
      <c r="Z21" s="107">
        <v>0</v>
      </c>
      <c r="AA21" s="107">
        <v>0</v>
      </c>
      <c r="AB21" s="107">
        <v>0</v>
      </c>
      <c r="AC21" s="107">
        <v>0</v>
      </c>
      <c r="AD21" s="107">
        <v>0</v>
      </c>
      <c r="AE21" s="107">
        <v>0</v>
      </c>
      <c r="AF21" s="107">
        <v>0</v>
      </c>
      <c r="AG21" s="107">
        <v>0</v>
      </c>
      <c r="AH21" s="107">
        <v>0</v>
      </c>
      <c r="AI21" s="107">
        <v>0</v>
      </c>
      <c r="AJ21" s="107">
        <v>0</v>
      </c>
      <c r="AK21" s="107">
        <v>0</v>
      </c>
      <c r="AL21" s="107">
        <v>0</v>
      </c>
      <c r="AM21" s="107">
        <v>0</v>
      </c>
      <c r="AN21" s="107">
        <v>0</v>
      </c>
      <c r="AO21" s="107">
        <v>0</v>
      </c>
      <c r="AP21" s="107">
        <v>0</v>
      </c>
      <c r="AQ21" s="107">
        <v>0</v>
      </c>
      <c r="AR21" s="107">
        <v>0</v>
      </c>
      <c r="AS21" s="107">
        <v>0</v>
      </c>
      <c r="AT21" s="107">
        <v>0</v>
      </c>
      <c r="AU21" s="107">
        <v>0</v>
      </c>
      <c r="AV21" s="107">
        <v>0</v>
      </c>
      <c r="AW21" s="107">
        <v>0</v>
      </c>
      <c r="AX21" s="107">
        <v>0</v>
      </c>
      <c r="AY21" s="107">
        <v>0</v>
      </c>
      <c r="AZ21" s="107">
        <v>0</v>
      </c>
      <c r="BA21" s="107">
        <v>0</v>
      </c>
      <c r="BB21" s="107">
        <v>0</v>
      </c>
      <c r="BC21" s="107">
        <v>0</v>
      </c>
      <c r="BD21" s="107">
        <v>0</v>
      </c>
      <c r="BE21" s="107">
        <v>0</v>
      </c>
      <c r="BF21" s="107">
        <v>0</v>
      </c>
      <c r="BG21" s="107">
        <v>0</v>
      </c>
      <c r="BH21" s="107">
        <v>0</v>
      </c>
      <c r="BI21" s="107">
        <v>0</v>
      </c>
      <c r="BJ21" s="107">
        <v>0</v>
      </c>
      <c r="BK21" s="107">
        <v>0</v>
      </c>
      <c r="BL21" s="107">
        <v>0</v>
      </c>
      <c r="BM21" s="107">
        <v>0</v>
      </c>
      <c r="BN21" s="107">
        <v>0</v>
      </c>
      <c r="BO21" s="107">
        <v>0</v>
      </c>
      <c r="BP21" s="107">
        <v>0</v>
      </c>
      <c r="BQ21" s="107">
        <v>0</v>
      </c>
      <c r="BR21" s="107">
        <v>0</v>
      </c>
      <c r="BS21" s="107">
        <v>0</v>
      </c>
      <c r="BT21" s="107">
        <v>0</v>
      </c>
      <c r="BU21" s="107">
        <v>0</v>
      </c>
      <c r="BV21" s="107">
        <v>0</v>
      </c>
      <c r="BW21" s="107">
        <v>0</v>
      </c>
      <c r="BX21" s="107">
        <v>0</v>
      </c>
      <c r="BY21" s="107">
        <v>0</v>
      </c>
      <c r="BZ21" s="107">
        <v>0</v>
      </c>
      <c r="CA21" s="107">
        <v>0</v>
      </c>
      <c r="CB21" s="107">
        <v>0</v>
      </c>
      <c r="CC21" s="107">
        <v>0</v>
      </c>
      <c r="CD21" s="107">
        <v>0</v>
      </c>
      <c r="CE21" s="107">
        <v>0</v>
      </c>
      <c r="CF21" s="107">
        <v>0</v>
      </c>
      <c r="CG21" s="107">
        <v>0</v>
      </c>
      <c r="CH21" s="107">
        <v>0</v>
      </c>
      <c r="CI21" s="107">
        <v>0</v>
      </c>
      <c r="CJ21" s="107">
        <v>0</v>
      </c>
      <c r="CK21" s="107">
        <v>0</v>
      </c>
      <c r="CL21" s="107">
        <v>0</v>
      </c>
      <c r="CM21" s="107">
        <v>0</v>
      </c>
      <c r="CN21" s="107">
        <v>0</v>
      </c>
      <c r="CO21" s="107">
        <v>0</v>
      </c>
      <c r="CP21" s="107">
        <v>0</v>
      </c>
      <c r="CQ21" s="107">
        <v>0</v>
      </c>
      <c r="CR21" s="107">
        <v>0</v>
      </c>
      <c r="CS21" s="107">
        <v>0</v>
      </c>
      <c r="CT21" s="107">
        <v>0</v>
      </c>
      <c r="CU21" s="107">
        <v>0</v>
      </c>
      <c r="CV21" s="107">
        <v>0</v>
      </c>
      <c r="CW21" s="107">
        <v>0</v>
      </c>
      <c r="CX21" s="107">
        <v>0</v>
      </c>
      <c r="CY21" s="107">
        <v>0</v>
      </c>
      <c r="CZ21" s="107">
        <v>0</v>
      </c>
      <c r="DA21" s="107">
        <v>0</v>
      </c>
      <c r="DB21" s="107">
        <v>0</v>
      </c>
      <c r="DC21" s="107">
        <v>0</v>
      </c>
      <c r="DD21" s="107">
        <v>0</v>
      </c>
      <c r="DE21" s="107">
        <v>0</v>
      </c>
      <c r="DF21" s="107">
        <v>0</v>
      </c>
      <c r="DG21" s="107">
        <v>0</v>
      </c>
      <c r="DH21" s="107">
        <v>0</v>
      </c>
      <c r="DI21" s="107">
        <v>0</v>
      </c>
      <c r="DJ21" s="107">
        <v>0</v>
      </c>
      <c r="DK21" s="107">
        <v>0</v>
      </c>
      <c r="DL21" s="107">
        <v>0</v>
      </c>
      <c r="DM21" s="107">
        <v>0</v>
      </c>
      <c r="DN21" s="107">
        <v>0</v>
      </c>
      <c r="DO21" s="107">
        <v>0</v>
      </c>
      <c r="DP21" s="107">
        <v>0</v>
      </c>
      <c r="DQ21" s="107">
        <v>0</v>
      </c>
      <c r="DR21" s="107">
        <v>0</v>
      </c>
    </row>
    <row r="22" spans="1:122">
      <c r="A22" s="106"/>
      <c r="B22" s="107" t="s">
        <v>121</v>
      </c>
      <c r="C22" s="107">
        <v>0</v>
      </c>
      <c r="D22" s="107">
        <v>0</v>
      </c>
      <c r="E22" s="107">
        <v>0</v>
      </c>
      <c r="F22" s="107">
        <v>0</v>
      </c>
      <c r="G22" s="107">
        <v>0</v>
      </c>
      <c r="H22" s="107">
        <v>0</v>
      </c>
      <c r="I22" s="107">
        <v>0</v>
      </c>
      <c r="J22" s="107">
        <v>0</v>
      </c>
      <c r="K22" s="107">
        <v>0</v>
      </c>
      <c r="L22" s="107">
        <v>0</v>
      </c>
      <c r="M22" s="107">
        <v>0</v>
      </c>
      <c r="N22" s="107">
        <v>0</v>
      </c>
      <c r="O22" s="107">
        <v>0</v>
      </c>
      <c r="P22" s="107">
        <v>0</v>
      </c>
      <c r="Q22" s="107">
        <v>0</v>
      </c>
      <c r="R22" s="107">
        <v>0</v>
      </c>
      <c r="S22" s="107">
        <v>0</v>
      </c>
      <c r="T22" s="107">
        <v>0</v>
      </c>
      <c r="U22" s="107">
        <v>0</v>
      </c>
      <c r="V22" s="107">
        <v>0</v>
      </c>
      <c r="W22" s="107">
        <v>0</v>
      </c>
      <c r="X22" s="107">
        <v>0</v>
      </c>
      <c r="Y22" s="107">
        <v>0</v>
      </c>
      <c r="Z22" s="107">
        <v>0</v>
      </c>
      <c r="AA22" s="107">
        <v>0</v>
      </c>
      <c r="AB22" s="107">
        <v>0</v>
      </c>
      <c r="AC22" s="107">
        <v>0</v>
      </c>
      <c r="AD22" s="107">
        <v>0</v>
      </c>
      <c r="AE22" s="107">
        <v>0</v>
      </c>
      <c r="AF22" s="107">
        <v>0</v>
      </c>
      <c r="AG22" s="107">
        <v>0</v>
      </c>
      <c r="AH22" s="107">
        <v>0</v>
      </c>
      <c r="AI22" s="107">
        <v>0</v>
      </c>
      <c r="AJ22" s="107">
        <v>0</v>
      </c>
      <c r="AK22" s="107">
        <v>0</v>
      </c>
      <c r="AL22" s="107">
        <v>0</v>
      </c>
      <c r="AM22" s="107">
        <v>0</v>
      </c>
      <c r="AN22" s="107">
        <v>0</v>
      </c>
      <c r="AO22" s="107">
        <v>0</v>
      </c>
      <c r="AP22" s="107">
        <v>0</v>
      </c>
      <c r="AQ22" s="107">
        <v>0</v>
      </c>
      <c r="AR22" s="107">
        <v>0</v>
      </c>
      <c r="AS22" s="107">
        <v>0</v>
      </c>
      <c r="AT22" s="107">
        <v>0</v>
      </c>
      <c r="AU22" s="107">
        <v>0</v>
      </c>
      <c r="AV22" s="107">
        <v>0</v>
      </c>
      <c r="AW22" s="107">
        <v>0</v>
      </c>
      <c r="AX22" s="107">
        <v>0</v>
      </c>
      <c r="AY22" s="107">
        <v>0</v>
      </c>
      <c r="AZ22" s="107">
        <v>0</v>
      </c>
      <c r="BA22" s="107">
        <v>0</v>
      </c>
      <c r="BB22" s="107">
        <v>0</v>
      </c>
      <c r="BC22" s="107">
        <v>0</v>
      </c>
      <c r="BD22" s="107">
        <v>0</v>
      </c>
      <c r="BE22" s="107">
        <v>0</v>
      </c>
      <c r="BF22" s="107">
        <v>0</v>
      </c>
      <c r="BG22" s="107">
        <v>0</v>
      </c>
      <c r="BH22" s="107">
        <v>0</v>
      </c>
      <c r="BI22" s="107">
        <v>0</v>
      </c>
      <c r="BJ22" s="107">
        <v>0</v>
      </c>
      <c r="BK22" s="107">
        <v>0</v>
      </c>
      <c r="BL22" s="107">
        <v>0</v>
      </c>
      <c r="BM22" s="107">
        <v>0</v>
      </c>
      <c r="BN22" s="107">
        <v>0</v>
      </c>
      <c r="BO22" s="107">
        <v>0</v>
      </c>
      <c r="BP22" s="107">
        <v>0</v>
      </c>
      <c r="BQ22" s="107">
        <v>0</v>
      </c>
      <c r="BR22" s="107">
        <v>0</v>
      </c>
      <c r="BS22" s="107">
        <v>0</v>
      </c>
      <c r="BT22" s="107">
        <v>0</v>
      </c>
      <c r="BU22" s="107">
        <v>0</v>
      </c>
      <c r="BV22" s="107">
        <v>0</v>
      </c>
      <c r="BW22" s="107">
        <v>0</v>
      </c>
      <c r="BX22" s="107">
        <v>0</v>
      </c>
      <c r="BY22" s="107">
        <v>0</v>
      </c>
      <c r="BZ22" s="107">
        <v>0</v>
      </c>
      <c r="CA22" s="107">
        <v>0</v>
      </c>
      <c r="CB22" s="107">
        <v>0</v>
      </c>
      <c r="CC22" s="107">
        <v>0</v>
      </c>
      <c r="CD22" s="107">
        <v>0</v>
      </c>
      <c r="CE22" s="107">
        <v>0</v>
      </c>
      <c r="CF22" s="107">
        <v>0</v>
      </c>
      <c r="CG22" s="107">
        <v>0</v>
      </c>
      <c r="CH22" s="107">
        <v>0</v>
      </c>
      <c r="CI22" s="107">
        <v>0</v>
      </c>
      <c r="CJ22" s="107">
        <v>0</v>
      </c>
      <c r="CK22" s="107">
        <v>0</v>
      </c>
      <c r="CL22" s="107">
        <v>0</v>
      </c>
      <c r="CM22" s="107">
        <v>0</v>
      </c>
      <c r="CN22" s="107">
        <v>0</v>
      </c>
      <c r="CO22" s="107">
        <v>0</v>
      </c>
      <c r="CP22" s="107">
        <v>0</v>
      </c>
      <c r="CQ22" s="107">
        <v>0</v>
      </c>
      <c r="CR22" s="107">
        <v>0</v>
      </c>
      <c r="CS22" s="107">
        <v>0</v>
      </c>
      <c r="CT22" s="107">
        <v>0</v>
      </c>
      <c r="CU22" s="107">
        <v>0</v>
      </c>
      <c r="CV22" s="107">
        <v>0</v>
      </c>
      <c r="CW22" s="107">
        <v>0</v>
      </c>
      <c r="CX22" s="107">
        <v>0</v>
      </c>
      <c r="CY22" s="107">
        <v>0</v>
      </c>
      <c r="CZ22" s="107">
        <v>0</v>
      </c>
      <c r="DA22" s="107">
        <v>0</v>
      </c>
      <c r="DB22" s="107">
        <v>0</v>
      </c>
      <c r="DC22" s="107">
        <v>0</v>
      </c>
      <c r="DD22" s="107">
        <v>0</v>
      </c>
      <c r="DE22" s="107">
        <v>0</v>
      </c>
      <c r="DF22" s="107">
        <v>0</v>
      </c>
      <c r="DG22" s="107">
        <v>0</v>
      </c>
      <c r="DH22" s="107">
        <v>0</v>
      </c>
      <c r="DI22" s="107">
        <v>0</v>
      </c>
      <c r="DJ22" s="107">
        <v>0</v>
      </c>
      <c r="DK22" s="107">
        <v>0</v>
      </c>
      <c r="DL22" s="107">
        <v>0</v>
      </c>
      <c r="DM22" s="107">
        <v>0</v>
      </c>
      <c r="DN22" s="107">
        <v>0</v>
      </c>
      <c r="DO22" s="107">
        <v>0</v>
      </c>
      <c r="DP22" s="107">
        <v>0</v>
      </c>
      <c r="DQ22" s="107">
        <v>0</v>
      </c>
      <c r="DR22" s="107">
        <v>0</v>
      </c>
    </row>
    <row r="23" s="100" customFormat="1" spans="1:122">
      <c r="A23" s="106"/>
      <c r="B23" s="108" t="s">
        <v>122</v>
      </c>
      <c r="C23" s="108">
        <v>126898417.33</v>
      </c>
      <c r="D23" s="108">
        <v>-4558636.25</v>
      </c>
      <c r="E23" s="108">
        <v>300000</v>
      </c>
      <c r="F23" s="108">
        <v>0</v>
      </c>
      <c r="G23" s="108">
        <v>0</v>
      </c>
      <c r="H23" s="108">
        <v>0</v>
      </c>
      <c r="I23" s="108">
        <v>0</v>
      </c>
      <c r="J23" s="108">
        <v>2338.97</v>
      </c>
      <c r="K23" s="108">
        <v>0</v>
      </c>
      <c r="L23" s="108">
        <v>0</v>
      </c>
      <c r="M23" s="108">
        <v>0</v>
      </c>
      <c r="N23" s="108">
        <v>0</v>
      </c>
      <c r="O23" s="108">
        <v>0</v>
      </c>
      <c r="P23" s="108">
        <v>0</v>
      </c>
      <c r="Q23" s="108">
        <v>23406.88</v>
      </c>
      <c r="R23" s="108">
        <v>0</v>
      </c>
      <c r="S23" s="108">
        <v>0</v>
      </c>
      <c r="T23" s="108">
        <v>1417.29</v>
      </c>
      <c r="U23" s="108">
        <v>89331837.85</v>
      </c>
      <c r="V23" s="108">
        <v>3354854.85</v>
      </c>
      <c r="W23" s="108">
        <v>36657543.55</v>
      </c>
      <c r="X23" s="108">
        <v>1785654.19</v>
      </c>
      <c r="Y23" s="108">
        <v>43.91</v>
      </c>
      <c r="Z23" s="108">
        <v>1932785.49</v>
      </c>
      <c r="AA23" s="108">
        <v>517777.47</v>
      </c>
      <c r="AB23" s="108">
        <v>809897.54</v>
      </c>
      <c r="AC23" s="108">
        <v>94350.44</v>
      </c>
      <c r="AD23" s="108">
        <v>2487.94</v>
      </c>
      <c r="AE23" s="108">
        <v>0</v>
      </c>
      <c r="AF23" s="108">
        <v>33990408.64</v>
      </c>
      <c r="AG23" s="108">
        <v>1721436.64</v>
      </c>
      <c r="AH23" s="108">
        <v>198057.38</v>
      </c>
      <c r="AI23" s="108">
        <v>745152.95</v>
      </c>
      <c r="AJ23" s="108">
        <v>520797.61</v>
      </c>
      <c r="AK23" s="108">
        <v>544320.15</v>
      </c>
      <c r="AL23" s="108">
        <v>720536.43</v>
      </c>
      <c r="AM23" s="108">
        <v>16350430.94</v>
      </c>
      <c r="AN23" s="108">
        <v>3910581.87</v>
      </c>
      <c r="AO23" s="108">
        <v>0</v>
      </c>
      <c r="AP23" s="108">
        <v>0</v>
      </c>
      <c r="AQ23" s="108">
        <v>37315579.42</v>
      </c>
      <c r="AR23" s="108">
        <v>443723.84</v>
      </c>
      <c r="AS23" s="108">
        <v>238164.3</v>
      </c>
      <c r="AT23" s="108">
        <v>1259339.92</v>
      </c>
      <c r="AU23" s="108">
        <v>29814017.56</v>
      </c>
      <c r="AV23" s="108">
        <v>1481606.49</v>
      </c>
      <c r="AW23" s="108">
        <v>1561563.80419811</v>
      </c>
      <c r="AX23" s="108">
        <v>1663746.07033019</v>
      </c>
      <c r="AY23" s="108">
        <v>1300612.94688679</v>
      </c>
      <c r="AZ23" s="108">
        <v>1512308.48</v>
      </c>
      <c r="BA23" s="108">
        <v>1575372.24</v>
      </c>
      <c r="BB23" s="108">
        <v>685368.57</v>
      </c>
      <c r="BC23" s="108">
        <v>1751667.46</v>
      </c>
      <c r="BD23" s="108">
        <v>418532.77</v>
      </c>
      <c r="BE23" s="108">
        <v>291739.79</v>
      </c>
      <c r="BF23" s="108">
        <v>1437420.35</v>
      </c>
      <c r="BG23" s="108">
        <v>1072418.56</v>
      </c>
      <c r="BH23" s="108">
        <v>357728.97</v>
      </c>
      <c r="BI23" s="108">
        <v>462724.7</v>
      </c>
      <c r="BJ23" s="108">
        <v>604480.24</v>
      </c>
      <c r="BK23" s="108">
        <v>579707.92</v>
      </c>
      <c r="BL23" s="108">
        <v>768110.54</v>
      </c>
      <c r="BM23" s="108">
        <v>271325.51</v>
      </c>
      <c r="BN23" s="108">
        <v>376418.16</v>
      </c>
      <c r="BO23" s="108">
        <v>570464.38</v>
      </c>
      <c r="BP23" s="108">
        <v>675514.9</v>
      </c>
      <c r="BQ23" s="108">
        <v>299358.67</v>
      </c>
      <c r="BR23" s="108">
        <v>225460.38</v>
      </c>
      <c r="BS23" s="108">
        <v>142425.54</v>
      </c>
      <c r="BT23" s="108">
        <v>358153.69</v>
      </c>
      <c r="BU23" s="108">
        <v>313946.11</v>
      </c>
      <c r="BV23" s="108">
        <v>437013.85</v>
      </c>
      <c r="BW23" s="108">
        <v>316520.35</v>
      </c>
      <c r="BX23" s="108">
        <v>367337.66</v>
      </c>
      <c r="BY23" s="108">
        <v>124140.02</v>
      </c>
      <c r="BZ23" s="108">
        <v>186097.24</v>
      </c>
      <c r="CA23" s="108">
        <v>105276.97</v>
      </c>
      <c r="CB23" s="108">
        <v>188748.39</v>
      </c>
      <c r="CC23" s="108">
        <v>156924.5</v>
      </c>
      <c r="CD23" s="108">
        <v>225760.08</v>
      </c>
      <c r="CE23" s="108">
        <v>2100877.23</v>
      </c>
      <c r="CF23" s="108">
        <v>43852.74</v>
      </c>
      <c r="CG23" s="108">
        <v>18939.95</v>
      </c>
      <c r="CH23" s="108">
        <v>37088.26</v>
      </c>
      <c r="CI23" s="108">
        <v>70170.64</v>
      </c>
      <c r="CJ23" s="108">
        <v>10024.08</v>
      </c>
      <c r="CK23" s="108">
        <v>76190.03</v>
      </c>
      <c r="CL23" s="108">
        <v>293910.69</v>
      </c>
      <c r="CM23" s="108">
        <v>75006.81</v>
      </c>
      <c r="CN23" s="108">
        <v>93607.68</v>
      </c>
      <c r="CO23" s="108">
        <v>120787.74</v>
      </c>
      <c r="CP23" s="108">
        <v>174595.03</v>
      </c>
      <c r="CQ23" s="108">
        <v>60628.74</v>
      </c>
      <c r="CR23" s="108">
        <v>55298.67</v>
      </c>
      <c r="CS23" s="108">
        <v>164914.37</v>
      </c>
      <c r="CT23" s="108">
        <v>51909.87</v>
      </c>
      <c r="CU23" s="108">
        <v>53215.71</v>
      </c>
      <c r="CV23" s="108">
        <v>70639.95</v>
      </c>
      <c r="CW23" s="108">
        <v>168924.86</v>
      </c>
      <c r="CX23" s="108">
        <v>29956.99</v>
      </c>
      <c r="CY23" s="108">
        <v>278408.36</v>
      </c>
      <c r="CZ23" s="108">
        <v>64540.47</v>
      </c>
      <c r="DA23" s="108">
        <v>155530.78</v>
      </c>
      <c r="DB23" s="108">
        <v>110872.05</v>
      </c>
      <c r="DC23" s="108">
        <v>306493.89</v>
      </c>
      <c r="DD23" s="108">
        <v>124425.24</v>
      </c>
      <c r="DE23" s="108">
        <v>107864.05</v>
      </c>
      <c r="DF23" s="108">
        <v>83013.18</v>
      </c>
      <c r="DG23" s="108">
        <v>430060.28</v>
      </c>
      <c r="DH23" s="108">
        <v>98559.96</v>
      </c>
      <c r="DI23" s="108">
        <v>110824.99</v>
      </c>
      <c r="DJ23" s="108">
        <v>331601.54</v>
      </c>
      <c r="DK23" s="108">
        <v>31322.8</v>
      </c>
      <c r="DL23" s="108">
        <v>471775.35</v>
      </c>
      <c r="DM23" s="108">
        <v>81464.4</v>
      </c>
      <c r="DN23" s="108">
        <v>3330.34</v>
      </c>
      <c r="DO23" s="108">
        <v>184051.73</v>
      </c>
      <c r="DP23" s="108">
        <v>9458.85</v>
      </c>
      <c r="DQ23" s="108">
        <v>106144.34</v>
      </c>
      <c r="DR23" s="108">
        <v>87738.62</v>
      </c>
    </row>
    <row r="24" spans="1:122">
      <c r="A24" s="106" t="s">
        <v>123</v>
      </c>
      <c r="B24" s="107" t="s">
        <v>124</v>
      </c>
      <c r="C24" s="107">
        <v>125330118.41</v>
      </c>
      <c r="D24" s="107">
        <v>498462.35</v>
      </c>
      <c r="E24" s="107">
        <v>4262600.91</v>
      </c>
      <c r="F24" s="107">
        <v>301444.88</v>
      </c>
      <c r="G24" s="107">
        <v>158210</v>
      </c>
      <c r="H24" s="107">
        <v>1960239.95</v>
      </c>
      <c r="I24" s="107">
        <v>3202622.74</v>
      </c>
      <c r="J24" s="107">
        <v>2761799.92</v>
      </c>
      <c r="K24" s="107">
        <v>2879839.78</v>
      </c>
      <c r="L24" s="107">
        <v>4545736.29</v>
      </c>
      <c r="M24" s="107">
        <v>1396515</v>
      </c>
      <c r="N24" s="107">
        <v>2419388.15</v>
      </c>
      <c r="O24" s="107">
        <v>1391177.04</v>
      </c>
      <c r="P24" s="107">
        <v>1999550.81</v>
      </c>
      <c r="Q24" s="107">
        <v>0</v>
      </c>
      <c r="R24" s="107">
        <v>0</v>
      </c>
      <c r="S24" s="107">
        <v>1668871.67</v>
      </c>
      <c r="T24" s="107">
        <v>1329588.41</v>
      </c>
      <c r="U24" s="107">
        <v>63960434.14</v>
      </c>
      <c r="V24" s="107">
        <v>8609269.4</v>
      </c>
      <c r="W24" s="107">
        <v>16972996.99</v>
      </c>
      <c r="X24" s="107">
        <v>5011369.98</v>
      </c>
      <c r="Y24" s="107">
        <v>1150705.4</v>
      </c>
      <c r="Z24" s="107">
        <v>1622464.11</v>
      </c>
      <c r="AA24" s="107">
        <v>607413.51</v>
      </c>
      <c r="AB24" s="107">
        <v>4026565.04</v>
      </c>
      <c r="AC24" s="107">
        <v>1202121.34</v>
      </c>
      <c r="AD24" s="107">
        <v>1614554.42</v>
      </c>
      <c r="AE24" s="107">
        <v>705214.9</v>
      </c>
      <c r="AF24" s="107">
        <v>4689840.99</v>
      </c>
      <c r="AG24" s="107">
        <v>5779470.92</v>
      </c>
      <c r="AH24" s="107">
        <v>1871759.9</v>
      </c>
      <c r="AI24" s="107">
        <v>2312155.86</v>
      </c>
      <c r="AJ24" s="107">
        <v>1671067.4</v>
      </c>
      <c r="AK24" s="107">
        <v>2074305.19</v>
      </c>
      <c r="AL24" s="107">
        <v>1265997.39</v>
      </c>
      <c r="AM24" s="107">
        <v>2386892.98</v>
      </c>
      <c r="AN24" s="107">
        <v>4193219.67</v>
      </c>
      <c r="AO24" s="107">
        <v>2021970.5</v>
      </c>
      <c r="AP24" s="107">
        <v>1834711.54</v>
      </c>
      <c r="AQ24" s="107">
        <v>3415463.83</v>
      </c>
      <c r="AR24" s="107">
        <v>1351986.23</v>
      </c>
      <c r="AS24" s="107">
        <v>1485913.8</v>
      </c>
      <c r="AT24" s="107">
        <v>1975181.72</v>
      </c>
      <c r="AU24" s="107">
        <v>45295093.87</v>
      </c>
      <c r="AV24" s="107">
        <v>1827589.05</v>
      </c>
      <c r="AW24" s="107">
        <v>1875889.38</v>
      </c>
      <c r="AX24" s="107">
        <v>2056775.08</v>
      </c>
      <c r="AY24" s="107">
        <v>1578390.1</v>
      </c>
      <c r="AZ24" s="107">
        <v>1845497</v>
      </c>
      <c r="BA24" s="107">
        <v>1863976.48</v>
      </c>
      <c r="BB24" s="107">
        <v>641212.28</v>
      </c>
      <c r="BC24" s="107">
        <v>1897685.01</v>
      </c>
      <c r="BD24" s="107">
        <v>1078379</v>
      </c>
      <c r="BE24" s="107">
        <v>1051684.7</v>
      </c>
      <c r="BF24" s="107">
        <v>1201839.17</v>
      </c>
      <c r="BG24" s="107">
        <v>1351955.76</v>
      </c>
      <c r="BH24" s="107">
        <v>769602.67</v>
      </c>
      <c r="BI24" s="107">
        <v>802848.56</v>
      </c>
      <c r="BJ24" s="107">
        <v>945619.78</v>
      </c>
      <c r="BK24" s="107">
        <v>896618.39</v>
      </c>
      <c r="BL24" s="107">
        <v>769951.65</v>
      </c>
      <c r="BM24" s="107">
        <v>566272.52</v>
      </c>
      <c r="BN24" s="107">
        <v>656120.23</v>
      </c>
      <c r="BO24" s="107">
        <v>774633.52</v>
      </c>
      <c r="BP24" s="107">
        <v>1105566.59</v>
      </c>
      <c r="BQ24" s="107">
        <v>545228.98</v>
      </c>
      <c r="BR24" s="107">
        <v>424320.45</v>
      </c>
      <c r="BS24" s="107">
        <v>469780.43</v>
      </c>
      <c r="BT24" s="107">
        <v>574270.84</v>
      </c>
      <c r="BU24" s="107">
        <v>467585.4</v>
      </c>
      <c r="BV24" s="107">
        <v>686735.9</v>
      </c>
      <c r="BW24" s="107">
        <v>445515.11</v>
      </c>
      <c r="BX24" s="107">
        <v>944901.58</v>
      </c>
      <c r="BY24" s="107">
        <v>299135.61</v>
      </c>
      <c r="BZ24" s="107">
        <v>442309.16</v>
      </c>
      <c r="CA24" s="107">
        <v>185704.8</v>
      </c>
      <c r="CB24" s="107">
        <v>308539.23</v>
      </c>
      <c r="CC24" s="107">
        <v>339251.49</v>
      </c>
      <c r="CD24" s="107">
        <v>696096</v>
      </c>
      <c r="CE24" s="107">
        <v>761758.6</v>
      </c>
      <c r="CF24" s="107">
        <v>228315.02</v>
      </c>
      <c r="CG24" s="107">
        <v>264610.49</v>
      </c>
      <c r="CH24" s="107">
        <v>226879.87</v>
      </c>
      <c r="CI24" s="107">
        <v>187455.71</v>
      </c>
      <c r="CJ24" s="107">
        <v>195718.27</v>
      </c>
      <c r="CK24" s="107">
        <v>558097.98</v>
      </c>
      <c r="CL24" s="107">
        <v>342329.39</v>
      </c>
      <c r="CM24" s="107">
        <v>265558.52</v>
      </c>
      <c r="CN24" s="107">
        <v>514857.12</v>
      </c>
      <c r="CO24" s="107">
        <v>339558.06</v>
      </c>
      <c r="CP24" s="107">
        <v>375290.57</v>
      </c>
      <c r="CQ24" s="107">
        <v>197283.08</v>
      </c>
      <c r="CR24" s="107">
        <v>305353.84</v>
      </c>
      <c r="CS24" s="107">
        <v>372172.54</v>
      </c>
      <c r="CT24" s="107">
        <v>253406.63</v>
      </c>
      <c r="CU24" s="107">
        <v>255847.09</v>
      </c>
      <c r="CV24" s="107">
        <v>224561.5</v>
      </c>
      <c r="CW24" s="107">
        <v>346967.17</v>
      </c>
      <c r="CX24" s="107">
        <v>230396.68</v>
      </c>
      <c r="CY24" s="107">
        <v>265623.94</v>
      </c>
      <c r="CZ24" s="107">
        <v>319485.25</v>
      </c>
      <c r="DA24" s="107">
        <v>361381.12</v>
      </c>
      <c r="DB24" s="107">
        <v>316131.63</v>
      </c>
      <c r="DC24" s="107">
        <v>670036.93</v>
      </c>
      <c r="DD24" s="107">
        <v>534005.74</v>
      </c>
      <c r="DE24" s="107">
        <v>329513.17</v>
      </c>
      <c r="DF24" s="107">
        <v>275800.35</v>
      </c>
      <c r="DG24" s="107">
        <v>524850.28</v>
      </c>
      <c r="DH24" s="107">
        <v>330197.77</v>
      </c>
      <c r="DI24" s="107">
        <v>345867.51</v>
      </c>
      <c r="DJ24" s="107">
        <v>228212.53</v>
      </c>
      <c r="DK24" s="107">
        <v>196729.2</v>
      </c>
      <c r="DL24" s="107">
        <v>267066.2</v>
      </c>
      <c r="DM24" s="107">
        <v>316034.04</v>
      </c>
      <c r="DN24" s="107">
        <v>115195</v>
      </c>
      <c r="DO24" s="107">
        <v>227250.73</v>
      </c>
      <c r="DP24" s="107">
        <v>318504.09</v>
      </c>
      <c r="DQ24" s="107">
        <v>394977.46</v>
      </c>
      <c r="DR24" s="107">
        <v>124330.9</v>
      </c>
    </row>
    <row r="25" spans="1:122">
      <c r="A25" s="106"/>
      <c r="B25" s="107" t="s">
        <v>125</v>
      </c>
      <c r="C25" s="107">
        <v>77301052.04</v>
      </c>
      <c r="D25" s="107">
        <v>77300000</v>
      </c>
      <c r="E25" s="107">
        <v>0</v>
      </c>
      <c r="F25" s="107">
        <v>0</v>
      </c>
      <c r="G25" s="107">
        <v>0</v>
      </c>
      <c r="H25" s="107">
        <v>0</v>
      </c>
      <c r="I25" s="107">
        <v>0</v>
      </c>
      <c r="J25" s="107">
        <v>0</v>
      </c>
      <c r="K25" s="107">
        <v>0</v>
      </c>
      <c r="L25" s="107">
        <v>0</v>
      </c>
      <c r="M25" s="107">
        <v>0</v>
      </c>
      <c r="N25" s="107">
        <v>0</v>
      </c>
      <c r="O25" s="107">
        <v>0</v>
      </c>
      <c r="P25" s="107">
        <v>0</v>
      </c>
      <c r="Q25" s="107">
        <v>0</v>
      </c>
      <c r="R25" s="107">
        <v>0</v>
      </c>
      <c r="S25" s="107">
        <v>0</v>
      </c>
      <c r="T25" s="107">
        <v>0</v>
      </c>
      <c r="U25" s="107">
        <v>1052.04</v>
      </c>
      <c r="V25" s="107">
        <v>0</v>
      </c>
      <c r="W25" s="107">
        <v>0</v>
      </c>
      <c r="X25" s="107">
        <v>0</v>
      </c>
      <c r="Y25" s="107">
        <v>0</v>
      </c>
      <c r="Z25" s="107">
        <v>0</v>
      </c>
      <c r="AA25" s="107">
        <v>0</v>
      </c>
      <c r="AB25" s="107">
        <v>0</v>
      </c>
      <c r="AC25" s="107">
        <v>0</v>
      </c>
      <c r="AD25" s="107">
        <v>0</v>
      </c>
      <c r="AE25" s="107">
        <v>0</v>
      </c>
      <c r="AF25" s="107">
        <v>0</v>
      </c>
      <c r="AG25" s="107">
        <v>0</v>
      </c>
      <c r="AH25" s="107">
        <v>0</v>
      </c>
      <c r="AI25" s="107">
        <v>0</v>
      </c>
      <c r="AJ25" s="107">
        <v>0</v>
      </c>
      <c r="AK25" s="107">
        <v>0</v>
      </c>
      <c r="AL25" s="107">
        <v>0</v>
      </c>
      <c r="AM25" s="107">
        <v>0</v>
      </c>
      <c r="AN25" s="107">
        <v>0</v>
      </c>
      <c r="AO25" s="107">
        <v>0</v>
      </c>
      <c r="AP25" s="107">
        <v>0</v>
      </c>
      <c r="AQ25" s="107">
        <v>0</v>
      </c>
      <c r="AR25" s="107">
        <v>0</v>
      </c>
      <c r="AS25" s="107">
        <v>0</v>
      </c>
      <c r="AT25" s="107">
        <v>0</v>
      </c>
      <c r="AU25" s="107">
        <v>1052.04</v>
      </c>
      <c r="AV25" s="107">
        <v>0</v>
      </c>
      <c r="AW25" s="107">
        <v>0</v>
      </c>
      <c r="AX25" s="107">
        <v>0</v>
      </c>
      <c r="AY25" s="107">
        <v>0</v>
      </c>
      <c r="AZ25" s="107">
        <v>0</v>
      </c>
      <c r="BA25" s="107">
        <v>0</v>
      </c>
      <c r="BB25" s="107">
        <v>0</v>
      </c>
      <c r="BC25" s="107">
        <v>0</v>
      </c>
      <c r="BD25" s="107">
        <v>0</v>
      </c>
      <c r="BE25" s="107">
        <v>0</v>
      </c>
      <c r="BF25" s="107">
        <v>0</v>
      </c>
      <c r="BG25" s="107">
        <v>0</v>
      </c>
      <c r="BH25" s="107">
        <v>0</v>
      </c>
      <c r="BI25" s="107">
        <v>0</v>
      </c>
      <c r="BJ25" s="107">
        <v>0</v>
      </c>
      <c r="BK25" s="107">
        <v>0</v>
      </c>
      <c r="BL25" s="107">
        <v>0</v>
      </c>
      <c r="BM25" s="107">
        <v>0</v>
      </c>
      <c r="BN25" s="107">
        <v>0</v>
      </c>
      <c r="BO25" s="107">
        <v>0</v>
      </c>
      <c r="BP25" s="107">
        <v>0</v>
      </c>
      <c r="BQ25" s="107">
        <v>0</v>
      </c>
      <c r="BR25" s="107">
        <v>0</v>
      </c>
      <c r="BS25" s="107">
        <v>0</v>
      </c>
      <c r="BT25" s="107">
        <v>0</v>
      </c>
      <c r="BU25" s="107">
        <v>0</v>
      </c>
      <c r="BV25" s="107">
        <v>0</v>
      </c>
      <c r="BW25" s="107">
        <v>0</v>
      </c>
      <c r="BX25" s="107">
        <v>0</v>
      </c>
      <c r="BY25" s="107">
        <v>0</v>
      </c>
      <c r="BZ25" s="107">
        <v>0</v>
      </c>
      <c r="CA25" s="107">
        <v>0</v>
      </c>
      <c r="CB25" s="107">
        <v>0</v>
      </c>
      <c r="CC25" s="107">
        <v>0</v>
      </c>
      <c r="CD25" s="107">
        <v>0</v>
      </c>
      <c r="CE25" s="107">
        <v>0</v>
      </c>
      <c r="CF25" s="107">
        <v>0</v>
      </c>
      <c r="CG25" s="107">
        <v>0</v>
      </c>
      <c r="CH25" s="107">
        <v>0</v>
      </c>
      <c r="CI25" s="107">
        <v>0</v>
      </c>
      <c r="CJ25" s="107">
        <v>0</v>
      </c>
      <c r="CK25" s="107">
        <v>0</v>
      </c>
      <c r="CL25" s="107">
        <v>0</v>
      </c>
      <c r="CM25" s="107">
        <v>0</v>
      </c>
      <c r="CN25" s="107">
        <v>0</v>
      </c>
      <c r="CO25" s="107">
        <v>0</v>
      </c>
      <c r="CP25" s="107">
        <v>0</v>
      </c>
      <c r="CQ25" s="107">
        <v>0</v>
      </c>
      <c r="CR25" s="107">
        <v>0</v>
      </c>
      <c r="CS25" s="107">
        <v>0</v>
      </c>
      <c r="CT25" s="107">
        <v>0</v>
      </c>
      <c r="CU25" s="107">
        <v>0</v>
      </c>
      <c r="CV25" s="107">
        <v>0</v>
      </c>
      <c r="CW25" s="107">
        <v>0</v>
      </c>
      <c r="CX25" s="107">
        <v>0</v>
      </c>
      <c r="CY25" s="107">
        <v>0</v>
      </c>
      <c r="CZ25" s="107">
        <v>0</v>
      </c>
      <c r="DA25" s="107">
        <v>0</v>
      </c>
      <c r="DB25" s="107">
        <v>0</v>
      </c>
      <c r="DC25" s="107">
        <v>0</v>
      </c>
      <c r="DD25" s="107">
        <v>0</v>
      </c>
      <c r="DE25" s="107">
        <v>0</v>
      </c>
      <c r="DF25" s="107">
        <v>1052.04</v>
      </c>
      <c r="DG25" s="107">
        <v>0</v>
      </c>
      <c r="DH25" s="107">
        <v>0</v>
      </c>
      <c r="DI25" s="107">
        <v>0</v>
      </c>
      <c r="DJ25" s="107">
        <v>0</v>
      </c>
      <c r="DK25" s="107">
        <v>0</v>
      </c>
      <c r="DL25" s="107">
        <v>0</v>
      </c>
      <c r="DM25" s="107">
        <v>0</v>
      </c>
      <c r="DN25" s="107">
        <v>0</v>
      </c>
      <c r="DO25" s="107">
        <v>0</v>
      </c>
      <c r="DP25" s="107">
        <v>0</v>
      </c>
      <c r="DQ25" s="107">
        <v>0</v>
      </c>
      <c r="DR25" s="107">
        <v>0</v>
      </c>
    </row>
    <row r="26" spans="1:122">
      <c r="A26" s="106"/>
      <c r="B26" s="107" t="s">
        <v>126</v>
      </c>
      <c r="C26" s="107">
        <v>16165328.67</v>
      </c>
      <c r="D26" s="107">
        <v>18800</v>
      </c>
      <c r="E26" s="107">
        <v>162816.65</v>
      </c>
      <c r="F26" s="107">
        <v>156849.55</v>
      </c>
      <c r="G26" s="107">
        <v>17077</v>
      </c>
      <c r="H26" s="107">
        <v>164887.08</v>
      </c>
      <c r="I26" s="107">
        <v>351807.7</v>
      </c>
      <c r="J26" s="107">
        <v>285944.26</v>
      </c>
      <c r="K26" s="107">
        <v>337368.18</v>
      </c>
      <c r="L26" s="107">
        <v>447103.62</v>
      </c>
      <c r="M26" s="107">
        <v>148356.2</v>
      </c>
      <c r="N26" s="107">
        <v>304024.72</v>
      </c>
      <c r="O26" s="107">
        <v>134475.57</v>
      </c>
      <c r="P26" s="107">
        <v>261844.98</v>
      </c>
      <c r="Q26" s="107">
        <v>0</v>
      </c>
      <c r="R26" s="107">
        <v>0</v>
      </c>
      <c r="S26" s="107">
        <v>137316.8</v>
      </c>
      <c r="T26" s="107">
        <v>90164.85</v>
      </c>
      <c r="U26" s="107">
        <v>7197641.4</v>
      </c>
      <c r="V26" s="107">
        <v>636617.07</v>
      </c>
      <c r="W26" s="107">
        <v>4746238.93</v>
      </c>
      <c r="X26" s="107">
        <v>565994.11</v>
      </c>
      <c r="Y26" s="107">
        <v>98127.48</v>
      </c>
      <c r="Z26" s="107">
        <v>153864.98</v>
      </c>
      <c r="AA26" s="107">
        <v>65867</v>
      </c>
      <c r="AB26" s="107">
        <v>226512.61</v>
      </c>
      <c r="AC26" s="107">
        <v>92245</v>
      </c>
      <c r="AD26" s="107">
        <v>169576</v>
      </c>
      <c r="AE26" s="107">
        <v>70390.4</v>
      </c>
      <c r="AF26" s="107">
        <v>600836.84</v>
      </c>
      <c r="AG26" s="107">
        <v>3438206.72</v>
      </c>
      <c r="AH26" s="107">
        <v>285704.78</v>
      </c>
      <c r="AI26" s="107">
        <v>181524.19</v>
      </c>
      <c r="AJ26" s="107">
        <v>240547.05</v>
      </c>
      <c r="AK26" s="107">
        <v>227415.69</v>
      </c>
      <c r="AL26" s="107">
        <v>98031.37</v>
      </c>
      <c r="AM26" s="107">
        <v>207155.9</v>
      </c>
      <c r="AN26" s="107">
        <v>479720.88</v>
      </c>
      <c r="AO26" s="107">
        <v>269130.6</v>
      </c>
      <c r="AP26" s="107">
        <v>342307.67</v>
      </c>
      <c r="AQ26" s="107">
        <v>329647.51</v>
      </c>
      <c r="AR26" s="107">
        <v>95103.11</v>
      </c>
      <c r="AS26" s="107">
        <v>75619.39</v>
      </c>
      <c r="AT26" s="107">
        <v>166783.09</v>
      </c>
      <c r="AU26" s="107">
        <v>5232173.25</v>
      </c>
      <c r="AV26" s="107">
        <v>102596</v>
      </c>
      <c r="AW26" s="107">
        <v>171929.26</v>
      </c>
      <c r="AX26" s="107">
        <v>233072</v>
      </c>
      <c r="AY26" s="107">
        <v>143197.34</v>
      </c>
      <c r="AZ26" s="107">
        <v>99828.55</v>
      </c>
      <c r="BA26" s="107">
        <v>116160.54</v>
      </c>
      <c r="BB26" s="107">
        <v>56386.95</v>
      </c>
      <c r="BC26" s="107">
        <v>119880</v>
      </c>
      <c r="BD26" s="107">
        <v>115136</v>
      </c>
      <c r="BE26" s="107">
        <v>137354.68</v>
      </c>
      <c r="BF26" s="107">
        <v>77950.82</v>
      </c>
      <c r="BG26" s="107">
        <v>116555.44</v>
      </c>
      <c r="BH26" s="107">
        <v>84715.69</v>
      </c>
      <c r="BI26" s="107">
        <v>89896</v>
      </c>
      <c r="BJ26" s="107">
        <v>69424.1</v>
      </c>
      <c r="BK26" s="107">
        <v>110853.19</v>
      </c>
      <c r="BL26" s="107">
        <v>86535</v>
      </c>
      <c r="BM26" s="107">
        <v>41484.48</v>
      </c>
      <c r="BN26" s="107">
        <v>62702.76</v>
      </c>
      <c r="BO26" s="107">
        <v>54910.92</v>
      </c>
      <c r="BP26" s="107">
        <v>118353.9</v>
      </c>
      <c r="BQ26" s="107">
        <v>53749.29</v>
      </c>
      <c r="BR26" s="107">
        <v>101791.75</v>
      </c>
      <c r="BS26" s="107">
        <v>72585.2</v>
      </c>
      <c r="BT26" s="107">
        <v>39706.03</v>
      </c>
      <c r="BU26" s="107">
        <v>98203.1</v>
      </c>
      <c r="BV26" s="107">
        <v>49694.15</v>
      </c>
      <c r="BW26" s="107">
        <v>53427.5</v>
      </c>
      <c r="BX26" s="107">
        <v>71615.52</v>
      </c>
      <c r="BY26" s="107">
        <v>44048.46</v>
      </c>
      <c r="BZ26" s="107">
        <v>95130.84</v>
      </c>
      <c r="CA26" s="107">
        <v>23040</v>
      </c>
      <c r="CB26" s="107">
        <v>53594.02</v>
      </c>
      <c r="CC26" s="107">
        <v>102829.41</v>
      </c>
      <c r="CD26" s="107">
        <v>77039.43</v>
      </c>
      <c r="CE26" s="107">
        <v>61697.75</v>
      </c>
      <c r="CF26" s="107">
        <v>62443.17</v>
      </c>
      <c r="CG26" s="107">
        <v>47933.95</v>
      </c>
      <c r="CH26" s="107">
        <v>43946.39</v>
      </c>
      <c r="CI26" s="107">
        <v>100846.07</v>
      </c>
      <c r="CJ26" s="107">
        <v>36481.28</v>
      </c>
      <c r="CK26" s="107">
        <v>60338.18</v>
      </c>
      <c r="CL26" s="107">
        <v>48281.23</v>
      </c>
      <c r="CM26" s="107">
        <v>52569.82</v>
      </c>
      <c r="CN26" s="107">
        <v>49644.88</v>
      </c>
      <c r="CO26" s="107">
        <v>54511.97</v>
      </c>
      <c r="CP26" s="107">
        <v>83881.2</v>
      </c>
      <c r="CQ26" s="107">
        <v>50811.5</v>
      </c>
      <c r="CR26" s="107">
        <v>73879.47</v>
      </c>
      <c r="CS26" s="107">
        <v>52055.24</v>
      </c>
      <c r="CT26" s="107">
        <v>59186.06</v>
      </c>
      <c r="CU26" s="107">
        <v>44257.4</v>
      </c>
      <c r="CV26" s="107">
        <v>44383.62</v>
      </c>
      <c r="CW26" s="107">
        <v>90020.19</v>
      </c>
      <c r="CX26" s="107">
        <v>38718.13</v>
      </c>
      <c r="CY26" s="107">
        <v>109998.2</v>
      </c>
      <c r="CZ26" s="107">
        <v>41647.15</v>
      </c>
      <c r="DA26" s="107">
        <v>36174.28</v>
      </c>
      <c r="DB26" s="107">
        <v>26238.82</v>
      </c>
      <c r="DC26" s="107">
        <v>66275.95</v>
      </c>
      <c r="DD26" s="107">
        <v>59068.09</v>
      </c>
      <c r="DE26" s="107">
        <v>37542.65</v>
      </c>
      <c r="DF26" s="107">
        <v>32047.78</v>
      </c>
      <c r="DG26" s="107">
        <v>142967</v>
      </c>
      <c r="DH26" s="107">
        <v>55328.55</v>
      </c>
      <c r="DI26" s="107">
        <v>36473.47</v>
      </c>
      <c r="DJ26" s="107">
        <v>32723.96</v>
      </c>
      <c r="DK26" s="107">
        <v>30999</v>
      </c>
      <c r="DL26" s="107">
        <v>52560</v>
      </c>
      <c r="DM26" s="107">
        <v>30665.87</v>
      </c>
      <c r="DN26" s="107">
        <v>20300</v>
      </c>
      <c r="DO26" s="107">
        <v>23750.36</v>
      </c>
      <c r="DP26" s="107">
        <v>33089.15</v>
      </c>
      <c r="DQ26" s="107">
        <v>37957.15</v>
      </c>
      <c r="DR26" s="107">
        <v>25100</v>
      </c>
    </row>
    <row r="27" spans="1:122">
      <c r="A27" s="106"/>
      <c r="B27" s="107" t="s">
        <v>127</v>
      </c>
      <c r="C27" s="107">
        <v>2636002.16</v>
      </c>
      <c r="D27" s="107">
        <v>0</v>
      </c>
      <c r="E27" s="107">
        <v>48171.64</v>
      </c>
      <c r="F27" s="107">
        <v>6609</v>
      </c>
      <c r="G27" s="107">
        <v>5763</v>
      </c>
      <c r="H27" s="107">
        <v>105068.52</v>
      </c>
      <c r="I27" s="107">
        <v>142849.7</v>
      </c>
      <c r="J27" s="107">
        <v>127360.35</v>
      </c>
      <c r="K27" s="107">
        <v>70340.45</v>
      </c>
      <c r="L27" s="107">
        <v>116629.16</v>
      </c>
      <c r="M27" s="107">
        <v>42551</v>
      </c>
      <c r="N27" s="107">
        <v>50958.03</v>
      </c>
      <c r="O27" s="107">
        <v>70594.28</v>
      </c>
      <c r="P27" s="107">
        <v>36815.63</v>
      </c>
      <c r="Q27" s="107">
        <v>0</v>
      </c>
      <c r="R27" s="107">
        <v>0</v>
      </c>
      <c r="S27" s="107">
        <v>21035</v>
      </c>
      <c r="T27" s="107">
        <v>4475</v>
      </c>
      <c r="U27" s="107">
        <v>1191657.79</v>
      </c>
      <c r="V27" s="107">
        <v>124848.74</v>
      </c>
      <c r="W27" s="107">
        <v>379618.78</v>
      </c>
      <c r="X27" s="107">
        <v>90656.09</v>
      </c>
      <c r="Y27" s="107">
        <v>76143.85</v>
      </c>
      <c r="Z27" s="107">
        <v>8504</v>
      </c>
      <c r="AA27" s="107">
        <v>5951.73</v>
      </c>
      <c r="AB27" s="107">
        <v>23176.26</v>
      </c>
      <c r="AC27" s="107">
        <v>11072.9</v>
      </c>
      <c r="AD27" s="107">
        <v>109441.76</v>
      </c>
      <c r="AE27" s="107">
        <v>41077.74</v>
      </c>
      <c r="AF27" s="107">
        <v>144826.28</v>
      </c>
      <c r="AG27" s="107">
        <v>41058.36</v>
      </c>
      <c r="AH27" s="107">
        <v>37721.03</v>
      </c>
      <c r="AI27" s="107">
        <v>5493.61</v>
      </c>
      <c r="AJ27" s="107">
        <v>30499.1</v>
      </c>
      <c r="AK27" s="107">
        <v>50608.99</v>
      </c>
      <c r="AL27" s="107">
        <v>9548</v>
      </c>
      <c r="AM27" s="107">
        <v>35731</v>
      </c>
      <c r="AN27" s="107">
        <v>103612.5</v>
      </c>
      <c r="AO27" s="107">
        <v>63554.4</v>
      </c>
      <c r="AP27" s="107">
        <v>45017.88</v>
      </c>
      <c r="AQ27" s="107">
        <v>43006.1</v>
      </c>
      <c r="AR27" s="107">
        <v>6460.57</v>
      </c>
      <c r="AS27" s="107">
        <v>9286.93</v>
      </c>
      <c r="AT27" s="107">
        <v>22599.08</v>
      </c>
      <c r="AU27" s="107">
        <v>862389.33</v>
      </c>
      <c r="AV27" s="107">
        <v>30645.48</v>
      </c>
      <c r="AW27" s="107">
        <v>30271.4</v>
      </c>
      <c r="AX27" s="107">
        <v>37336.97</v>
      </c>
      <c r="AY27" s="107">
        <v>27017.17</v>
      </c>
      <c r="AZ27" s="107">
        <v>25497.42</v>
      </c>
      <c r="BA27" s="107">
        <v>87280.84</v>
      </c>
      <c r="BB27" s="107">
        <v>13760</v>
      </c>
      <c r="BC27" s="107">
        <v>40887.93</v>
      </c>
      <c r="BD27" s="107">
        <v>9709.45</v>
      </c>
      <c r="BE27" s="107">
        <v>9579</v>
      </c>
      <c r="BF27" s="107">
        <v>21591.48</v>
      </c>
      <c r="BG27" s="107">
        <v>28789.84</v>
      </c>
      <c r="BH27" s="107">
        <v>7288.85</v>
      </c>
      <c r="BI27" s="107">
        <v>16554.26</v>
      </c>
      <c r="BJ27" s="107">
        <v>19490</v>
      </c>
      <c r="BK27" s="107">
        <v>20193.19</v>
      </c>
      <c r="BL27" s="107">
        <v>23110.21</v>
      </c>
      <c r="BM27" s="107">
        <v>12000</v>
      </c>
      <c r="BN27" s="107">
        <v>15366.36</v>
      </c>
      <c r="BO27" s="107">
        <v>16012.71</v>
      </c>
      <c r="BP27" s="107">
        <v>23037</v>
      </c>
      <c r="BQ27" s="107">
        <v>6173</v>
      </c>
      <c r="BR27" s="107">
        <v>11934.8</v>
      </c>
      <c r="BS27" s="107">
        <v>18328.32</v>
      </c>
      <c r="BT27" s="107">
        <v>13182.4</v>
      </c>
      <c r="BU27" s="107">
        <v>10710</v>
      </c>
      <c r="BV27" s="107">
        <v>16480</v>
      </c>
      <c r="BW27" s="107">
        <v>10400</v>
      </c>
      <c r="BX27" s="107">
        <v>18978</v>
      </c>
      <c r="BY27" s="107">
        <v>5125</v>
      </c>
      <c r="BZ27" s="107">
        <v>8283.32</v>
      </c>
      <c r="CA27" s="107">
        <v>4165</v>
      </c>
      <c r="CB27" s="107">
        <v>10560</v>
      </c>
      <c r="CC27" s="107">
        <v>7054.92</v>
      </c>
      <c r="CD27" s="107">
        <v>6795</v>
      </c>
      <c r="CE27" s="107">
        <v>5145.5</v>
      </c>
      <c r="CF27" s="107">
        <v>3355</v>
      </c>
      <c r="CG27" s="107">
        <v>3541.65</v>
      </c>
      <c r="CH27" s="107">
        <v>4849.3</v>
      </c>
      <c r="CI27" s="107">
        <v>3540.14</v>
      </c>
      <c r="CJ27" s="107">
        <v>7252.45</v>
      </c>
      <c r="CK27" s="107">
        <v>6037.38</v>
      </c>
      <c r="CL27" s="107">
        <v>8941.28</v>
      </c>
      <c r="CM27" s="107">
        <v>11236.65</v>
      </c>
      <c r="CN27" s="107">
        <v>3190</v>
      </c>
      <c r="CO27" s="107">
        <v>6460</v>
      </c>
      <c r="CP27" s="107">
        <v>5298.89</v>
      </c>
      <c r="CQ27" s="107">
        <v>3936.8</v>
      </c>
      <c r="CR27" s="107">
        <v>5120</v>
      </c>
      <c r="CS27" s="107">
        <v>6231.99</v>
      </c>
      <c r="CT27" s="107">
        <v>2880</v>
      </c>
      <c r="CU27" s="107">
        <v>5240</v>
      </c>
      <c r="CV27" s="107">
        <v>1425</v>
      </c>
      <c r="CW27" s="107">
        <v>4054.82</v>
      </c>
      <c r="CX27" s="107">
        <v>475</v>
      </c>
      <c r="CY27" s="107">
        <v>6372.73</v>
      </c>
      <c r="CZ27" s="107">
        <v>4001.56</v>
      </c>
      <c r="DA27" s="107">
        <v>4680</v>
      </c>
      <c r="DB27" s="107">
        <v>5030.15</v>
      </c>
      <c r="DC27" s="107">
        <v>18415.95</v>
      </c>
      <c r="DD27" s="107">
        <v>8488.33</v>
      </c>
      <c r="DE27" s="107">
        <v>2118</v>
      </c>
      <c r="DF27" s="107">
        <v>3320.94</v>
      </c>
      <c r="DG27" s="107">
        <v>4225.57</v>
      </c>
      <c r="DH27" s="107">
        <v>4382.41</v>
      </c>
      <c r="DI27" s="107">
        <v>4809.26</v>
      </c>
      <c r="DJ27" s="107">
        <v>4740</v>
      </c>
      <c r="DK27" s="107">
        <v>0</v>
      </c>
      <c r="DL27" s="107">
        <v>5755</v>
      </c>
      <c r="DM27" s="107">
        <v>8981.65</v>
      </c>
      <c r="DN27" s="107">
        <v>0</v>
      </c>
      <c r="DO27" s="107">
        <v>6213.32</v>
      </c>
      <c r="DP27" s="107">
        <v>1884.48</v>
      </c>
      <c r="DQ27" s="107">
        <v>6048.81</v>
      </c>
      <c r="DR27" s="107">
        <v>1120</v>
      </c>
    </row>
    <row r="28" spans="1:122">
      <c r="A28" s="106"/>
      <c r="B28" s="107" t="s">
        <v>128</v>
      </c>
      <c r="C28" s="107">
        <v>3927496.39</v>
      </c>
      <c r="D28" s="107">
        <v>21093.2</v>
      </c>
      <c r="E28" s="107">
        <v>425</v>
      </c>
      <c r="F28" s="107">
        <v>0</v>
      </c>
      <c r="G28" s="107">
        <v>0</v>
      </c>
      <c r="H28" s="107">
        <v>391276.58</v>
      </c>
      <c r="I28" s="107">
        <v>0</v>
      </c>
      <c r="J28" s="107">
        <v>459419.32</v>
      </c>
      <c r="K28" s="107">
        <v>4991.7</v>
      </c>
      <c r="L28" s="107">
        <v>801497.37</v>
      </c>
      <c r="M28" s="107">
        <v>0</v>
      </c>
      <c r="N28" s="107">
        <v>0</v>
      </c>
      <c r="O28" s="107">
        <v>0</v>
      </c>
      <c r="P28" s="107">
        <v>0</v>
      </c>
      <c r="Q28" s="107">
        <v>0</v>
      </c>
      <c r="R28" s="107">
        <v>0</v>
      </c>
      <c r="S28" s="107">
        <v>0</v>
      </c>
      <c r="T28" s="107">
        <v>0</v>
      </c>
      <c r="U28" s="107">
        <v>1732986.93</v>
      </c>
      <c r="V28" s="107">
        <v>424986.51</v>
      </c>
      <c r="W28" s="107">
        <v>90819.78</v>
      </c>
      <c r="X28" s="107">
        <v>0</v>
      </c>
      <c r="Y28" s="107">
        <v>424986.51</v>
      </c>
      <c r="Z28" s="107">
        <v>0</v>
      </c>
      <c r="AA28" s="107">
        <v>0</v>
      </c>
      <c r="AB28" s="107">
        <v>0</v>
      </c>
      <c r="AC28" s="107">
        <v>0</v>
      </c>
      <c r="AD28" s="107">
        <v>19009.38</v>
      </c>
      <c r="AE28" s="107">
        <v>1189.98</v>
      </c>
      <c r="AF28" s="107">
        <v>23486.01</v>
      </c>
      <c r="AG28" s="107">
        <v>14839.77</v>
      </c>
      <c r="AH28" s="107">
        <v>0</v>
      </c>
      <c r="AI28" s="107">
        <v>32294.64</v>
      </c>
      <c r="AJ28" s="107">
        <v>0</v>
      </c>
      <c r="AK28" s="107">
        <v>0</v>
      </c>
      <c r="AL28" s="107">
        <v>0</v>
      </c>
      <c r="AM28" s="107">
        <v>88757.3</v>
      </c>
      <c r="AN28" s="107">
        <v>29909.15</v>
      </c>
      <c r="AO28" s="107">
        <v>0</v>
      </c>
      <c r="AP28" s="107">
        <v>1347279.81</v>
      </c>
      <c r="AQ28" s="107">
        <v>1945.77</v>
      </c>
      <c r="AR28" s="107">
        <v>2508.05</v>
      </c>
      <c r="AS28" s="107">
        <v>43699.08</v>
      </c>
      <c r="AT28" s="107">
        <v>48921.15</v>
      </c>
      <c r="AU28" s="107">
        <v>169966.62</v>
      </c>
      <c r="AV28" s="107">
        <v>120</v>
      </c>
      <c r="AW28" s="107">
        <v>2517</v>
      </c>
      <c r="AX28" s="107">
        <v>0</v>
      </c>
      <c r="AY28" s="107">
        <v>0</v>
      </c>
      <c r="AZ28" s="107">
        <v>0</v>
      </c>
      <c r="BA28" s="107">
        <v>0</v>
      </c>
      <c r="BB28" s="107">
        <v>0</v>
      </c>
      <c r="BC28" s="107">
        <v>0</v>
      </c>
      <c r="BD28" s="107">
        <v>3932.83</v>
      </c>
      <c r="BE28" s="107">
        <v>0</v>
      </c>
      <c r="BF28" s="107">
        <v>0</v>
      </c>
      <c r="BG28" s="107">
        <v>1601.05</v>
      </c>
      <c r="BH28" s="107">
        <v>1200</v>
      </c>
      <c r="BI28" s="107">
        <v>0</v>
      </c>
      <c r="BJ28" s="107">
        <v>0</v>
      </c>
      <c r="BK28" s="107">
        <v>0</v>
      </c>
      <c r="BL28" s="107">
        <v>0</v>
      </c>
      <c r="BM28" s="107">
        <v>0</v>
      </c>
      <c r="BN28" s="107">
        <v>0</v>
      </c>
      <c r="BO28" s="107">
        <v>0</v>
      </c>
      <c r="BP28" s="107">
        <v>0</v>
      </c>
      <c r="BQ28" s="107">
        <v>0</v>
      </c>
      <c r="BR28" s="107">
        <v>680</v>
      </c>
      <c r="BS28" s="107">
        <v>0</v>
      </c>
      <c r="BT28" s="107">
        <v>0</v>
      </c>
      <c r="BU28" s="107">
        <v>0</v>
      </c>
      <c r="BV28" s="107">
        <v>0</v>
      </c>
      <c r="BW28" s="107">
        <v>0</v>
      </c>
      <c r="BX28" s="107">
        <v>0</v>
      </c>
      <c r="BY28" s="107">
        <v>0</v>
      </c>
      <c r="BZ28" s="107">
        <v>0</v>
      </c>
      <c r="CA28" s="107">
        <v>0</v>
      </c>
      <c r="CB28" s="107">
        <v>0</v>
      </c>
      <c r="CC28" s="107">
        <v>2593.68</v>
      </c>
      <c r="CD28" s="107">
        <v>0</v>
      </c>
      <c r="CE28" s="107">
        <v>0</v>
      </c>
      <c r="CF28" s="107">
        <v>0</v>
      </c>
      <c r="CG28" s="107">
        <v>4432.88</v>
      </c>
      <c r="CH28" s="107">
        <v>678.26</v>
      </c>
      <c r="CI28" s="107">
        <v>0</v>
      </c>
      <c r="CJ28" s="107">
        <v>0</v>
      </c>
      <c r="CK28" s="107">
        <v>0</v>
      </c>
      <c r="CL28" s="107">
        <v>0</v>
      </c>
      <c r="CM28" s="107">
        <v>0</v>
      </c>
      <c r="CN28" s="107">
        <v>0</v>
      </c>
      <c r="CO28" s="107">
        <v>0</v>
      </c>
      <c r="CP28" s="107">
        <v>0</v>
      </c>
      <c r="CQ28" s="107">
        <v>0</v>
      </c>
      <c r="CR28" s="107">
        <v>847.82</v>
      </c>
      <c r="CS28" s="107">
        <v>49870.55</v>
      </c>
      <c r="CT28" s="107">
        <v>0</v>
      </c>
      <c r="CU28" s="107">
        <v>0</v>
      </c>
      <c r="CV28" s="107">
        <v>1757.14</v>
      </c>
      <c r="CW28" s="107">
        <v>0</v>
      </c>
      <c r="CX28" s="107">
        <v>862</v>
      </c>
      <c r="CY28" s="107">
        <v>47618.66</v>
      </c>
      <c r="CZ28" s="107">
        <v>0</v>
      </c>
      <c r="DA28" s="107">
        <v>47618.66</v>
      </c>
      <c r="DB28" s="107">
        <v>0</v>
      </c>
      <c r="DC28" s="107">
        <v>0</v>
      </c>
      <c r="DD28" s="107">
        <v>0</v>
      </c>
      <c r="DE28" s="107">
        <v>0</v>
      </c>
      <c r="DF28" s="107">
        <v>0</v>
      </c>
      <c r="DG28" s="107">
        <v>0</v>
      </c>
      <c r="DH28" s="107">
        <v>0</v>
      </c>
      <c r="DI28" s="107">
        <v>0</v>
      </c>
      <c r="DJ28" s="107">
        <v>0</v>
      </c>
      <c r="DK28" s="107">
        <v>3636.09</v>
      </c>
      <c r="DL28" s="107">
        <v>0</v>
      </c>
      <c r="DM28" s="107">
        <v>0</v>
      </c>
      <c r="DN28" s="107">
        <v>0</v>
      </c>
      <c r="DO28" s="107">
        <v>0</v>
      </c>
      <c r="DP28" s="107">
        <v>0</v>
      </c>
      <c r="DQ28" s="107">
        <v>0</v>
      </c>
      <c r="DR28" s="107">
        <v>0</v>
      </c>
    </row>
    <row r="29" spans="1:122">
      <c r="A29" s="106"/>
      <c r="B29" s="107" t="s">
        <v>129</v>
      </c>
      <c r="C29" s="107">
        <v>2838710.18</v>
      </c>
      <c r="D29" s="107">
        <v>484726.77</v>
      </c>
      <c r="E29" s="107">
        <v>29724.9</v>
      </c>
      <c r="F29" s="107">
        <v>0</v>
      </c>
      <c r="G29" s="107">
        <v>8498.38</v>
      </c>
      <c r="H29" s="107">
        <v>369051.79</v>
      </c>
      <c r="I29" s="107">
        <v>4575.53</v>
      </c>
      <c r="J29" s="107">
        <v>5267</v>
      </c>
      <c r="K29" s="107">
        <v>23771.98</v>
      </c>
      <c r="L29" s="107">
        <v>12911.65</v>
      </c>
      <c r="M29" s="107">
        <v>28975.16</v>
      </c>
      <c r="N29" s="107">
        <v>28611.08</v>
      </c>
      <c r="O29" s="107">
        <v>15411.36</v>
      </c>
      <c r="P29" s="107">
        <v>9937.8</v>
      </c>
      <c r="Q29" s="107">
        <v>0</v>
      </c>
      <c r="R29" s="107">
        <v>0</v>
      </c>
      <c r="S29" s="107">
        <v>20246.29</v>
      </c>
      <c r="T29" s="107">
        <v>14587.32</v>
      </c>
      <c r="U29" s="107">
        <v>1232078.9</v>
      </c>
      <c r="V29" s="107">
        <v>122837.34</v>
      </c>
      <c r="W29" s="107">
        <v>336457.76</v>
      </c>
      <c r="X29" s="107">
        <v>91039.17</v>
      </c>
      <c r="Y29" s="107">
        <v>15434.62</v>
      </c>
      <c r="Z29" s="107">
        <v>21692.95</v>
      </c>
      <c r="AA29" s="107">
        <v>19904.28</v>
      </c>
      <c r="AB29" s="107">
        <v>50930.05</v>
      </c>
      <c r="AC29" s="107">
        <v>14875.44</v>
      </c>
      <c r="AD29" s="107">
        <v>27518.87</v>
      </c>
      <c r="AE29" s="107">
        <v>16748.64</v>
      </c>
      <c r="AF29" s="107">
        <v>147007.22</v>
      </c>
      <c r="AG29" s="107">
        <v>92620.63</v>
      </c>
      <c r="AH29" s="107">
        <v>24963.3</v>
      </c>
      <c r="AI29" s="107">
        <v>27599.1</v>
      </c>
      <c r="AJ29" s="107">
        <v>32271.86</v>
      </c>
      <c r="AK29" s="107">
        <v>26054.19</v>
      </c>
      <c r="AL29" s="107">
        <v>32713.12</v>
      </c>
      <c r="AM29" s="107">
        <v>30048.31</v>
      </c>
      <c r="AN29" s="107">
        <v>57333.21</v>
      </c>
      <c r="AO29" s="107">
        <v>56629.65</v>
      </c>
      <c r="AP29" s="107">
        <v>8090.4</v>
      </c>
      <c r="AQ29" s="107">
        <v>49894.44</v>
      </c>
      <c r="AR29" s="107">
        <v>20172.6</v>
      </c>
      <c r="AS29" s="107">
        <v>19927.85</v>
      </c>
      <c r="AT29" s="107">
        <v>48117.56</v>
      </c>
      <c r="AU29" s="107">
        <v>941864.88</v>
      </c>
      <c r="AV29" s="107">
        <v>35527.73</v>
      </c>
      <c r="AW29" s="107">
        <v>36730.98</v>
      </c>
      <c r="AX29" s="107">
        <v>46156.9</v>
      </c>
      <c r="AY29" s="107">
        <v>32571.08</v>
      </c>
      <c r="AZ29" s="107">
        <v>37259.62</v>
      </c>
      <c r="BA29" s="107">
        <v>37322.06</v>
      </c>
      <c r="BB29" s="107">
        <v>12699.84</v>
      </c>
      <c r="BC29" s="107">
        <v>42409.97</v>
      </c>
      <c r="BD29" s="107">
        <v>25918.64</v>
      </c>
      <c r="BE29" s="107">
        <v>19489.28</v>
      </c>
      <c r="BF29" s="107">
        <v>25542.09</v>
      </c>
      <c r="BG29" s="107">
        <v>23925.51</v>
      </c>
      <c r="BH29" s="107">
        <v>11389.65</v>
      </c>
      <c r="BI29" s="107">
        <v>16610.96</v>
      </c>
      <c r="BJ29" s="107">
        <v>18020.85</v>
      </c>
      <c r="BK29" s="107">
        <v>18770.14</v>
      </c>
      <c r="BL29" s="107">
        <v>17678.4</v>
      </c>
      <c r="BM29" s="107">
        <v>10002.77</v>
      </c>
      <c r="BN29" s="107">
        <v>12722.64</v>
      </c>
      <c r="BO29" s="107">
        <v>15052.78</v>
      </c>
      <c r="BP29" s="107">
        <v>20364.62</v>
      </c>
      <c r="BQ29" s="107">
        <v>8279.15</v>
      </c>
      <c r="BR29" s="107">
        <v>8552</v>
      </c>
      <c r="BS29" s="107">
        <v>7118.26</v>
      </c>
      <c r="BT29" s="107">
        <v>10731.17</v>
      </c>
      <c r="BU29" s="107">
        <v>9414.75</v>
      </c>
      <c r="BV29" s="107">
        <v>12877.7</v>
      </c>
      <c r="BW29" s="107">
        <v>9425.47</v>
      </c>
      <c r="BX29" s="107">
        <v>15758.93</v>
      </c>
      <c r="BY29" s="107">
        <v>4895.97</v>
      </c>
      <c r="BZ29" s="107">
        <v>7996.99</v>
      </c>
      <c r="CA29" s="107">
        <v>3768.54</v>
      </c>
      <c r="CB29" s="107">
        <v>5900.51</v>
      </c>
      <c r="CC29" s="107">
        <v>5799.22</v>
      </c>
      <c r="CD29" s="107">
        <v>11258.1</v>
      </c>
      <c r="CE29" s="107">
        <v>19393.98</v>
      </c>
      <c r="CF29" s="107">
        <v>5131.08</v>
      </c>
      <c r="CG29" s="107">
        <v>858.74</v>
      </c>
      <c r="CH29" s="107">
        <v>4985.59</v>
      </c>
      <c r="CI29" s="107">
        <v>5553.69</v>
      </c>
      <c r="CJ29" s="107">
        <v>4116.76</v>
      </c>
      <c r="CK29" s="107">
        <v>9626.64</v>
      </c>
      <c r="CL29" s="107">
        <v>10320.57</v>
      </c>
      <c r="CM29" s="107">
        <v>5944.25</v>
      </c>
      <c r="CN29" s="107">
        <v>12479.38</v>
      </c>
      <c r="CO29" s="107">
        <v>10539.39</v>
      </c>
      <c r="CP29" s="107">
        <v>10718</v>
      </c>
      <c r="CQ29" s="107">
        <v>3195.51</v>
      </c>
      <c r="CR29" s="107">
        <v>9814.53</v>
      </c>
      <c r="CS29" s="107">
        <v>6778.69</v>
      </c>
      <c r="CT29" s="107">
        <v>4779.1</v>
      </c>
      <c r="CU29" s="107">
        <v>6666.03</v>
      </c>
      <c r="CV29" s="107">
        <v>2969.09</v>
      </c>
      <c r="CW29" s="107">
        <v>11481.06</v>
      </c>
      <c r="CX29" s="107">
        <v>4393.86</v>
      </c>
      <c r="CY29" s="107">
        <v>10778.36</v>
      </c>
      <c r="CZ29" s="107">
        <v>6716.23</v>
      </c>
      <c r="DA29" s="107">
        <v>16563.35</v>
      </c>
      <c r="DB29" s="107">
        <v>6811.67</v>
      </c>
      <c r="DC29" s="107">
        <v>11961.43</v>
      </c>
      <c r="DD29" s="107">
        <v>8908.7</v>
      </c>
      <c r="DE29" s="107">
        <v>6847.12</v>
      </c>
      <c r="DF29" s="107">
        <v>6663.93</v>
      </c>
      <c r="DG29" s="107">
        <v>11828.81</v>
      </c>
      <c r="DH29" s="107">
        <v>7318.3</v>
      </c>
      <c r="DI29" s="107">
        <v>7473.22</v>
      </c>
      <c r="DJ29" s="107">
        <v>10849.57</v>
      </c>
      <c r="DK29" s="107">
        <v>1875</v>
      </c>
      <c r="DL29" s="107">
        <v>6569.04</v>
      </c>
      <c r="DM29" s="107">
        <v>2624.06</v>
      </c>
      <c r="DN29" s="107">
        <v>10234.44</v>
      </c>
      <c r="DO29" s="107">
        <v>5163.6</v>
      </c>
      <c r="DP29" s="107">
        <v>4687.55</v>
      </c>
      <c r="DQ29" s="107">
        <v>8800.43</v>
      </c>
      <c r="DR29" s="107">
        <v>1500.86</v>
      </c>
    </row>
    <row r="30" spans="1:122">
      <c r="A30" s="106"/>
      <c r="B30" s="107" t="s">
        <v>130</v>
      </c>
      <c r="C30" s="107">
        <v>26994628.91</v>
      </c>
      <c r="D30" s="107">
        <v>-279519.92</v>
      </c>
      <c r="E30" s="107">
        <v>520052.85</v>
      </c>
      <c r="F30" s="107">
        <v>70966.65</v>
      </c>
      <c r="G30" s="107">
        <v>30494.41</v>
      </c>
      <c r="H30" s="107">
        <v>379949.02</v>
      </c>
      <c r="I30" s="107">
        <v>653488.01</v>
      </c>
      <c r="J30" s="107">
        <v>587839.82</v>
      </c>
      <c r="K30" s="107">
        <v>714674.74</v>
      </c>
      <c r="L30" s="107">
        <v>994805.92</v>
      </c>
      <c r="M30" s="107">
        <v>278033.17</v>
      </c>
      <c r="N30" s="107">
        <v>449785.33</v>
      </c>
      <c r="O30" s="107">
        <v>313092.31</v>
      </c>
      <c r="P30" s="107">
        <v>392360.51</v>
      </c>
      <c r="Q30" s="107">
        <v>0</v>
      </c>
      <c r="R30" s="107">
        <v>0</v>
      </c>
      <c r="S30" s="107">
        <v>307535.82</v>
      </c>
      <c r="T30" s="107">
        <v>192904.68</v>
      </c>
      <c r="U30" s="107">
        <v>15349595.27</v>
      </c>
      <c r="V30" s="107">
        <v>1341015.1</v>
      </c>
      <c r="W30" s="107">
        <v>3676044.24</v>
      </c>
      <c r="X30" s="107">
        <v>1021510.98</v>
      </c>
      <c r="Y30" s="107">
        <v>221991.43</v>
      </c>
      <c r="Z30" s="107">
        <v>287509.88</v>
      </c>
      <c r="AA30" s="107">
        <v>107055.12</v>
      </c>
      <c r="AB30" s="107">
        <v>528407.51</v>
      </c>
      <c r="AC30" s="107">
        <v>196051.16</v>
      </c>
      <c r="AD30" s="107">
        <v>353138.51</v>
      </c>
      <c r="AE30" s="107">
        <v>177998.18</v>
      </c>
      <c r="AF30" s="107">
        <v>989522.65</v>
      </c>
      <c r="AG30" s="107">
        <v>1148422.81</v>
      </c>
      <c r="AH30" s="107">
        <v>419785.12</v>
      </c>
      <c r="AI30" s="107">
        <v>587176.97</v>
      </c>
      <c r="AJ30" s="107">
        <v>369552.11</v>
      </c>
      <c r="AK30" s="107">
        <v>439340.42</v>
      </c>
      <c r="AL30" s="107">
        <v>212618.45</v>
      </c>
      <c r="AM30" s="107">
        <v>407885.33</v>
      </c>
      <c r="AN30" s="107">
        <v>845425.55</v>
      </c>
      <c r="AO30" s="107">
        <v>443934.8</v>
      </c>
      <c r="AP30" s="107">
        <v>433599.56</v>
      </c>
      <c r="AQ30" s="107">
        <v>779112.68</v>
      </c>
      <c r="AR30" s="107">
        <v>193031.16</v>
      </c>
      <c r="AS30" s="107">
        <v>144919.77</v>
      </c>
      <c r="AT30" s="107">
        <v>887447.6</v>
      </c>
      <c r="AU30" s="107">
        <v>11214238.82</v>
      </c>
      <c r="AV30" s="107">
        <v>371918.11</v>
      </c>
      <c r="AW30" s="107">
        <v>388633.84</v>
      </c>
      <c r="AX30" s="107">
        <v>450004.49</v>
      </c>
      <c r="AY30" s="107">
        <v>337108.42</v>
      </c>
      <c r="AZ30" s="107">
        <v>373620.51</v>
      </c>
      <c r="BA30" s="107">
        <v>506874.57</v>
      </c>
      <c r="BB30" s="107">
        <v>165909.54</v>
      </c>
      <c r="BC30" s="107">
        <v>485991.57</v>
      </c>
      <c r="BD30" s="107">
        <v>303280.44</v>
      </c>
      <c r="BE30" s="107">
        <v>278087.49</v>
      </c>
      <c r="BF30" s="107">
        <v>229185.46</v>
      </c>
      <c r="BG30" s="107">
        <v>244927.05</v>
      </c>
      <c r="BH30" s="107">
        <v>120740.59</v>
      </c>
      <c r="BI30" s="107">
        <v>227534.02</v>
      </c>
      <c r="BJ30" s="107">
        <v>207129.06</v>
      </c>
      <c r="BK30" s="107">
        <v>298920.74</v>
      </c>
      <c r="BL30" s="107">
        <v>211565.85</v>
      </c>
      <c r="BM30" s="107">
        <v>106728.66</v>
      </c>
      <c r="BN30" s="107">
        <v>151139.88</v>
      </c>
      <c r="BO30" s="107">
        <v>242128.06</v>
      </c>
      <c r="BP30" s="107">
        <v>264481.08</v>
      </c>
      <c r="BQ30" s="107">
        <v>130712.44</v>
      </c>
      <c r="BR30" s="107">
        <v>90151.97</v>
      </c>
      <c r="BS30" s="107">
        <v>121239.73</v>
      </c>
      <c r="BT30" s="107">
        <v>133986.79</v>
      </c>
      <c r="BU30" s="107">
        <v>131084.48</v>
      </c>
      <c r="BV30" s="107">
        <v>188214.52</v>
      </c>
      <c r="BW30" s="107">
        <v>47382.22</v>
      </c>
      <c r="BX30" s="107">
        <v>208528.97</v>
      </c>
      <c r="BY30" s="107">
        <v>71927.64</v>
      </c>
      <c r="BZ30" s="107">
        <v>96683.97</v>
      </c>
      <c r="CA30" s="107">
        <v>46587.51</v>
      </c>
      <c r="CB30" s="107">
        <v>86299.59</v>
      </c>
      <c r="CC30" s="107">
        <v>89209.28</v>
      </c>
      <c r="CD30" s="107">
        <v>287472</v>
      </c>
      <c r="CE30" s="107">
        <v>159606.47</v>
      </c>
      <c r="CF30" s="107">
        <v>60899.63</v>
      </c>
      <c r="CG30" s="107">
        <v>70746.21</v>
      </c>
      <c r="CH30" s="107">
        <v>34603.8</v>
      </c>
      <c r="CI30" s="107">
        <v>79125.58</v>
      </c>
      <c r="CJ30" s="107">
        <v>54102.88</v>
      </c>
      <c r="CK30" s="107">
        <v>153815.8</v>
      </c>
      <c r="CL30" s="107">
        <v>91723.74</v>
      </c>
      <c r="CM30" s="107">
        <v>80669.12</v>
      </c>
      <c r="CN30" s="107">
        <v>135762.28</v>
      </c>
      <c r="CO30" s="107">
        <v>135555.38</v>
      </c>
      <c r="CP30" s="107">
        <v>108761.67</v>
      </c>
      <c r="CQ30" s="107">
        <v>54582.74</v>
      </c>
      <c r="CR30" s="107">
        <v>82537.6</v>
      </c>
      <c r="CS30" s="107">
        <v>177853.76</v>
      </c>
      <c r="CT30" s="107">
        <v>66579.66</v>
      </c>
      <c r="CU30" s="107">
        <v>121508.18</v>
      </c>
      <c r="CV30" s="107">
        <v>53571.01</v>
      </c>
      <c r="CW30" s="107">
        <v>119451.76</v>
      </c>
      <c r="CX30" s="107">
        <v>63177.07</v>
      </c>
      <c r="CY30" s="107">
        <v>135309.19</v>
      </c>
      <c r="CZ30" s="107">
        <v>90205.18</v>
      </c>
      <c r="DA30" s="107">
        <v>61359</v>
      </c>
      <c r="DB30" s="107">
        <v>66471.53</v>
      </c>
      <c r="DC30" s="107">
        <v>111207.86</v>
      </c>
      <c r="DD30" s="107">
        <v>96704.68</v>
      </c>
      <c r="DE30" s="107">
        <v>48464.73</v>
      </c>
      <c r="DF30" s="107">
        <v>56072.86</v>
      </c>
      <c r="DG30" s="107">
        <v>227007.05</v>
      </c>
      <c r="DH30" s="107">
        <v>62127.52</v>
      </c>
      <c r="DI30" s="107">
        <v>66593.35</v>
      </c>
      <c r="DJ30" s="107">
        <v>102910.19</v>
      </c>
      <c r="DK30" s="107">
        <v>36904.68</v>
      </c>
      <c r="DL30" s="107">
        <v>66636.12</v>
      </c>
      <c r="DM30" s="107">
        <v>54444.92</v>
      </c>
      <c r="DN30" s="107">
        <v>27163.43</v>
      </c>
      <c r="DO30" s="107">
        <v>60806.22</v>
      </c>
      <c r="DP30" s="107">
        <v>64506.85</v>
      </c>
      <c r="DQ30" s="107">
        <v>148422.34</v>
      </c>
      <c r="DR30" s="107">
        <v>30896.24</v>
      </c>
    </row>
    <row r="31" spans="1:122">
      <c r="A31" s="106"/>
      <c r="B31" s="107" t="s">
        <v>131</v>
      </c>
      <c r="C31" s="107">
        <v>12523716.03</v>
      </c>
      <c r="D31" s="107">
        <v>0</v>
      </c>
      <c r="E31" s="107">
        <v>171647.12</v>
      </c>
      <c r="F31" s="107">
        <v>31888</v>
      </c>
      <c r="G31" s="107">
        <v>14400</v>
      </c>
      <c r="H31" s="107">
        <v>156117.84</v>
      </c>
      <c r="I31" s="107">
        <v>284197</v>
      </c>
      <c r="J31" s="107">
        <v>232886.28</v>
      </c>
      <c r="K31" s="107">
        <v>260479.78</v>
      </c>
      <c r="L31" s="107">
        <v>462374</v>
      </c>
      <c r="M31" s="107">
        <v>128416</v>
      </c>
      <c r="N31" s="107">
        <v>206467</v>
      </c>
      <c r="O31" s="107">
        <v>145622</v>
      </c>
      <c r="P31" s="107">
        <v>181137</v>
      </c>
      <c r="Q31" s="107">
        <v>0</v>
      </c>
      <c r="R31" s="107">
        <v>0</v>
      </c>
      <c r="S31" s="107">
        <v>116012.24</v>
      </c>
      <c r="T31" s="107">
        <v>64315.2</v>
      </c>
      <c r="U31" s="107">
        <v>7068073.88</v>
      </c>
      <c r="V31" s="107">
        <v>848358.56</v>
      </c>
      <c r="W31" s="107">
        <v>1635221.24</v>
      </c>
      <c r="X31" s="107">
        <v>516102.89</v>
      </c>
      <c r="Y31" s="107">
        <v>151570.8</v>
      </c>
      <c r="Z31" s="107">
        <v>181439.52</v>
      </c>
      <c r="AA31" s="107">
        <v>66552.32</v>
      </c>
      <c r="AB31" s="107">
        <v>327169.04</v>
      </c>
      <c r="AC31" s="107">
        <v>121626.88</v>
      </c>
      <c r="AD31" s="107">
        <v>161238</v>
      </c>
      <c r="AE31" s="107">
        <v>77700</v>
      </c>
      <c r="AF31" s="107">
        <v>458884</v>
      </c>
      <c r="AG31" s="107">
        <v>498520.24</v>
      </c>
      <c r="AH31" s="107">
        <v>190680</v>
      </c>
      <c r="AI31" s="107">
        <v>248199</v>
      </c>
      <c r="AJ31" s="107">
        <v>166266</v>
      </c>
      <c r="AK31" s="107">
        <v>214563.93</v>
      </c>
      <c r="AL31" s="107">
        <v>135272.96</v>
      </c>
      <c r="AM31" s="107">
        <v>189813</v>
      </c>
      <c r="AN31" s="107">
        <v>417766.68</v>
      </c>
      <c r="AO31" s="107">
        <v>215576</v>
      </c>
      <c r="AP31" s="107">
        <v>189502</v>
      </c>
      <c r="AQ31" s="107">
        <v>383967</v>
      </c>
      <c r="AR31" s="107">
        <v>96198.48</v>
      </c>
      <c r="AS31" s="107">
        <v>104519</v>
      </c>
      <c r="AT31" s="107">
        <v>275098</v>
      </c>
      <c r="AU31" s="107">
        <v>5195633.72</v>
      </c>
      <c r="AV31" s="107">
        <v>182740</v>
      </c>
      <c r="AW31" s="107">
        <v>174463</v>
      </c>
      <c r="AX31" s="107">
        <v>190224</v>
      </c>
      <c r="AY31" s="107">
        <v>163696.52</v>
      </c>
      <c r="AZ31" s="107">
        <v>353859.24</v>
      </c>
      <c r="BA31" s="107">
        <v>222204</v>
      </c>
      <c r="BB31" s="107">
        <v>65316</v>
      </c>
      <c r="BC31" s="107">
        <v>273340</v>
      </c>
      <c r="BD31" s="107">
        <v>111579</v>
      </c>
      <c r="BE31" s="107">
        <v>117064</v>
      </c>
      <c r="BF31" s="107">
        <v>129924</v>
      </c>
      <c r="BG31" s="107">
        <v>154544.88</v>
      </c>
      <c r="BH31" s="107">
        <v>116331.36</v>
      </c>
      <c r="BI31" s="107">
        <v>80808</v>
      </c>
      <c r="BJ31" s="107">
        <v>65433</v>
      </c>
      <c r="BK31" s="107">
        <v>78966</v>
      </c>
      <c r="BL31" s="107">
        <v>70797</v>
      </c>
      <c r="BM31" s="107">
        <v>59668</v>
      </c>
      <c r="BN31" s="107">
        <v>51906</v>
      </c>
      <c r="BO31" s="107">
        <v>72101</v>
      </c>
      <c r="BP31" s="107">
        <v>149774</v>
      </c>
      <c r="BQ31" s="107">
        <v>56118</v>
      </c>
      <c r="BR31" s="107">
        <v>32592</v>
      </c>
      <c r="BS31" s="107">
        <v>45934</v>
      </c>
      <c r="BT31" s="107">
        <v>43376</v>
      </c>
      <c r="BU31" s="107">
        <v>50964</v>
      </c>
      <c r="BV31" s="107">
        <v>63220</v>
      </c>
      <c r="BW31" s="107">
        <v>23376</v>
      </c>
      <c r="BX31" s="107">
        <v>87412</v>
      </c>
      <c r="BY31" s="107">
        <v>27131</v>
      </c>
      <c r="BZ31" s="107">
        <v>37180</v>
      </c>
      <c r="CA31" s="107">
        <v>19648</v>
      </c>
      <c r="CB31" s="107">
        <v>31561</v>
      </c>
      <c r="CC31" s="107">
        <v>35656</v>
      </c>
      <c r="CD31" s="107">
        <v>110556</v>
      </c>
      <c r="CE31" s="107">
        <v>96394</v>
      </c>
      <c r="CF31" s="107">
        <v>25104</v>
      </c>
      <c r="CG31" s="107">
        <v>34396</v>
      </c>
      <c r="CH31" s="107">
        <v>28016</v>
      </c>
      <c r="CI31" s="107">
        <v>38861</v>
      </c>
      <c r="CJ31" s="107">
        <v>22088</v>
      </c>
      <c r="CK31" s="107">
        <v>56908.8</v>
      </c>
      <c r="CL31" s="107">
        <v>45104</v>
      </c>
      <c r="CM31" s="107">
        <v>28968</v>
      </c>
      <c r="CN31" s="107">
        <v>52970</v>
      </c>
      <c r="CO31" s="107">
        <v>41777.76</v>
      </c>
      <c r="CP31" s="107">
        <v>39828</v>
      </c>
      <c r="CQ31" s="107">
        <v>21174</v>
      </c>
      <c r="CR31" s="107">
        <v>34014</v>
      </c>
      <c r="CS31" s="107">
        <v>41928</v>
      </c>
      <c r="CT31" s="107">
        <v>25209</v>
      </c>
      <c r="CU31" s="107">
        <v>41810</v>
      </c>
      <c r="CV31" s="107">
        <v>25560</v>
      </c>
      <c r="CW31" s="107">
        <v>39352</v>
      </c>
      <c r="CX31" s="107">
        <v>29245</v>
      </c>
      <c r="CY31" s="107">
        <v>51936</v>
      </c>
      <c r="CZ31" s="107">
        <v>29661</v>
      </c>
      <c r="DA31" s="107">
        <v>42555</v>
      </c>
      <c r="DB31" s="107">
        <v>39712</v>
      </c>
      <c r="DC31" s="107">
        <v>108036.24</v>
      </c>
      <c r="DD31" s="107">
        <v>63110</v>
      </c>
      <c r="DE31" s="107">
        <v>40710.36</v>
      </c>
      <c r="DF31" s="107">
        <v>25788</v>
      </c>
      <c r="DG31" s="107">
        <v>120972.5</v>
      </c>
      <c r="DH31" s="107">
        <v>40551</v>
      </c>
      <c r="DI31" s="107">
        <v>34240</v>
      </c>
      <c r="DJ31" s="107">
        <v>34432</v>
      </c>
      <c r="DK31" s="107">
        <v>21249.6</v>
      </c>
      <c r="DL31" s="107">
        <v>33164</v>
      </c>
      <c r="DM31" s="107">
        <v>35581</v>
      </c>
      <c r="DN31" s="107">
        <v>12876</v>
      </c>
      <c r="DO31" s="107">
        <v>33533.1</v>
      </c>
      <c r="DP31" s="107">
        <v>36810.96</v>
      </c>
      <c r="DQ31" s="107">
        <v>59044.4</v>
      </c>
      <c r="DR31" s="107">
        <v>13500</v>
      </c>
    </row>
    <row r="32" spans="1:122">
      <c r="A32" s="106"/>
      <c r="B32" s="107" t="s">
        <v>132</v>
      </c>
      <c r="C32" s="107">
        <v>0</v>
      </c>
      <c r="D32" s="107">
        <v>0</v>
      </c>
      <c r="E32" s="107">
        <v>0</v>
      </c>
      <c r="F32" s="107">
        <v>0</v>
      </c>
      <c r="G32" s="107">
        <v>0</v>
      </c>
      <c r="H32" s="107">
        <v>0</v>
      </c>
      <c r="I32" s="107">
        <v>0</v>
      </c>
      <c r="J32" s="107">
        <v>0</v>
      </c>
      <c r="K32" s="107">
        <v>0</v>
      </c>
      <c r="L32" s="107">
        <v>0</v>
      </c>
      <c r="M32" s="107">
        <v>0</v>
      </c>
      <c r="N32" s="107">
        <v>0</v>
      </c>
      <c r="O32" s="107">
        <v>0</v>
      </c>
      <c r="P32" s="107">
        <v>0</v>
      </c>
      <c r="Q32" s="107">
        <v>0</v>
      </c>
      <c r="R32" s="107">
        <v>0</v>
      </c>
      <c r="S32" s="107">
        <v>0</v>
      </c>
      <c r="T32" s="107">
        <v>0</v>
      </c>
      <c r="U32" s="107">
        <v>0</v>
      </c>
      <c r="V32" s="107">
        <v>0</v>
      </c>
      <c r="W32" s="107">
        <v>0</v>
      </c>
      <c r="X32" s="107">
        <v>0</v>
      </c>
      <c r="Y32" s="107">
        <v>0</v>
      </c>
      <c r="Z32" s="107">
        <v>0</v>
      </c>
      <c r="AA32" s="107">
        <v>0</v>
      </c>
      <c r="AB32" s="107">
        <v>0</v>
      </c>
      <c r="AC32" s="107">
        <v>0</v>
      </c>
      <c r="AD32" s="107">
        <v>0</v>
      </c>
      <c r="AE32" s="107">
        <v>0</v>
      </c>
      <c r="AF32" s="107">
        <v>0</v>
      </c>
      <c r="AG32" s="107">
        <v>0</v>
      </c>
      <c r="AH32" s="107">
        <v>0</v>
      </c>
      <c r="AI32" s="107">
        <v>0</v>
      </c>
      <c r="AJ32" s="107">
        <v>0</v>
      </c>
      <c r="AK32" s="107">
        <v>0</v>
      </c>
      <c r="AL32" s="107">
        <v>0</v>
      </c>
      <c r="AM32" s="107">
        <v>0</v>
      </c>
      <c r="AN32" s="107">
        <v>0</v>
      </c>
      <c r="AO32" s="107">
        <v>0</v>
      </c>
      <c r="AP32" s="107">
        <v>0</v>
      </c>
      <c r="AQ32" s="107">
        <v>0</v>
      </c>
      <c r="AR32" s="107">
        <v>0</v>
      </c>
      <c r="AS32" s="107">
        <v>0</v>
      </c>
      <c r="AT32" s="107">
        <v>0</v>
      </c>
      <c r="AU32" s="107">
        <v>0</v>
      </c>
      <c r="AV32" s="107">
        <v>0</v>
      </c>
      <c r="AW32" s="107">
        <v>0</v>
      </c>
      <c r="AX32" s="107">
        <v>0</v>
      </c>
      <c r="AY32" s="107">
        <v>0</v>
      </c>
      <c r="AZ32" s="107">
        <v>0</v>
      </c>
      <c r="BA32" s="107">
        <v>0</v>
      </c>
      <c r="BB32" s="107">
        <v>0</v>
      </c>
      <c r="BC32" s="107">
        <v>0</v>
      </c>
      <c r="BD32" s="107">
        <v>0</v>
      </c>
      <c r="BE32" s="107">
        <v>0</v>
      </c>
      <c r="BF32" s="107">
        <v>0</v>
      </c>
      <c r="BG32" s="107">
        <v>0</v>
      </c>
      <c r="BH32" s="107">
        <v>0</v>
      </c>
      <c r="BI32" s="107">
        <v>0</v>
      </c>
      <c r="BJ32" s="107">
        <v>0</v>
      </c>
      <c r="BK32" s="107">
        <v>0</v>
      </c>
      <c r="BL32" s="107">
        <v>0</v>
      </c>
      <c r="BM32" s="107">
        <v>0</v>
      </c>
      <c r="BN32" s="107">
        <v>0</v>
      </c>
      <c r="BO32" s="107">
        <v>0</v>
      </c>
      <c r="BP32" s="107">
        <v>0</v>
      </c>
      <c r="BQ32" s="107">
        <v>0</v>
      </c>
      <c r="BR32" s="107">
        <v>0</v>
      </c>
      <c r="BS32" s="107">
        <v>0</v>
      </c>
      <c r="BT32" s="107">
        <v>0</v>
      </c>
      <c r="BU32" s="107">
        <v>0</v>
      </c>
      <c r="BV32" s="107">
        <v>0</v>
      </c>
      <c r="BW32" s="107">
        <v>0</v>
      </c>
      <c r="BX32" s="107">
        <v>0</v>
      </c>
      <c r="BY32" s="107">
        <v>0</v>
      </c>
      <c r="BZ32" s="107">
        <v>0</v>
      </c>
      <c r="CA32" s="107">
        <v>0</v>
      </c>
      <c r="CB32" s="107">
        <v>0</v>
      </c>
      <c r="CC32" s="107">
        <v>0</v>
      </c>
      <c r="CD32" s="107">
        <v>0</v>
      </c>
      <c r="CE32" s="107">
        <v>0</v>
      </c>
      <c r="CF32" s="107">
        <v>0</v>
      </c>
      <c r="CG32" s="107">
        <v>0</v>
      </c>
      <c r="CH32" s="107">
        <v>0</v>
      </c>
      <c r="CI32" s="107">
        <v>0</v>
      </c>
      <c r="CJ32" s="107">
        <v>0</v>
      </c>
      <c r="CK32" s="107">
        <v>0</v>
      </c>
      <c r="CL32" s="107">
        <v>0</v>
      </c>
      <c r="CM32" s="107">
        <v>0</v>
      </c>
      <c r="CN32" s="107">
        <v>0</v>
      </c>
      <c r="CO32" s="107">
        <v>0</v>
      </c>
      <c r="CP32" s="107">
        <v>0</v>
      </c>
      <c r="CQ32" s="107">
        <v>0</v>
      </c>
      <c r="CR32" s="107">
        <v>0</v>
      </c>
      <c r="CS32" s="107">
        <v>0</v>
      </c>
      <c r="CT32" s="107">
        <v>0</v>
      </c>
      <c r="CU32" s="107">
        <v>0</v>
      </c>
      <c r="CV32" s="107">
        <v>0</v>
      </c>
      <c r="CW32" s="107">
        <v>0</v>
      </c>
      <c r="CX32" s="107">
        <v>0</v>
      </c>
      <c r="CY32" s="107">
        <v>0</v>
      </c>
      <c r="CZ32" s="107">
        <v>0</v>
      </c>
      <c r="DA32" s="107">
        <v>0</v>
      </c>
      <c r="DB32" s="107">
        <v>0</v>
      </c>
      <c r="DC32" s="107">
        <v>0</v>
      </c>
      <c r="DD32" s="107">
        <v>0</v>
      </c>
      <c r="DE32" s="107">
        <v>0</v>
      </c>
      <c r="DF32" s="107">
        <v>0</v>
      </c>
      <c r="DG32" s="107">
        <v>0</v>
      </c>
      <c r="DH32" s="107">
        <v>0</v>
      </c>
      <c r="DI32" s="107">
        <v>0</v>
      </c>
      <c r="DJ32" s="107">
        <v>0</v>
      </c>
      <c r="DK32" s="107">
        <v>0</v>
      </c>
      <c r="DL32" s="107">
        <v>0</v>
      </c>
      <c r="DM32" s="107">
        <v>0</v>
      </c>
      <c r="DN32" s="107">
        <v>0</v>
      </c>
      <c r="DO32" s="107">
        <v>0</v>
      </c>
      <c r="DP32" s="107">
        <v>0</v>
      </c>
      <c r="DQ32" s="107">
        <v>0</v>
      </c>
      <c r="DR32" s="107">
        <v>0</v>
      </c>
    </row>
    <row r="33" spans="1:122">
      <c r="A33" s="106"/>
      <c r="B33" s="107" t="s">
        <v>133</v>
      </c>
      <c r="C33" s="107">
        <v>1215845.19</v>
      </c>
      <c r="D33" s="107">
        <v>0</v>
      </c>
      <c r="E33" s="107">
        <v>15111</v>
      </c>
      <c r="F33" s="107">
        <v>2870.06</v>
      </c>
      <c r="G33" s="107">
        <v>595</v>
      </c>
      <c r="H33" s="107">
        <v>10318.65</v>
      </c>
      <c r="I33" s="107">
        <v>20073.29</v>
      </c>
      <c r="J33" s="107">
        <v>28556.53</v>
      </c>
      <c r="K33" s="107">
        <v>24053.71</v>
      </c>
      <c r="L33" s="107">
        <v>30394.98</v>
      </c>
      <c r="M33" s="107">
        <v>7066.23</v>
      </c>
      <c r="N33" s="107">
        <v>13009.24</v>
      </c>
      <c r="O33" s="107">
        <v>8772.92</v>
      </c>
      <c r="P33" s="107">
        <v>13057.92</v>
      </c>
      <c r="Q33" s="107">
        <v>0</v>
      </c>
      <c r="R33" s="107">
        <v>0</v>
      </c>
      <c r="S33" s="107">
        <v>7765</v>
      </c>
      <c r="T33" s="107">
        <v>3360</v>
      </c>
      <c r="U33" s="107">
        <v>828984.04</v>
      </c>
      <c r="V33" s="107">
        <v>42359.57</v>
      </c>
      <c r="W33" s="107">
        <v>127982.28</v>
      </c>
      <c r="X33" s="107">
        <v>31514.77</v>
      </c>
      <c r="Y33" s="107">
        <v>8882.63</v>
      </c>
      <c r="Z33" s="107">
        <v>10740</v>
      </c>
      <c r="AA33" s="107">
        <v>3840</v>
      </c>
      <c r="AB33" s="107">
        <v>13421.94</v>
      </c>
      <c r="AC33" s="107">
        <v>5475</v>
      </c>
      <c r="AD33" s="107">
        <v>19564.41</v>
      </c>
      <c r="AE33" s="107">
        <v>-532.15</v>
      </c>
      <c r="AF33" s="107">
        <v>36734.15</v>
      </c>
      <c r="AG33" s="107">
        <v>29064.51</v>
      </c>
      <c r="AH33" s="107">
        <v>14101.95</v>
      </c>
      <c r="AI33" s="107">
        <v>29049.41</v>
      </c>
      <c r="AJ33" s="107">
        <v>12715.36</v>
      </c>
      <c r="AK33" s="107">
        <v>12648.85</v>
      </c>
      <c r="AL33" s="107">
        <v>6150.56</v>
      </c>
      <c r="AM33" s="107">
        <v>10681.76</v>
      </c>
      <c r="AN33" s="107">
        <v>29239.83</v>
      </c>
      <c r="AO33" s="107">
        <v>14205.07</v>
      </c>
      <c r="AP33" s="107">
        <v>48581.74</v>
      </c>
      <c r="AQ33" s="107">
        <v>22267.23</v>
      </c>
      <c r="AR33" s="107">
        <v>6496.77</v>
      </c>
      <c r="AS33" s="107">
        <v>7739.64</v>
      </c>
      <c r="AT33" s="107">
        <v>24498.14</v>
      </c>
      <c r="AU33" s="107">
        <v>665273.86</v>
      </c>
      <c r="AV33" s="107">
        <v>23237</v>
      </c>
      <c r="AW33" s="107">
        <v>26101.44</v>
      </c>
      <c r="AX33" s="107">
        <v>32110.73</v>
      </c>
      <c r="AY33" s="107">
        <v>20287.72</v>
      </c>
      <c r="AZ33" s="107">
        <v>22243.38</v>
      </c>
      <c r="BA33" s="107">
        <v>26550.36</v>
      </c>
      <c r="BB33" s="107">
        <v>10205</v>
      </c>
      <c r="BC33" s="107">
        <v>27220</v>
      </c>
      <c r="BD33" s="107">
        <v>28455</v>
      </c>
      <c r="BE33" s="107">
        <v>23325</v>
      </c>
      <c r="BF33" s="107">
        <v>13775</v>
      </c>
      <c r="BG33" s="107">
        <v>14308.96</v>
      </c>
      <c r="BH33" s="107">
        <v>7183.52</v>
      </c>
      <c r="BI33" s="107">
        <v>14061.1</v>
      </c>
      <c r="BJ33" s="107">
        <v>11395</v>
      </c>
      <c r="BK33" s="107">
        <v>12659.97</v>
      </c>
      <c r="BL33" s="107">
        <v>10800</v>
      </c>
      <c r="BM33" s="107">
        <v>7825</v>
      </c>
      <c r="BN33" s="107">
        <v>10416.26</v>
      </c>
      <c r="BO33" s="107">
        <v>11142.36</v>
      </c>
      <c r="BP33" s="107">
        <v>15560</v>
      </c>
      <c r="BQ33" s="107">
        <v>7977.08</v>
      </c>
      <c r="BR33" s="107">
        <v>6324.93</v>
      </c>
      <c r="BS33" s="107">
        <v>8390.29</v>
      </c>
      <c r="BT33" s="107">
        <v>10053</v>
      </c>
      <c r="BU33" s="107">
        <v>7735</v>
      </c>
      <c r="BV33" s="107">
        <v>10780.07</v>
      </c>
      <c r="BW33" s="107">
        <v>5950</v>
      </c>
      <c r="BX33" s="107">
        <v>12932.71</v>
      </c>
      <c r="BY33" s="107">
        <v>4616.54</v>
      </c>
      <c r="BZ33" s="107">
        <v>8048.33</v>
      </c>
      <c r="CA33" s="107">
        <v>2660.36</v>
      </c>
      <c r="CB33" s="107">
        <v>6020.9</v>
      </c>
      <c r="CC33" s="107">
        <v>5894.49</v>
      </c>
      <c r="CD33" s="107">
        <v>6320.36</v>
      </c>
      <c r="CE33" s="107">
        <v>9345.04</v>
      </c>
      <c r="CF33" s="107">
        <v>5085</v>
      </c>
      <c r="CG33" s="107">
        <v>3746.01</v>
      </c>
      <c r="CH33" s="107">
        <v>3075.28</v>
      </c>
      <c r="CI33" s="107">
        <v>2380</v>
      </c>
      <c r="CJ33" s="107">
        <v>2994.6</v>
      </c>
      <c r="CK33" s="107">
        <v>8846.34</v>
      </c>
      <c r="CL33" s="107">
        <v>6018.49</v>
      </c>
      <c r="CM33" s="107">
        <v>4650.82</v>
      </c>
      <c r="CN33" s="107">
        <v>6666.43</v>
      </c>
      <c r="CO33" s="107">
        <v>7602.15</v>
      </c>
      <c r="CP33" s="107">
        <v>5526.18</v>
      </c>
      <c r="CQ33" s="107">
        <v>3120.22</v>
      </c>
      <c r="CR33" s="107">
        <v>4820.29</v>
      </c>
      <c r="CS33" s="107">
        <v>7844.74</v>
      </c>
      <c r="CT33" s="107">
        <v>3213</v>
      </c>
      <c r="CU33" s="107">
        <v>5540.82</v>
      </c>
      <c r="CV33" s="107">
        <v>3618.17</v>
      </c>
      <c r="CW33" s="107">
        <v>5879.1</v>
      </c>
      <c r="CX33" s="107">
        <v>4023.09</v>
      </c>
      <c r="CY33" s="107">
        <v>3292.05</v>
      </c>
      <c r="CZ33" s="107">
        <v>5703.05</v>
      </c>
      <c r="DA33" s="107">
        <v>7574.23</v>
      </c>
      <c r="DB33" s="107">
        <v>4707.82</v>
      </c>
      <c r="DC33" s="107">
        <v>8028.75</v>
      </c>
      <c r="DD33" s="107">
        <v>6204.97</v>
      </c>
      <c r="DE33" s="107">
        <v>3307.08</v>
      </c>
      <c r="DF33" s="107">
        <v>3379.64</v>
      </c>
      <c r="DG33" s="107">
        <v>7302.56</v>
      </c>
      <c r="DH33" s="107">
        <v>4650.82</v>
      </c>
      <c r="DI33" s="107">
        <v>4834.97</v>
      </c>
      <c r="DJ33" s="107">
        <v>2697.63</v>
      </c>
      <c r="DK33" s="107">
        <v>2704.37</v>
      </c>
      <c r="DL33" s="107">
        <v>3741.18</v>
      </c>
      <c r="DM33" s="107">
        <v>5870.11</v>
      </c>
      <c r="DN33" s="107">
        <v>1190</v>
      </c>
      <c r="DO33" s="107">
        <v>3277.37</v>
      </c>
      <c r="DP33" s="107">
        <v>4412</v>
      </c>
      <c r="DQ33" s="107">
        <v>4642.63</v>
      </c>
      <c r="DR33" s="107">
        <v>1190</v>
      </c>
    </row>
    <row r="34" spans="1:122">
      <c r="A34" s="106"/>
      <c r="B34" s="107" t="s">
        <v>134</v>
      </c>
      <c r="C34" s="107">
        <v>5650675.98</v>
      </c>
      <c r="D34" s="107">
        <v>1549989.25</v>
      </c>
      <c r="E34" s="107">
        <v>97853.12</v>
      </c>
      <c r="F34" s="107">
        <v>9335.12</v>
      </c>
      <c r="G34" s="107">
        <v>3506.6</v>
      </c>
      <c r="H34" s="107">
        <v>44800.79</v>
      </c>
      <c r="I34" s="107">
        <v>74811.5</v>
      </c>
      <c r="J34" s="107">
        <v>64251.3</v>
      </c>
      <c r="K34" s="107">
        <v>67839.56</v>
      </c>
      <c r="L34" s="107">
        <v>105374.68</v>
      </c>
      <c r="M34" s="107">
        <v>32347</v>
      </c>
      <c r="N34" s="107">
        <v>59063.3</v>
      </c>
      <c r="O34" s="107">
        <v>31840.5</v>
      </c>
      <c r="P34" s="107">
        <v>47650.26</v>
      </c>
      <c r="Q34" s="107">
        <v>0</v>
      </c>
      <c r="R34" s="107">
        <v>0</v>
      </c>
      <c r="S34" s="107">
        <v>38383.22</v>
      </c>
      <c r="T34" s="107">
        <v>30035.66</v>
      </c>
      <c r="U34" s="107">
        <v>1844494.93</v>
      </c>
      <c r="V34" s="107">
        <v>353466.48</v>
      </c>
      <c r="W34" s="107">
        <v>1078683.68</v>
      </c>
      <c r="X34" s="107">
        <v>116949.03</v>
      </c>
      <c r="Y34" s="107">
        <v>23726.16</v>
      </c>
      <c r="Z34" s="107">
        <v>210605.87</v>
      </c>
      <c r="AA34" s="107">
        <v>12578.67</v>
      </c>
      <c r="AB34" s="107">
        <v>81915.36</v>
      </c>
      <c r="AC34" s="107">
        <v>24640.42</v>
      </c>
      <c r="AD34" s="107">
        <v>33919.29</v>
      </c>
      <c r="AE34" s="107">
        <v>14767.48</v>
      </c>
      <c r="AF34" s="107">
        <v>723795.78</v>
      </c>
      <c r="AG34" s="107">
        <v>205671.25</v>
      </c>
      <c r="AH34" s="107">
        <v>41149</v>
      </c>
      <c r="AI34" s="107">
        <v>59380.88</v>
      </c>
      <c r="AJ34" s="107">
        <v>44563.63</v>
      </c>
      <c r="AK34" s="107">
        <v>43630.56</v>
      </c>
      <c r="AL34" s="107">
        <v>28754.84</v>
      </c>
      <c r="AM34" s="107">
        <v>50542.66</v>
      </c>
      <c r="AN34" s="107">
        <v>92663.62</v>
      </c>
      <c r="AO34" s="107">
        <v>43250.23</v>
      </c>
      <c r="AP34" s="107">
        <v>36028.07</v>
      </c>
      <c r="AQ34" s="107">
        <v>72195.17</v>
      </c>
      <c r="AR34" s="107">
        <v>29322.02</v>
      </c>
      <c r="AS34" s="107">
        <v>32883.05</v>
      </c>
      <c r="AT34" s="107">
        <v>64010.81</v>
      </c>
      <c r="AU34" s="107">
        <v>1423599.3</v>
      </c>
      <c r="AV34" s="107">
        <v>61452.32</v>
      </c>
      <c r="AW34" s="107">
        <v>67274.0058018868</v>
      </c>
      <c r="AX34" s="107">
        <v>73220.0296698113</v>
      </c>
      <c r="AY34" s="107">
        <v>56562.6231132075</v>
      </c>
      <c r="AZ34" s="107">
        <v>63040</v>
      </c>
      <c r="BA34" s="107">
        <v>64031.07</v>
      </c>
      <c r="BB34" s="107">
        <v>24914.93</v>
      </c>
      <c r="BC34" s="107">
        <v>69223.81</v>
      </c>
      <c r="BD34" s="107">
        <v>29638.08</v>
      </c>
      <c r="BE34" s="107">
        <v>27474.48</v>
      </c>
      <c r="BF34" s="107">
        <v>37796.44</v>
      </c>
      <c r="BG34" s="107">
        <v>41088.01</v>
      </c>
      <c r="BH34" s="107">
        <v>21297.89</v>
      </c>
      <c r="BI34" s="107">
        <v>25201.37</v>
      </c>
      <c r="BJ34" s="107">
        <v>29242.29</v>
      </c>
      <c r="BK34" s="107">
        <v>29551.66</v>
      </c>
      <c r="BL34" s="107">
        <v>30429.19</v>
      </c>
      <c r="BM34" s="107">
        <v>16013.7</v>
      </c>
      <c r="BN34" s="107">
        <v>20107.6</v>
      </c>
      <c r="BO34" s="107">
        <v>26185.05</v>
      </c>
      <c r="BP34" s="107">
        <v>35467.07</v>
      </c>
      <c r="BQ34" s="107">
        <v>15972.75</v>
      </c>
      <c r="BR34" s="107">
        <v>13721.55</v>
      </c>
      <c r="BS34" s="107">
        <v>12887.46</v>
      </c>
      <c r="BT34" s="107">
        <v>18372.71</v>
      </c>
      <c r="BU34" s="107">
        <v>16388.45</v>
      </c>
      <c r="BV34" s="107">
        <v>22224.54</v>
      </c>
      <c r="BW34" s="107">
        <v>14825.77</v>
      </c>
      <c r="BX34" s="107">
        <v>26483.99</v>
      </c>
      <c r="BY34" s="107">
        <v>8671.31</v>
      </c>
      <c r="BZ34" s="107">
        <v>12815.94</v>
      </c>
      <c r="CA34" s="107">
        <v>5845.64</v>
      </c>
      <c r="CB34" s="107">
        <v>9829.75</v>
      </c>
      <c r="CC34" s="107">
        <v>10976.72</v>
      </c>
      <c r="CD34" s="107">
        <v>17834.91</v>
      </c>
      <c r="CE34" s="107">
        <v>26151.39</v>
      </c>
      <c r="CF34" s="107">
        <v>6023.6</v>
      </c>
      <c r="CG34" s="107">
        <v>6113.53</v>
      </c>
      <c r="CH34" s="107">
        <v>5464.43</v>
      </c>
      <c r="CI34" s="107">
        <v>6553.96</v>
      </c>
      <c r="CJ34" s="107">
        <v>4377.22</v>
      </c>
      <c r="CK34" s="107">
        <v>13033.11</v>
      </c>
      <c r="CL34" s="107">
        <v>12444.72</v>
      </c>
      <c r="CM34" s="107">
        <v>7194.42</v>
      </c>
      <c r="CN34" s="107">
        <v>12149.98</v>
      </c>
      <c r="CO34" s="107">
        <v>9728.92</v>
      </c>
      <c r="CP34" s="107">
        <v>11941.99</v>
      </c>
      <c r="CQ34" s="107">
        <v>5459.45</v>
      </c>
      <c r="CR34" s="107">
        <v>8066.29</v>
      </c>
      <c r="CS34" s="107">
        <v>11000.21</v>
      </c>
      <c r="CT34" s="107">
        <v>6723.77</v>
      </c>
      <c r="CU34" s="107">
        <v>6593.92</v>
      </c>
      <c r="CV34" s="107">
        <v>6270.08</v>
      </c>
      <c r="CW34" s="107">
        <v>11592.79</v>
      </c>
      <c r="CX34" s="107">
        <v>5484.02</v>
      </c>
      <c r="CY34" s="107">
        <v>11802.48</v>
      </c>
      <c r="CZ34" s="107">
        <v>7556.87</v>
      </c>
      <c r="DA34" s="107">
        <v>10114.63</v>
      </c>
      <c r="DB34" s="107">
        <v>8470.25</v>
      </c>
      <c r="DC34" s="107">
        <v>18744.95</v>
      </c>
      <c r="DD34" s="107">
        <v>13295.67</v>
      </c>
      <c r="DE34" s="107">
        <v>8427.74</v>
      </c>
      <c r="DF34" s="107">
        <v>6690.77</v>
      </c>
      <c r="DG34" s="107">
        <v>18868.74</v>
      </c>
      <c r="DH34" s="107">
        <v>8869.32</v>
      </c>
      <c r="DI34" s="107">
        <v>9375.01</v>
      </c>
      <c r="DJ34" s="107">
        <v>11204.57</v>
      </c>
      <c r="DK34" s="107">
        <v>4736.3</v>
      </c>
      <c r="DL34" s="107">
        <v>7056.09</v>
      </c>
      <c r="DM34" s="107">
        <v>8008.77</v>
      </c>
      <c r="DN34" s="107">
        <v>2508.39</v>
      </c>
      <c r="DO34" s="107">
        <v>8080.5</v>
      </c>
      <c r="DP34" s="107">
        <v>6768.48</v>
      </c>
      <c r="DQ34" s="107">
        <v>10121.16</v>
      </c>
      <c r="DR34" s="107">
        <v>4467.7</v>
      </c>
    </row>
    <row r="35" spans="1:122">
      <c r="A35" s="106"/>
      <c r="B35" s="107" t="s">
        <v>135</v>
      </c>
      <c r="C35" s="107">
        <v>8782995.31</v>
      </c>
      <c r="D35" s="107">
        <v>0</v>
      </c>
      <c r="E35" s="107">
        <v>0</v>
      </c>
      <c r="F35" s="107">
        <v>315103.68</v>
      </c>
      <c r="G35" s="107">
        <v>0</v>
      </c>
      <c r="H35" s="107">
        <v>763185.53</v>
      </c>
      <c r="I35" s="107">
        <v>376362.72</v>
      </c>
      <c r="J35" s="107">
        <v>387342.95</v>
      </c>
      <c r="K35" s="107">
        <v>179979.99</v>
      </c>
      <c r="L35" s="107">
        <v>744818.85</v>
      </c>
      <c r="M35" s="107">
        <v>0</v>
      </c>
      <c r="N35" s="107">
        <v>0</v>
      </c>
      <c r="O35" s="107">
        <v>131481.63</v>
      </c>
      <c r="P35" s="107">
        <v>0</v>
      </c>
      <c r="Q35" s="107">
        <v>0</v>
      </c>
      <c r="R35" s="107">
        <v>0</v>
      </c>
      <c r="S35" s="107">
        <v>0</v>
      </c>
      <c r="T35" s="107">
        <v>0</v>
      </c>
      <c r="U35" s="107">
        <v>4440053.2</v>
      </c>
      <c r="V35" s="107">
        <v>422672.5</v>
      </c>
      <c r="W35" s="107">
        <v>976969.87</v>
      </c>
      <c r="X35" s="107">
        <v>45024.39</v>
      </c>
      <c r="Y35" s="107">
        <v>156750</v>
      </c>
      <c r="Z35" s="107">
        <v>0</v>
      </c>
      <c r="AA35" s="107">
        <v>0</v>
      </c>
      <c r="AB35" s="107">
        <v>265922.5</v>
      </c>
      <c r="AC35" s="107">
        <v>0</v>
      </c>
      <c r="AD35" s="107">
        <v>560564.02</v>
      </c>
      <c r="AE35" s="107">
        <v>55453.32</v>
      </c>
      <c r="AF35" s="107">
        <v>55002.5</v>
      </c>
      <c r="AG35" s="107">
        <v>255585.03</v>
      </c>
      <c r="AH35" s="107">
        <v>50365</v>
      </c>
      <c r="AI35" s="107">
        <v>0</v>
      </c>
      <c r="AJ35" s="107">
        <v>0</v>
      </c>
      <c r="AK35" s="107">
        <v>45024.39</v>
      </c>
      <c r="AL35" s="107">
        <v>0</v>
      </c>
      <c r="AM35" s="107">
        <v>0</v>
      </c>
      <c r="AN35" s="107">
        <v>233972.52</v>
      </c>
      <c r="AO35" s="107">
        <v>89195.53</v>
      </c>
      <c r="AP35" s="107">
        <v>23799.47</v>
      </c>
      <c r="AQ35" s="107">
        <v>492415.31</v>
      </c>
      <c r="AR35" s="107">
        <v>57750</v>
      </c>
      <c r="AS35" s="107">
        <v>0</v>
      </c>
      <c r="AT35" s="107">
        <v>0</v>
      </c>
      <c r="AU35" s="107">
        <v>3542920.37</v>
      </c>
      <c r="AV35" s="107">
        <v>508122.02</v>
      </c>
      <c r="AW35" s="107">
        <v>407879.31</v>
      </c>
      <c r="AX35" s="107">
        <v>66192</v>
      </c>
      <c r="AY35" s="107">
        <v>406435.75</v>
      </c>
      <c r="AZ35" s="107">
        <v>132026.64</v>
      </c>
      <c r="BA35" s="107">
        <v>0</v>
      </c>
      <c r="BB35" s="107">
        <v>0</v>
      </c>
      <c r="BC35" s="107">
        <v>481224.69</v>
      </c>
      <c r="BD35" s="107">
        <v>87581.07</v>
      </c>
      <c r="BE35" s="107">
        <v>0</v>
      </c>
      <c r="BF35" s="107">
        <v>0</v>
      </c>
      <c r="BG35" s="107">
        <v>0</v>
      </c>
      <c r="BH35" s="107">
        <v>373931.16</v>
      </c>
      <c r="BI35" s="107">
        <v>51486.64</v>
      </c>
      <c r="BJ35" s="107">
        <v>0</v>
      </c>
      <c r="BK35" s="107">
        <v>0</v>
      </c>
      <c r="BL35" s="107">
        <v>613344.32</v>
      </c>
      <c r="BM35" s="107">
        <v>270292.4</v>
      </c>
      <c r="BN35" s="107">
        <v>59626.05</v>
      </c>
      <c r="BO35" s="107">
        <v>34767</v>
      </c>
      <c r="BP35" s="107">
        <v>35311.32</v>
      </c>
      <c r="BQ35" s="107">
        <v>14700</v>
      </c>
      <c r="BR35" s="107">
        <v>0</v>
      </c>
      <c r="BS35" s="107">
        <v>0</v>
      </c>
      <c r="BT35" s="107">
        <v>0</v>
      </c>
      <c r="BU35" s="107">
        <v>0</v>
      </c>
      <c r="BV35" s="107">
        <v>0</v>
      </c>
      <c r="BW35" s="107">
        <v>0</v>
      </c>
      <c r="BX35" s="107">
        <v>0</v>
      </c>
      <c r="BY35" s="107">
        <v>0</v>
      </c>
      <c r="BZ35" s="107">
        <v>0</v>
      </c>
      <c r="CA35" s="107">
        <v>0</v>
      </c>
      <c r="CB35" s="107">
        <v>0</v>
      </c>
      <c r="CC35" s="107">
        <v>0</v>
      </c>
      <c r="CD35" s="107">
        <v>0</v>
      </c>
      <c r="CE35" s="107">
        <v>0</v>
      </c>
      <c r="CF35" s="107">
        <v>0</v>
      </c>
      <c r="CG35" s="107">
        <v>0</v>
      </c>
      <c r="CH35" s="107">
        <v>0</v>
      </c>
      <c r="CI35" s="107">
        <v>0</v>
      </c>
      <c r="CJ35" s="107">
        <v>0</v>
      </c>
      <c r="CK35" s="107">
        <v>0</v>
      </c>
      <c r="CL35" s="107">
        <v>0</v>
      </c>
      <c r="CM35" s="107">
        <v>0</v>
      </c>
      <c r="CN35" s="107">
        <v>0</v>
      </c>
      <c r="CO35" s="107">
        <v>0</v>
      </c>
      <c r="CP35" s="107">
        <v>0</v>
      </c>
      <c r="CQ35" s="107">
        <v>0</v>
      </c>
      <c r="CR35" s="107">
        <v>0</v>
      </c>
      <c r="CS35" s="107">
        <v>0</v>
      </c>
      <c r="CT35" s="107">
        <v>0</v>
      </c>
      <c r="CU35" s="107">
        <v>0</v>
      </c>
      <c r="CV35" s="107">
        <v>0</v>
      </c>
      <c r="CW35" s="107">
        <v>0</v>
      </c>
      <c r="CX35" s="107">
        <v>0</v>
      </c>
      <c r="CY35" s="107">
        <v>0</v>
      </c>
      <c r="CZ35" s="107">
        <v>0</v>
      </c>
      <c r="DA35" s="107">
        <v>0</v>
      </c>
      <c r="DB35" s="107">
        <v>0</v>
      </c>
      <c r="DC35" s="107">
        <v>0</v>
      </c>
      <c r="DD35" s="107">
        <v>0</v>
      </c>
      <c r="DE35" s="107">
        <v>0</v>
      </c>
      <c r="DF35" s="107">
        <v>0</v>
      </c>
      <c r="DG35" s="107">
        <v>0</v>
      </c>
      <c r="DH35" s="107">
        <v>0</v>
      </c>
      <c r="DI35" s="107">
        <v>0</v>
      </c>
      <c r="DJ35" s="107">
        <v>0</v>
      </c>
      <c r="DK35" s="107">
        <v>0</v>
      </c>
      <c r="DL35" s="107">
        <v>0</v>
      </c>
      <c r="DM35" s="107">
        <v>0</v>
      </c>
      <c r="DN35" s="107">
        <v>0</v>
      </c>
      <c r="DO35" s="107">
        <v>0</v>
      </c>
      <c r="DP35" s="107">
        <v>0</v>
      </c>
      <c r="DQ35" s="107">
        <v>0</v>
      </c>
      <c r="DR35" s="107">
        <v>0</v>
      </c>
    </row>
    <row r="36" spans="1:122">
      <c r="A36" s="106"/>
      <c r="B36" s="107" t="s">
        <v>136</v>
      </c>
      <c r="C36" s="107">
        <v>121081.13</v>
      </c>
      <c r="D36" s="107">
        <v>0</v>
      </c>
      <c r="E36" s="107">
        <v>0</v>
      </c>
      <c r="F36" s="107">
        <v>0</v>
      </c>
      <c r="G36" s="107">
        <v>0</v>
      </c>
      <c r="H36" s="107">
        <v>0</v>
      </c>
      <c r="I36" s="107">
        <v>0</v>
      </c>
      <c r="J36" s="107">
        <v>0</v>
      </c>
      <c r="K36" s="107">
        <v>0</v>
      </c>
      <c r="L36" s="107">
        <v>0</v>
      </c>
      <c r="M36" s="107">
        <v>0</v>
      </c>
      <c r="N36" s="107">
        <v>0</v>
      </c>
      <c r="O36" s="107">
        <v>0</v>
      </c>
      <c r="P36" s="107">
        <v>0</v>
      </c>
      <c r="Q36" s="107">
        <v>0</v>
      </c>
      <c r="R36" s="107">
        <v>0</v>
      </c>
      <c r="S36" s="107">
        <v>0</v>
      </c>
      <c r="T36" s="107">
        <v>0</v>
      </c>
      <c r="U36" s="107">
        <v>92779.24</v>
      </c>
      <c r="V36" s="107">
        <v>28301.89</v>
      </c>
      <c r="W36" s="107">
        <v>0</v>
      </c>
      <c r="X36" s="107">
        <v>0</v>
      </c>
      <c r="Y36" s="107">
        <v>28301.89</v>
      </c>
      <c r="Z36" s="107">
        <v>0</v>
      </c>
      <c r="AA36" s="107">
        <v>0</v>
      </c>
      <c r="AB36" s="107">
        <v>0</v>
      </c>
      <c r="AC36" s="107">
        <v>0</v>
      </c>
      <c r="AD36" s="107">
        <v>0</v>
      </c>
      <c r="AE36" s="107">
        <v>0</v>
      </c>
      <c r="AF36" s="107">
        <v>0</v>
      </c>
      <c r="AG36" s="107">
        <v>0</v>
      </c>
      <c r="AH36" s="107">
        <v>0</v>
      </c>
      <c r="AI36" s="107">
        <v>0</v>
      </c>
      <c r="AJ36" s="107">
        <v>0</v>
      </c>
      <c r="AK36" s="107">
        <v>0</v>
      </c>
      <c r="AL36" s="107">
        <v>0</v>
      </c>
      <c r="AM36" s="107">
        <v>0</v>
      </c>
      <c r="AN36" s="107">
        <v>0</v>
      </c>
      <c r="AO36" s="107">
        <v>0</v>
      </c>
      <c r="AP36" s="107">
        <v>0</v>
      </c>
      <c r="AQ36" s="107">
        <v>17783.02</v>
      </c>
      <c r="AR36" s="107">
        <v>0</v>
      </c>
      <c r="AS36" s="107">
        <v>4924.53</v>
      </c>
      <c r="AT36" s="107">
        <v>0</v>
      </c>
      <c r="AU36" s="107">
        <v>70071.69</v>
      </c>
      <c r="AV36" s="107">
        <v>0</v>
      </c>
      <c r="AW36" s="107">
        <v>0</v>
      </c>
      <c r="AX36" s="107">
        <v>0</v>
      </c>
      <c r="AY36" s="107">
        <v>0</v>
      </c>
      <c r="AZ36" s="107">
        <v>0</v>
      </c>
      <c r="BA36" s="107">
        <v>0</v>
      </c>
      <c r="BB36" s="107">
        <v>0</v>
      </c>
      <c r="BC36" s="107">
        <v>0</v>
      </c>
      <c r="BD36" s="107">
        <v>0</v>
      </c>
      <c r="BE36" s="107">
        <v>0</v>
      </c>
      <c r="BF36" s="107">
        <v>0</v>
      </c>
      <c r="BG36" s="107">
        <v>0</v>
      </c>
      <c r="BH36" s="107">
        <v>0</v>
      </c>
      <c r="BI36" s="107">
        <v>0</v>
      </c>
      <c r="BJ36" s="107">
        <v>0</v>
      </c>
      <c r="BK36" s="107">
        <v>0</v>
      </c>
      <c r="BL36" s="107">
        <v>0</v>
      </c>
      <c r="BM36" s="107">
        <v>0</v>
      </c>
      <c r="BN36" s="107">
        <v>0</v>
      </c>
      <c r="BO36" s="107">
        <v>0</v>
      </c>
      <c r="BP36" s="107">
        <v>0</v>
      </c>
      <c r="BQ36" s="107">
        <v>0</v>
      </c>
      <c r="BR36" s="107">
        <v>0</v>
      </c>
      <c r="BS36" s="107">
        <v>0</v>
      </c>
      <c r="BT36" s="107">
        <v>0</v>
      </c>
      <c r="BU36" s="107">
        <v>0</v>
      </c>
      <c r="BV36" s="107">
        <v>23320.75</v>
      </c>
      <c r="BW36" s="107">
        <v>0</v>
      </c>
      <c r="BX36" s="107">
        <v>0</v>
      </c>
      <c r="BY36" s="107">
        <v>0</v>
      </c>
      <c r="BZ36" s="107">
        <v>0</v>
      </c>
      <c r="CA36" s="107">
        <v>0</v>
      </c>
      <c r="CB36" s="107">
        <v>0</v>
      </c>
      <c r="CC36" s="107">
        <v>0</v>
      </c>
      <c r="CD36" s="107">
        <v>0</v>
      </c>
      <c r="CE36" s="107">
        <v>4650.94</v>
      </c>
      <c r="CF36" s="107">
        <v>0</v>
      </c>
      <c r="CG36" s="107">
        <v>0</v>
      </c>
      <c r="CH36" s="107">
        <v>0</v>
      </c>
      <c r="CI36" s="107">
        <v>0</v>
      </c>
      <c r="CJ36" s="107">
        <v>0</v>
      </c>
      <c r="CK36" s="107">
        <v>0</v>
      </c>
      <c r="CL36" s="107">
        <v>0</v>
      </c>
      <c r="CM36" s="107">
        <v>0</v>
      </c>
      <c r="CN36" s="107">
        <v>0</v>
      </c>
      <c r="CO36" s="107">
        <v>0</v>
      </c>
      <c r="CP36" s="107">
        <v>0</v>
      </c>
      <c r="CQ36" s="107">
        <v>0</v>
      </c>
      <c r="CR36" s="107">
        <v>0</v>
      </c>
      <c r="CS36" s="107">
        <v>0</v>
      </c>
      <c r="CT36" s="107">
        <v>0</v>
      </c>
      <c r="CU36" s="107">
        <v>0</v>
      </c>
      <c r="CV36" s="107">
        <v>0</v>
      </c>
      <c r="CW36" s="107">
        <v>0</v>
      </c>
      <c r="CX36" s="107">
        <v>0</v>
      </c>
      <c r="CY36" s="107">
        <v>0</v>
      </c>
      <c r="CZ36" s="107">
        <v>0</v>
      </c>
      <c r="DA36" s="107">
        <v>0</v>
      </c>
      <c r="DB36" s="107">
        <v>0</v>
      </c>
      <c r="DC36" s="107">
        <v>0</v>
      </c>
      <c r="DD36" s="107">
        <v>0</v>
      </c>
      <c r="DE36" s="107">
        <v>0</v>
      </c>
      <c r="DF36" s="107">
        <v>0</v>
      </c>
      <c r="DG36" s="107">
        <v>0</v>
      </c>
      <c r="DH36" s="107">
        <v>42000</v>
      </c>
      <c r="DI36" s="107">
        <v>0</v>
      </c>
      <c r="DJ36" s="107">
        <v>0</v>
      </c>
      <c r="DK36" s="107">
        <v>0</v>
      </c>
      <c r="DL36" s="107">
        <v>0</v>
      </c>
      <c r="DM36" s="107">
        <v>0</v>
      </c>
      <c r="DN36" s="107">
        <v>0</v>
      </c>
      <c r="DO36" s="107">
        <v>100</v>
      </c>
      <c r="DP36" s="107">
        <v>0</v>
      </c>
      <c r="DQ36" s="107">
        <v>0</v>
      </c>
      <c r="DR36" s="107">
        <v>0</v>
      </c>
    </row>
    <row r="37" s="100" customFormat="1" spans="1:122">
      <c r="A37" s="106"/>
      <c r="B37" s="108" t="s">
        <v>122</v>
      </c>
      <c r="C37" s="108">
        <v>283487650.4</v>
      </c>
      <c r="D37" s="108">
        <v>79593551.65</v>
      </c>
      <c r="E37" s="108">
        <v>5308403.19</v>
      </c>
      <c r="F37" s="108">
        <v>895066.94</v>
      </c>
      <c r="G37" s="108">
        <v>238544.39</v>
      </c>
      <c r="H37" s="108">
        <v>4344895.75</v>
      </c>
      <c r="I37" s="108">
        <v>5110788.19</v>
      </c>
      <c r="J37" s="108">
        <v>4940667.73</v>
      </c>
      <c r="K37" s="108">
        <v>4563339.87</v>
      </c>
      <c r="L37" s="108">
        <v>8261646.52</v>
      </c>
      <c r="M37" s="108">
        <v>2062259.76</v>
      </c>
      <c r="N37" s="108">
        <v>3531306.85</v>
      </c>
      <c r="O37" s="108">
        <v>2242467.61</v>
      </c>
      <c r="P37" s="108">
        <v>2942354.91</v>
      </c>
      <c r="Q37" s="108">
        <v>0</v>
      </c>
      <c r="R37" s="108">
        <v>0</v>
      </c>
      <c r="S37" s="108">
        <v>2317166.04</v>
      </c>
      <c r="T37" s="108">
        <v>1729431.12</v>
      </c>
      <c r="U37" s="108">
        <v>104939831.76</v>
      </c>
      <c r="V37" s="108">
        <v>12954733.16</v>
      </c>
      <c r="W37" s="108">
        <v>30021033.55</v>
      </c>
      <c r="X37" s="108">
        <v>7490161.41</v>
      </c>
      <c r="Y37" s="108">
        <v>2356620.77</v>
      </c>
      <c r="Z37" s="108">
        <v>2496821.31</v>
      </c>
      <c r="AA37" s="108">
        <v>889162.63</v>
      </c>
      <c r="AB37" s="108">
        <v>5544020.31</v>
      </c>
      <c r="AC37" s="108">
        <v>1668108.14</v>
      </c>
      <c r="AD37" s="108">
        <v>3068524.66</v>
      </c>
      <c r="AE37" s="108">
        <v>1160008.49</v>
      </c>
      <c r="AF37" s="108">
        <v>7869936.42</v>
      </c>
      <c r="AG37" s="108">
        <v>11503460.24</v>
      </c>
      <c r="AH37" s="108">
        <v>2936230.08</v>
      </c>
      <c r="AI37" s="108">
        <v>3482873.66</v>
      </c>
      <c r="AJ37" s="108">
        <v>2567482.51</v>
      </c>
      <c r="AK37" s="108">
        <v>3133592.21</v>
      </c>
      <c r="AL37" s="108">
        <v>1789086.69</v>
      </c>
      <c r="AM37" s="108">
        <v>3407508.24</v>
      </c>
      <c r="AN37" s="108">
        <v>6482863.61</v>
      </c>
      <c r="AO37" s="108">
        <v>3217446.78</v>
      </c>
      <c r="AP37" s="108">
        <v>4308918.14</v>
      </c>
      <c r="AQ37" s="108">
        <v>5607698.06</v>
      </c>
      <c r="AR37" s="108">
        <v>1859028.99</v>
      </c>
      <c r="AS37" s="108">
        <v>1929433.04</v>
      </c>
      <c r="AT37" s="108">
        <v>3512657.15</v>
      </c>
      <c r="AU37" s="108">
        <v>74614277.75</v>
      </c>
      <c r="AV37" s="108">
        <v>3143947.71</v>
      </c>
      <c r="AW37" s="108">
        <v>3181689.61580189</v>
      </c>
      <c r="AX37" s="108">
        <v>3185092.19966981</v>
      </c>
      <c r="AY37" s="108">
        <v>2765266.72311321</v>
      </c>
      <c r="AZ37" s="108">
        <v>2952872.36</v>
      </c>
      <c r="BA37" s="108">
        <v>2924399.92</v>
      </c>
      <c r="BB37" s="108">
        <v>990404.54</v>
      </c>
      <c r="BC37" s="108">
        <v>3437862.98</v>
      </c>
      <c r="BD37" s="108">
        <v>1793609.51</v>
      </c>
      <c r="BE37" s="108">
        <v>1664058.63</v>
      </c>
      <c r="BF37" s="108">
        <v>1737604.46</v>
      </c>
      <c r="BG37" s="108">
        <v>1977696.5</v>
      </c>
      <c r="BH37" s="108">
        <v>1513681.38</v>
      </c>
      <c r="BI37" s="108">
        <v>1325000.91</v>
      </c>
      <c r="BJ37" s="108">
        <v>1365754.08</v>
      </c>
      <c r="BK37" s="108">
        <v>1466533.28</v>
      </c>
      <c r="BL37" s="108">
        <v>1834211.62</v>
      </c>
      <c r="BM37" s="108">
        <v>1090287.53</v>
      </c>
      <c r="BN37" s="108">
        <v>1040107.78</v>
      </c>
      <c r="BO37" s="108">
        <v>1246933.4</v>
      </c>
      <c r="BP37" s="108">
        <v>1767915.58</v>
      </c>
      <c r="BQ37" s="108">
        <v>838910.69</v>
      </c>
      <c r="BR37" s="108">
        <v>690069.45</v>
      </c>
      <c r="BS37" s="108">
        <v>756263.69</v>
      </c>
      <c r="BT37" s="108">
        <v>843678.94</v>
      </c>
      <c r="BU37" s="108">
        <v>792085.18</v>
      </c>
      <c r="BV37" s="108">
        <v>1073547.63</v>
      </c>
      <c r="BW37" s="108">
        <v>610302.07</v>
      </c>
      <c r="BX37" s="108">
        <v>1386611.7</v>
      </c>
      <c r="BY37" s="108">
        <v>465551.53</v>
      </c>
      <c r="BZ37" s="108">
        <v>708448.55</v>
      </c>
      <c r="CA37" s="108">
        <v>291419.85</v>
      </c>
      <c r="CB37" s="108">
        <v>512305</v>
      </c>
      <c r="CC37" s="108">
        <v>599265.21</v>
      </c>
      <c r="CD37" s="108">
        <v>1213371.8</v>
      </c>
      <c r="CE37" s="108">
        <v>1144143.67</v>
      </c>
      <c r="CF37" s="108">
        <v>396356.5</v>
      </c>
      <c r="CG37" s="108">
        <v>436379.46</v>
      </c>
      <c r="CH37" s="108">
        <v>352498.92</v>
      </c>
      <c r="CI37" s="108">
        <v>424316.15</v>
      </c>
      <c r="CJ37" s="108">
        <v>327131.46</v>
      </c>
      <c r="CK37" s="108">
        <v>866704.23</v>
      </c>
      <c r="CL37" s="108">
        <v>565163.42</v>
      </c>
      <c r="CM37" s="108">
        <v>456791.6</v>
      </c>
      <c r="CN37" s="108">
        <v>787720.07</v>
      </c>
      <c r="CO37" s="108">
        <v>605733.63</v>
      </c>
      <c r="CP37" s="108">
        <v>641246.5</v>
      </c>
      <c r="CQ37" s="108">
        <v>339563.3</v>
      </c>
      <c r="CR37" s="108">
        <v>524453.84</v>
      </c>
      <c r="CS37" s="108">
        <v>725735.72</v>
      </c>
      <c r="CT37" s="108">
        <v>421977.22</v>
      </c>
      <c r="CU37" s="108">
        <v>487463.44</v>
      </c>
      <c r="CV37" s="108">
        <v>364115.61</v>
      </c>
      <c r="CW37" s="108">
        <v>628798.89</v>
      </c>
      <c r="CX37" s="108">
        <v>376774.85</v>
      </c>
      <c r="CY37" s="108">
        <v>642731.61</v>
      </c>
      <c r="CZ37" s="108">
        <v>504976.29</v>
      </c>
      <c r="DA37" s="108">
        <v>588020.27</v>
      </c>
      <c r="DB37" s="108">
        <v>473573.87</v>
      </c>
      <c r="DC37" s="108">
        <v>1012708.06</v>
      </c>
      <c r="DD37" s="108">
        <v>789786.18</v>
      </c>
      <c r="DE37" s="108">
        <v>476930.85</v>
      </c>
      <c r="DF37" s="108">
        <v>410816.31</v>
      </c>
      <c r="DG37" s="108">
        <v>1058022.51</v>
      </c>
      <c r="DH37" s="108">
        <v>555425.69</v>
      </c>
      <c r="DI37" s="108">
        <v>509666.79</v>
      </c>
      <c r="DJ37" s="108">
        <v>427770.45</v>
      </c>
      <c r="DK37" s="108">
        <v>298834.24</v>
      </c>
      <c r="DL37" s="108">
        <v>442547.63</v>
      </c>
      <c r="DM37" s="108">
        <v>462210.42</v>
      </c>
      <c r="DN37" s="108">
        <v>189467.26</v>
      </c>
      <c r="DO37" s="108">
        <v>368175.2</v>
      </c>
      <c r="DP37" s="108">
        <v>470663.56</v>
      </c>
      <c r="DQ37" s="108">
        <v>670014.38</v>
      </c>
      <c r="DR37" s="108">
        <v>202105.7</v>
      </c>
    </row>
    <row r="38" spans="1:122">
      <c r="A38" s="106" t="s">
        <v>137</v>
      </c>
      <c r="B38" s="107" t="s">
        <v>138</v>
      </c>
      <c r="C38" s="107">
        <v>6215122.74</v>
      </c>
      <c r="D38" s="107">
        <v>0</v>
      </c>
      <c r="E38" s="107">
        <v>228603.77</v>
      </c>
      <c r="F38" s="107">
        <v>17070.04</v>
      </c>
      <c r="G38" s="107">
        <v>7870.86</v>
      </c>
      <c r="H38" s="107">
        <v>18207.47</v>
      </c>
      <c r="I38" s="107">
        <v>11287.88</v>
      </c>
      <c r="J38" s="107">
        <v>118687.94</v>
      </c>
      <c r="K38" s="107">
        <v>198280.84</v>
      </c>
      <c r="L38" s="107">
        <v>54351.24</v>
      </c>
      <c r="M38" s="107">
        <v>209010.64</v>
      </c>
      <c r="N38" s="107">
        <v>100258.38</v>
      </c>
      <c r="O38" s="107">
        <v>35251.69</v>
      </c>
      <c r="P38" s="107">
        <v>21390.64</v>
      </c>
      <c r="Q38" s="107">
        <v>0</v>
      </c>
      <c r="R38" s="107">
        <v>0</v>
      </c>
      <c r="S38" s="107">
        <v>57893.53</v>
      </c>
      <c r="T38" s="107">
        <v>227662.02</v>
      </c>
      <c r="U38" s="107">
        <v>1048541.31</v>
      </c>
      <c r="V38" s="107">
        <v>384185.47</v>
      </c>
      <c r="W38" s="107">
        <v>3175893.64</v>
      </c>
      <c r="X38" s="107">
        <v>300675.38</v>
      </c>
      <c r="Y38" s="107">
        <v>95209.31</v>
      </c>
      <c r="Z38" s="107">
        <v>76742.74</v>
      </c>
      <c r="AA38" s="107">
        <v>70555.17</v>
      </c>
      <c r="AB38" s="107">
        <v>84840.93</v>
      </c>
      <c r="AC38" s="107">
        <v>56837.32</v>
      </c>
      <c r="AD38" s="107">
        <v>162746.45</v>
      </c>
      <c r="AE38" s="107">
        <v>80004.74</v>
      </c>
      <c r="AF38" s="107">
        <v>1392035.53</v>
      </c>
      <c r="AG38" s="107">
        <v>584672.58</v>
      </c>
      <c r="AH38" s="107">
        <v>450062.59</v>
      </c>
      <c r="AI38" s="107">
        <v>506371.75</v>
      </c>
      <c r="AJ38" s="107">
        <v>107639.14</v>
      </c>
      <c r="AK38" s="107">
        <v>113351.14</v>
      </c>
      <c r="AL38" s="107">
        <v>79685.1</v>
      </c>
      <c r="AM38" s="107">
        <v>60253.81</v>
      </c>
      <c r="AN38" s="107">
        <v>169275.83</v>
      </c>
      <c r="AO38" s="107">
        <v>24039.04</v>
      </c>
      <c r="AP38" s="107">
        <v>0</v>
      </c>
      <c r="AQ38" s="107">
        <v>99957.63</v>
      </c>
      <c r="AR38" s="107">
        <v>34344.64</v>
      </c>
      <c r="AS38" s="107">
        <v>20011.41</v>
      </c>
      <c r="AT38" s="107">
        <v>52821.53</v>
      </c>
      <c r="AU38" s="107">
        <v>587837.42</v>
      </c>
      <c r="AV38" s="107">
        <v>7332.77</v>
      </c>
      <c r="AW38" s="107">
        <v>24833.83</v>
      </c>
      <c r="AX38" s="107">
        <v>13167.58</v>
      </c>
      <c r="AY38" s="107">
        <v>22330.51</v>
      </c>
      <c r="AZ38" s="107">
        <v>7202.32</v>
      </c>
      <c r="BA38" s="107">
        <v>14287.95</v>
      </c>
      <c r="BB38" s="107">
        <v>5784.49</v>
      </c>
      <c r="BC38" s="107">
        <v>13585.45</v>
      </c>
      <c r="BD38" s="107">
        <v>12388.5</v>
      </c>
      <c r="BE38" s="107">
        <v>10555.72</v>
      </c>
      <c r="BF38" s="107">
        <v>17696.46</v>
      </c>
      <c r="BG38" s="107">
        <v>9009.44</v>
      </c>
      <c r="BH38" s="107">
        <v>8728.59</v>
      </c>
      <c r="BI38" s="107">
        <v>4270.92</v>
      </c>
      <c r="BJ38" s="107">
        <v>3816.92</v>
      </c>
      <c r="BK38" s="107">
        <v>8309.82</v>
      </c>
      <c r="BL38" s="107">
        <v>5851.29</v>
      </c>
      <c r="BM38" s="107">
        <v>4048.01</v>
      </c>
      <c r="BN38" s="107">
        <v>9237.72</v>
      </c>
      <c r="BO38" s="107">
        <v>4186.9</v>
      </c>
      <c r="BP38" s="107">
        <v>0</v>
      </c>
      <c r="BQ38" s="107">
        <v>2803</v>
      </c>
      <c r="BR38" s="107">
        <v>11250.63</v>
      </c>
      <c r="BS38" s="107">
        <v>7240.99</v>
      </c>
      <c r="BT38" s="107">
        <v>1572.04</v>
      </c>
      <c r="BU38" s="107">
        <v>7144.53</v>
      </c>
      <c r="BV38" s="107">
        <v>8811.3</v>
      </c>
      <c r="BW38" s="107">
        <v>6697.04</v>
      </c>
      <c r="BX38" s="107">
        <v>3089.68</v>
      </c>
      <c r="BY38" s="107">
        <v>516.82</v>
      </c>
      <c r="BZ38" s="107">
        <v>1136.84</v>
      </c>
      <c r="CA38" s="107">
        <v>4266.32</v>
      </c>
      <c r="CB38" s="107">
        <v>6198.3</v>
      </c>
      <c r="CC38" s="107">
        <v>0</v>
      </c>
      <c r="CD38" s="107">
        <v>4586.84</v>
      </c>
      <c r="CE38" s="107">
        <v>7508.62</v>
      </c>
      <c r="CF38" s="107">
        <v>7396</v>
      </c>
      <c r="CG38" s="107">
        <v>2697.23</v>
      </c>
      <c r="CH38" s="107">
        <v>1767.19</v>
      </c>
      <c r="CI38" s="107">
        <v>3107</v>
      </c>
      <c r="CJ38" s="107">
        <v>2204.39</v>
      </c>
      <c r="CK38" s="107">
        <v>10199.79</v>
      </c>
      <c r="CL38" s="107">
        <v>8449.64</v>
      </c>
      <c r="CM38" s="107">
        <v>6196</v>
      </c>
      <c r="CN38" s="107">
        <v>12250.52</v>
      </c>
      <c r="CO38" s="107">
        <v>5283.52</v>
      </c>
      <c r="CP38" s="107">
        <v>15170.7</v>
      </c>
      <c r="CQ38" s="107">
        <v>959</v>
      </c>
      <c r="CR38" s="107">
        <v>5670.5</v>
      </c>
      <c r="CS38" s="107">
        <v>19579.16</v>
      </c>
      <c r="CT38" s="107">
        <v>2888.35</v>
      </c>
      <c r="CU38" s="107">
        <v>9276.98</v>
      </c>
      <c r="CV38" s="107">
        <v>27237.5</v>
      </c>
      <c r="CW38" s="107">
        <v>3446</v>
      </c>
      <c r="CX38" s="107">
        <v>1050</v>
      </c>
      <c r="CY38" s="107">
        <v>6354</v>
      </c>
      <c r="CZ38" s="107">
        <v>7372.21</v>
      </c>
      <c r="DA38" s="107">
        <v>16716.62</v>
      </c>
      <c r="DB38" s="107">
        <v>16989.78</v>
      </c>
      <c r="DC38" s="107">
        <v>18080.61</v>
      </c>
      <c r="DD38" s="107">
        <v>4725.3</v>
      </c>
      <c r="DE38" s="107">
        <v>4029.96</v>
      </c>
      <c r="DF38" s="107">
        <v>8160.3</v>
      </c>
      <c r="DG38" s="107">
        <v>20703.05</v>
      </c>
      <c r="DH38" s="107">
        <v>4624.8</v>
      </c>
      <c r="DI38" s="107">
        <v>4831.57</v>
      </c>
      <c r="DJ38" s="107">
        <v>2445</v>
      </c>
      <c r="DK38" s="107">
        <v>1077</v>
      </c>
      <c r="DL38" s="107">
        <v>5344.9</v>
      </c>
      <c r="DM38" s="107">
        <v>2155.5</v>
      </c>
      <c r="DN38" s="107">
        <v>12217.85</v>
      </c>
      <c r="DO38" s="107">
        <v>9953.23</v>
      </c>
      <c r="DP38" s="107">
        <v>2246</v>
      </c>
      <c r="DQ38" s="107">
        <v>12301.51</v>
      </c>
      <c r="DR38" s="107">
        <v>3230.62</v>
      </c>
    </row>
    <row r="39" spans="1:122">
      <c r="A39" s="106"/>
      <c r="B39" s="107" t="s">
        <v>139</v>
      </c>
      <c r="C39" s="107">
        <v>59932.2</v>
      </c>
      <c r="D39" s="107">
        <v>0</v>
      </c>
      <c r="E39" s="107">
        <v>0</v>
      </c>
      <c r="F39" s="107">
        <v>0</v>
      </c>
      <c r="G39" s="107">
        <v>0</v>
      </c>
      <c r="H39" s="107">
        <v>929</v>
      </c>
      <c r="I39" s="107">
        <v>3799.2</v>
      </c>
      <c r="J39" s="107">
        <v>4591.28</v>
      </c>
      <c r="K39" s="107">
        <v>0</v>
      </c>
      <c r="L39" s="107">
        <v>3037</v>
      </c>
      <c r="M39" s="107">
        <v>810.61</v>
      </c>
      <c r="N39" s="107">
        <v>0</v>
      </c>
      <c r="O39" s="107">
        <v>0</v>
      </c>
      <c r="P39" s="107">
        <v>957</v>
      </c>
      <c r="Q39" s="107">
        <v>0</v>
      </c>
      <c r="R39" s="107">
        <v>0</v>
      </c>
      <c r="S39" s="107">
        <v>0</v>
      </c>
      <c r="T39" s="107">
        <v>0</v>
      </c>
      <c r="U39" s="107">
        <v>38742.3</v>
      </c>
      <c r="V39" s="107">
        <v>1615.5</v>
      </c>
      <c r="W39" s="107">
        <v>3465.31</v>
      </c>
      <c r="X39" s="107">
        <v>1985</v>
      </c>
      <c r="Y39" s="107">
        <v>782</v>
      </c>
      <c r="Z39" s="107">
        <v>125</v>
      </c>
      <c r="AA39" s="107">
        <v>708.5</v>
      </c>
      <c r="AB39" s="107">
        <v>0</v>
      </c>
      <c r="AC39" s="107">
        <v>0</v>
      </c>
      <c r="AD39" s="107">
        <v>2076</v>
      </c>
      <c r="AE39" s="107">
        <v>0</v>
      </c>
      <c r="AF39" s="107">
        <v>252.31</v>
      </c>
      <c r="AG39" s="107">
        <v>362</v>
      </c>
      <c r="AH39" s="107">
        <v>775</v>
      </c>
      <c r="AI39" s="107">
        <v>0</v>
      </c>
      <c r="AJ39" s="107">
        <v>0</v>
      </c>
      <c r="AK39" s="107">
        <v>0</v>
      </c>
      <c r="AL39" s="107">
        <v>1985</v>
      </c>
      <c r="AM39" s="107">
        <v>0</v>
      </c>
      <c r="AN39" s="107">
        <v>151</v>
      </c>
      <c r="AO39" s="107">
        <v>1138.07</v>
      </c>
      <c r="AP39" s="107">
        <v>84</v>
      </c>
      <c r="AQ39" s="107">
        <v>1091</v>
      </c>
      <c r="AR39" s="107">
        <v>0</v>
      </c>
      <c r="AS39" s="107">
        <v>31636.78</v>
      </c>
      <c r="AT39" s="107">
        <v>1837.24</v>
      </c>
      <c r="AU39" s="107">
        <v>2804.21</v>
      </c>
      <c r="AV39" s="107">
        <v>0</v>
      </c>
      <c r="AW39" s="107">
        <v>0</v>
      </c>
      <c r="AX39" s="107">
        <v>0</v>
      </c>
      <c r="AY39" s="107">
        <v>0</v>
      </c>
      <c r="AZ39" s="107">
        <v>0</v>
      </c>
      <c r="BA39" s="107">
        <v>0</v>
      </c>
      <c r="BB39" s="107">
        <v>0</v>
      </c>
      <c r="BC39" s="107">
        <v>0</v>
      </c>
      <c r="BD39" s="107">
        <v>0</v>
      </c>
      <c r="BE39" s="107">
        <v>0</v>
      </c>
      <c r="BF39" s="107">
        <v>0</v>
      </c>
      <c r="BG39" s="107">
        <v>0</v>
      </c>
      <c r="BH39" s="107">
        <v>185</v>
      </c>
      <c r="BI39" s="107">
        <v>0</v>
      </c>
      <c r="BJ39" s="107">
        <v>0</v>
      </c>
      <c r="BK39" s="107">
        <v>0</v>
      </c>
      <c r="BL39" s="107">
        <v>0</v>
      </c>
      <c r="BM39" s="107">
        <v>0</v>
      </c>
      <c r="BN39" s="107">
        <v>0</v>
      </c>
      <c r="BO39" s="107">
        <v>0</v>
      </c>
      <c r="BP39" s="107">
        <v>0</v>
      </c>
      <c r="BQ39" s="107">
        <v>0</v>
      </c>
      <c r="BR39" s="107">
        <v>0</v>
      </c>
      <c r="BS39" s="107">
        <v>0</v>
      </c>
      <c r="BT39" s="107">
        <v>0</v>
      </c>
      <c r="BU39" s="107">
        <v>0</v>
      </c>
      <c r="BV39" s="107">
        <v>0</v>
      </c>
      <c r="BW39" s="107">
        <v>0</v>
      </c>
      <c r="BX39" s="107">
        <v>0</v>
      </c>
      <c r="BY39" s="107">
        <v>0</v>
      </c>
      <c r="BZ39" s="107">
        <v>0</v>
      </c>
      <c r="CA39" s="107">
        <v>0</v>
      </c>
      <c r="CB39" s="107">
        <v>0</v>
      </c>
      <c r="CC39" s="107">
        <v>0</v>
      </c>
      <c r="CD39" s="107">
        <v>716.41</v>
      </c>
      <c r="CE39" s="107">
        <v>0</v>
      </c>
      <c r="CF39" s="107">
        <v>0</v>
      </c>
      <c r="CG39" s="107">
        <v>0</v>
      </c>
      <c r="CH39" s="107">
        <v>0</v>
      </c>
      <c r="CI39" s="107">
        <v>0</v>
      </c>
      <c r="CJ39" s="107">
        <v>27.4</v>
      </c>
      <c r="CK39" s="107">
        <v>0</v>
      </c>
      <c r="CL39" s="107">
        <v>0</v>
      </c>
      <c r="CM39" s="107">
        <v>0</v>
      </c>
      <c r="CN39" s="107">
        <v>0</v>
      </c>
      <c r="CO39" s="107">
        <v>111</v>
      </c>
      <c r="CP39" s="107">
        <v>0</v>
      </c>
      <c r="CQ39" s="107">
        <v>128.1</v>
      </c>
      <c r="CR39" s="107">
        <v>0</v>
      </c>
      <c r="CS39" s="107">
        <v>0</v>
      </c>
      <c r="CT39" s="107">
        <v>0</v>
      </c>
      <c r="CU39" s="107">
        <v>0</v>
      </c>
      <c r="CV39" s="107">
        <v>0</v>
      </c>
      <c r="CW39" s="107">
        <v>0</v>
      </c>
      <c r="CX39" s="107">
        <v>0</v>
      </c>
      <c r="CY39" s="107">
        <v>0</v>
      </c>
      <c r="CZ39" s="107">
        <v>0</v>
      </c>
      <c r="DA39" s="107">
        <v>0</v>
      </c>
      <c r="DB39" s="107">
        <v>0</v>
      </c>
      <c r="DC39" s="107">
        <v>0</v>
      </c>
      <c r="DD39" s="107">
        <v>0</v>
      </c>
      <c r="DE39" s="107">
        <v>0</v>
      </c>
      <c r="DF39" s="107">
        <v>0</v>
      </c>
      <c r="DG39" s="107">
        <v>86</v>
      </c>
      <c r="DH39" s="107">
        <v>0</v>
      </c>
      <c r="DI39" s="107">
        <v>0</v>
      </c>
      <c r="DJ39" s="107">
        <v>0</v>
      </c>
      <c r="DK39" s="107">
        <v>0</v>
      </c>
      <c r="DL39" s="107">
        <v>0</v>
      </c>
      <c r="DM39" s="107">
        <v>0</v>
      </c>
      <c r="DN39" s="107">
        <v>0</v>
      </c>
      <c r="DO39" s="107">
        <v>0</v>
      </c>
      <c r="DP39" s="107">
        <v>720.5</v>
      </c>
      <c r="DQ39" s="107">
        <v>829.8</v>
      </c>
      <c r="DR39" s="107">
        <v>0</v>
      </c>
    </row>
    <row r="40" spans="1:122">
      <c r="A40" s="106"/>
      <c r="B40" s="107" t="s">
        <v>140</v>
      </c>
      <c r="C40" s="107">
        <v>10387711.61</v>
      </c>
      <c r="D40" s="107">
        <v>94214</v>
      </c>
      <c r="E40" s="107">
        <v>51634.61</v>
      </c>
      <c r="F40" s="107">
        <v>38988.36</v>
      </c>
      <c r="G40" s="107">
        <v>18889</v>
      </c>
      <c r="H40" s="107">
        <v>20410.18</v>
      </c>
      <c r="I40" s="107">
        <v>18151</v>
      </c>
      <c r="J40" s="107">
        <v>652890.88</v>
      </c>
      <c r="K40" s="107">
        <v>22991.21</v>
      </c>
      <c r="L40" s="107">
        <v>16527.55</v>
      </c>
      <c r="M40" s="107">
        <v>11743</v>
      </c>
      <c r="N40" s="107">
        <v>5940</v>
      </c>
      <c r="O40" s="107">
        <v>16699</v>
      </c>
      <c r="P40" s="107">
        <v>23916.1</v>
      </c>
      <c r="Q40" s="107">
        <v>0</v>
      </c>
      <c r="R40" s="107">
        <v>0</v>
      </c>
      <c r="S40" s="107">
        <v>9163</v>
      </c>
      <c r="T40" s="107">
        <v>112092.5</v>
      </c>
      <c r="U40" s="107">
        <v>5486930.4</v>
      </c>
      <c r="V40" s="107">
        <v>293977.54</v>
      </c>
      <c r="W40" s="107">
        <v>3034661.39</v>
      </c>
      <c r="X40" s="107">
        <v>457891.89</v>
      </c>
      <c r="Y40" s="107">
        <v>56943.77</v>
      </c>
      <c r="Z40" s="107">
        <v>96878.17</v>
      </c>
      <c r="AA40" s="107">
        <v>67679.5</v>
      </c>
      <c r="AB40" s="107">
        <v>41629</v>
      </c>
      <c r="AC40" s="107">
        <v>30847.1</v>
      </c>
      <c r="AD40" s="107">
        <v>75457.1</v>
      </c>
      <c r="AE40" s="107">
        <v>106678.12</v>
      </c>
      <c r="AF40" s="107">
        <v>2090233.24</v>
      </c>
      <c r="AG40" s="107">
        <v>306838.25</v>
      </c>
      <c r="AH40" s="107">
        <v>322887.41</v>
      </c>
      <c r="AI40" s="107">
        <v>132567.27</v>
      </c>
      <c r="AJ40" s="107">
        <v>215941.41</v>
      </c>
      <c r="AK40" s="107">
        <v>147841.02</v>
      </c>
      <c r="AL40" s="107">
        <v>94109.46</v>
      </c>
      <c r="AM40" s="107">
        <v>88898.23</v>
      </c>
      <c r="AN40" s="107">
        <v>411143.65</v>
      </c>
      <c r="AO40" s="107">
        <v>43833.7</v>
      </c>
      <c r="AP40" s="107">
        <v>16150.7</v>
      </c>
      <c r="AQ40" s="107">
        <v>138551.29</v>
      </c>
      <c r="AR40" s="107">
        <v>131955.14</v>
      </c>
      <c r="AS40" s="107">
        <v>129031.04</v>
      </c>
      <c r="AT40" s="107">
        <v>288628.7</v>
      </c>
      <c r="AU40" s="107">
        <v>4238737.95</v>
      </c>
      <c r="AV40" s="107">
        <v>214132.01</v>
      </c>
      <c r="AW40" s="107">
        <v>114390.74</v>
      </c>
      <c r="AX40" s="107">
        <v>176473.3</v>
      </c>
      <c r="AY40" s="107">
        <v>84553.61</v>
      </c>
      <c r="AZ40" s="107">
        <v>111975.41</v>
      </c>
      <c r="BA40" s="107">
        <v>173437.59</v>
      </c>
      <c r="BB40" s="107">
        <v>45145.14</v>
      </c>
      <c r="BC40" s="107">
        <v>153936.68</v>
      </c>
      <c r="BD40" s="107">
        <v>60141.9</v>
      </c>
      <c r="BE40" s="107">
        <v>85304.73</v>
      </c>
      <c r="BF40" s="107">
        <v>85317.65</v>
      </c>
      <c r="BG40" s="107">
        <v>103782.77</v>
      </c>
      <c r="BH40" s="107">
        <v>36130.2</v>
      </c>
      <c r="BI40" s="107">
        <v>45949</v>
      </c>
      <c r="BJ40" s="107">
        <v>95176.57</v>
      </c>
      <c r="BK40" s="107">
        <v>45038.37</v>
      </c>
      <c r="BL40" s="107">
        <v>68659.49</v>
      </c>
      <c r="BM40" s="107">
        <v>46810</v>
      </c>
      <c r="BN40" s="107">
        <v>40619.62</v>
      </c>
      <c r="BO40" s="107">
        <v>64522.47</v>
      </c>
      <c r="BP40" s="107">
        <v>90336.54</v>
      </c>
      <c r="BQ40" s="107">
        <v>52465.74</v>
      </c>
      <c r="BR40" s="107">
        <v>42061</v>
      </c>
      <c r="BS40" s="107">
        <v>46323.2</v>
      </c>
      <c r="BT40" s="107">
        <v>51618.77</v>
      </c>
      <c r="BU40" s="107">
        <v>24857</v>
      </c>
      <c r="BV40" s="107">
        <v>71571.7</v>
      </c>
      <c r="BW40" s="107">
        <v>48701</v>
      </c>
      <c r="BX40" s="107">
        <v>50379</v>
      </c>
      <c r="BY40" s="107">
        <v>39968.8</v>
      </c>
      <c r="BZ40" s="107">
        <v>51890.09</v>
      </c>
      <c r="CA40" s="107">
        <v>20317</v>
      </c>
      <c r="CB40" s="107">
        <v>61571.01</v>
      </c>
      <c r="CC40" s="107">
        <v>31251.77</v>
      </c>
      <c r="CD40" s="107">
        <v>42586.34</v>
      </c>
      <c r="CE40" s="107">
        <v>127342.96</v>
      </c>
      <c r="CF40" s="107">
        <v>42584.21</v>
      </c>
      <c r="CG40" s="107">
        <v>49237.7</v>
      </c>
      <c r="CH40" s="107">
        <v>62653.5</v>
      </c>
      <c r="CI40" s="107">
        <v>51966.5</v>
      </c>
      <c r="CJ40" s="107">
        <v>17806.18</v>
      </c>
      <c r="CK40" s="107">
        <v>24149.34</v>
      </c>
      <c r="CL40" s="107">
        <v>44706.97</v>
      </c>
      <c r="CM40" s="107">
        <v>35473.68</v>
      </c>
      <c r="CN40" s="107">
        <v>50494.01</v>
      </c>
      <c r="CO40" s="107">
        <v>22659.8</v>
      </c>
      <c r="CP40" s="107">
        <v>28251.02</v>
      </c>
      <c r="CQ40" s="107">
        <v>43807.41</v>
      </c>
      <c r="CR40" s="107">
        <v>35631.34</v>
      </c>
      <c r="CS40" s="107">
        <v>58916.9</v>
      </c>
      <c r="CT40" s="107">
        <v>20963</v>
      </c>
      <c r="CU40" s="107">
        <v>49940.69</v>
      </c>
      <c r="CV40" s="107">
        <v>32569.1</v>
      </c>
      <c r="CW40" s="107">
        <v>48864.77</v>
      </c>
      <c r="CX40" s="107">
        <v>9300.8</v>
      </c>
      <c r="CY40" s="107">
        <v>56902.31</v>
      </c>
      <c r="CZ40" s="107">
        <v>55960.4</v>
      </c>
      <c r="DA40" s="107">
        <v>46501.5</v>
      </c>
      <c r="DB40" s="107">
        <v>76021</v>
      </c>
      <c r="DC40" s="107">
        <v>56594.56</v>
      </c>
      <c r="DD40" s="107">
        <v>18564</v>
      </c>
      <c r="DE40" s="107">
        <v>28085.9</v>
      </c>
      <c r="DF40" s="107">
        <v>41311</v>
      </c>
      <c r="DG40" s="107">
        <v>100708.58</v>
      </c>
      <c r="DH40" s="107">
        <v>64884.67</v>
      </c>
      <c r="DI40" s="107">
        <v>42821.91</v>
      </c>
      <c r="DJ40" s="107">
        <v>10949</v>
      </c>
      <c r="DK40" s="107">
        <v>0</v>
      </c>
      <c r="DL40" s="107">
        <v>33189</v>
      </c>
      <c r="DM40" s="107">
        <v>47155.23</v>
      </c>
      <c r="DN40" s="107">
        <v>12248</v>
      </c>
      <c r="DO40" s="107">
        <v>44651.8</v>
      </c>
      <c r="DP40" s="107">
        <v>16340.39</v>
      </c>
      <c r="DQ40" s="107">
        <v>51132.61</v>
      </c>
      <c r="DR40" s="107">
        <v>0</v>
      </c>
    </row>
    <row r="41" spans="1:122">
      <c r="A41" s="106"/>
      <c r="B41" s="107" t="s">
        <v>141</v>
      </c>
      <c r="C41" s="107">
        <v>1691920.68</v>
      </c>
      <c r="D41" s="107">
        <v>0</v>
      </c>
      <c r="E41" s="107">
        <v>511.28</v>
      </c>
      <c r="F41" s="107">
        <v>7927.54</v>
      </c>
      <c r="G41" s="107">
        <v>969.37</v>
      </c>
      <c r="H41" s="107">
        <v>7957.14</v>
      </c>
      <c r="I41" s="107">
        <v>49260.78</v>
      </c>
      <c r="J41" s="107">
        <v>399006.5</v>
      </c>
      <c r="K41" s="107">
        <v>13380.08</v>
      </c>
      <c r="L41" s="107">
        <v>73119.54</v>
      </c>
      <c r="M41" s="107">
        <v>3107.82</v>
      </c>
      <c r="N41" s="107">
        <v>5515.68</v>
      </c>
      <c r="O41" s="107">
        <v>4959.06</v>
      </c>
      <c r="P41" s="107">
        <v>6373.71</v>
      </c>
      <c r="Q41" s="107">
        <v>0</v>
      </c>
      <c r="R41" s="107">
        <v>0</v>
      </c>
      <c r="S41" s="107">
        <v>2962.75</v>
      </c>
      <c r="T41" s="107">
        <v>11181.82</v>
      </c>
      <c r="U41" s="107">
        <v>901920.29</v>
      </c>
      <c r="V41" s="107">
        <v>81788.03</v>
      </c>
      <c r="W41" s="107">
        <v>80166.27</v>
      </c>
      <c r="X41" s="107">
        <v>41813.02</v>
      </c>
      <c r="Y41" s="107">
        <v>4428.71</v>
      </c>
      <c r="Z41" s="107">
        <v>26302.57</v>
      </c>
      <c r="AA41" s="107">
        <v>15050.3</v>
      </c>
      <c r="AB41" s="107">
        <v>20983.56</v>
      </c>
      <c r="AC41" s="107">
        <v>15022.89</v>
      </c>
      <c r="AD41" s="107">
        <v>16615.52</v>
      </c>
      <c r="AE41" s="107">
        <v>6666.02</v>
      </c>
      <c r="AF41" s="107">
        <v>38453.17</v>
      </c>
      <c r="AG41" s="107">
        <v>7236.79</v>
      </c>
      <c r="AH41" s="107">
        <v>4565.02</v>
      </c>
      <c r="AI41" s="107">
        <v>6629.75</v>
      </c>
      <c r="AJ41" s="107">
        <v>8883.4</v>
      </c>
      <c r="AK41" s="107">
        <v>12417.84</v>
      </c>
      <c r="AL41" s="107">
        <v>20511.78</v>
      </c>
      <c r="AM41" s="107">
        <v>23221.31</v>
      </c>
      <c r="AN41" s="107">
        <v>32072.57</v>
      </c>
      <c r="AO41" s="107">
        <v>14898.83</v>
      </c>
      <c r="AP41" s="107">
        <v>19902.52</v>
      </c>
      <c r="AQ41" s="107">
        <v>10348.98</v>
      </c>
      <c r="AR41" s="107">
        <v>12376.83</v>
      </c>
      <c r="AS41" s="107">
        <v>6497.73</v>
      </c>
      <c r="AT41" s="107">
        <v>25014.09</v>
      </c>
      <c r="AU41" s="107">
        <v>757587.43</v>
      </c>
      <c r="AV41" s="107">
        <v>35844.54</v>
      </c>
      <c r="AW41" s="107">
        <v>43371.5</v>
      </c>
      <c r="AX41" s="107">
        <v>12552.99</v>
      </c>
      <c r="AY41" s="107">
        <v>21747.26</v>
      </c>
      <c r="AZ41" s="107">
        <v>48246.68</v>
      </c>
      <c r="BA41" s="107">
        <v>49979.62</v>
      </c>
      <c r="BB41" s="107">
        <v>7044</v>
      </c>
      <c r="BC41" s="107">
        <v>21274.4</v>
      </c>
      <c r="BD41" s="107">
        <v>7893.55</v>
      </c>
      <c r="BE41" s="107">
        <v>8903.13</v>
      </c>
      <c r="BF41" s="107">
        <v>15421.93</v>
      </c>
      <c r="BG41" s="107">
        <v>30165.76</v>
      </c>
      <c r="BH41" s="107">
        <v>13245.27</v>
      </c>
      <c r="BI41" s="107">
        <v>26718.09</v>
      </c>
      <c r="BJ41" s="107">
        <v>14159.34</v>
      </c>
      <c r="BK41" s="107">
        <v>3446.8</v>
      </c>
      <c r="BL41" s="107">
        <v>21807.47</v>
      </c>
      <c r="BM41" s="107">
        <v>10540</v>
      </c>
      <c r="BN41" s="107">
        <v>11733.91</v>
      </c>
      <c r="BO41" s="107">
        <v>1818.19</v>
      </c>
      <c r="BP41" s="107">
        <v>20662.32</v>
      </c>
      <c r="BQ41" s="107">
        <v>3333.6</v>
      </c>
      <c r="BR41" s="107">
        <v>4695.03</v>
      </c>
      <c r="BS41" s="107">
        <v>7663.5</v>
      </c>
      <c r="BT41" s="107">
        <v>7603.45</v>
      </c>
      <c r="BU41" s="107">
        <v>24918</v>
      </c>
      <c r="BV41" s="107">
        <v>10176.21</v>
      </c>
      <c r="BW41" s="107">
        <v>7011.1</v>
      </c>
      <c r="BX41" s="107">
        <v>5305.96</v>
      </c>
      <c r="BY41" s="107">
        <v>5580.97</v>
      </c>
      <c r="BZ41" s="107">
        <v>8237.11</v>
      </c>
      <c r="CA41" s="107">
        <v>1992.5</v>
      </c>
      <c r="CB41" s="107">
        <v>4446.03</v>
      </c>
      <c r="CC41" s="107">
        <v>3645.76</v>
      </c>
      <c r="CD41" s="107">
        <v>4653.54</v>
      </c>
      <c r="CE41" s="107">
        <v>6299.64</v>
      </c>
      <c r="CF41" s="107">
        <v>4405.36</v>
      </c>
      <c r="CG41" s="107">
        <v>5415.87</v>
      </c>
      <c r="CH41" s="107">
        <v>3369.95</v>
      </c>
      <c r="CI41" s="107">
        <v>5449.73</v>
      </c>
      <c r="CJ41" s="107">
        <v>4167.91</v>
      </c>
      <c r="CK41" s="107">
        <v>3166.48</v>
      </c>
      <c r="CL41" s="107">
        <v>6293.8</v>
      </c>
      <c r="CM41" s="107">
        <v>11921.97</v>
      </c>
      <c r="CN41" s="107">
        <v>3496.9</v>
      </c>
      <c r="CO41" s="107">
        <v>4125.76</v>
      </c>
      <c r="CP41" s="107">
        <v>3591.4</v>
      </c>
      <c r="CQ41" s="107">
        <v>2679.89</v>
      </c>
      <c r="CR41" s="107">
        <v>7554.57</v>
      </c>
      <c r="CS41" s="107">
        <v>2545.77</v>
      </c>
      <c r="CT41" s="107">
        <v>4411.14</v>
      </c>
      <c r="CU41" s="107">
        <v>1598</v>
      </c>
      <c r="CV41" s="107">
        <v>5247.23</v>
      </c>
      <c r="CW41" s="107">
        <v>1890.53</v>
      </c>
      <c r="CX41" s="107">
        <v>2768.8</v>
      </c>
      <c r="CY41" s="107">
        <v>5845.78</v>
      </c>
      <c r="CZ41" s="107">
        <v>2282</v>
      </c>
      <c r="DA41" s="107">
        <v>4872.42</v>
      </c>
      <c r="DB41" s="107">
        <v>2631.03</v>
      </c>
      <c r="DC41" s="107">
        <v>18539.59</v>
      </c>
      <c r="DD41" s="107">
        <v>1395.48</v>
      </c>
      <c r="DE41" s="107">
        <v>8847.51</v>
      </c>
      <c r="DF41" s="107">
        <v>4433.2</v>
      </c>
      <c r="DG41" s="107">
        <v>13803.11</v>
      </c>
      <c r="DH41" s="107">
        <v>4457.7</v>
      </c>
      <c r="DI41" s="107">
        <v>5322.84</v>
      </c>
      <c r="DJ41" s="107">
        <v>4164.3</v>
      </c>
      <c r="DK41" s="107">
        <v>398.81</v>
      </c>
      <c r="DL41" s="107">
        <v>1671.6</v>
      </c>
      <c r="DM41" s="107">
        <v>13531.04</v>
      </c>
      <c r="DN41" s="107">
        <v>13560.95</v>
      </c>
      <c r="DO41" s="107">
        <v>9018.21</v>
      </c>
      <c r="DP41" s="107">
        <v>10756.44</v>
      </c>
      <c r="DQ41" s="107">
        <v>9022.28</v>
      </c>
      <c r="DR41" s="107">
        <v>6792.93</v>
      </c>
    </row>
    <row r="42" spans="1:122">
      <c r="A42" s="106"/>
      <c r="B42" s="107" t="s">
        <v>142</v>
      </c>
      <c r="C42" s="107">
        <v>-1132.08</v>
      </c>
      <c r="D42" s="107">
        <v>-1132.08</v>
      </c>
      <c r="E42" s="107">
        <v>0</v>
      </c>
      <c r="F42" s="107">
        <v>0</v>
      </c>
      <c r="G42" s="107">
        <v>0</v>
      </c>
      <c r="H42" s="107">
        <v>0</v>
      </c>
      <c r="I42" s="107">
        <v>0</v>
      </c>
      <c r="J42" s="107">
        <v>0</v>
      </c>
      <c r="K42" s="107">
        <v>0</v>
      </c>
      <c r="L42" s="107">
        <v>0</v>
      </c>
      <c r="M42" s="107">
        <v>0</v>
      </c>
      <c r="N42" s="107">
        <v>0</v>
      </c>
      <c r="O42" s="107">
        <v>0</v>
      </c>
      <c r="P42" s="107">
        <v>0</v>
      </c>
      <c r="Q42" s="107">
        <v>0</v>
      </c>
      <c r="R42" s="107">
        <v>0</v>
      </c>
      <c r="S42" s="107">
        <v>0</v>
      </c>
      <c r="T42" s="107">
        <v>0</v>
      </c>
      <c r="U42" s="107">
        <v>0</v>
      </c>
      <c r="V42" s="107">
        <v>0</v>
      </c>
      <c r="W42" s="107">
        <v>0</v>
      </c>
      <c r="X42" s="107">
        <v>0</v>
      </c>
      <c r="Y42" s="107">
        <v>0</v>
      </c>
      <c r="Z42" s="107">
        <v>0</v>
      </c>
      <c r="AA42" s="107">
        <v>0</v>
      </c>
      <c r="AB42" s="107">
        <v>0</v>
      </c>
      <c r="AC42" s="107">
        <v>0</v>
      </c>
      <c r="AD42" s="107">
        <v>0</v>
      </c>
      <c r="AE42" s="107">
        <v>0</v>
      </c>
      <c r="AF42" s="107">
        <v>0</v>
      </c>
      <c r="AG42" s="107">
        <v>0</v>
      </c>
      <c r="AH42" s="107">
        <v>0</v>
      </c>
      <c r="AI42" s="107">
        <v>0</v>
      </c>
      <c r="AJ42" s="107">
        <v>0</v>
      </c>
      <c r="AK42" s="107">
        <v>0</v>
      </c>
      <c r="AL42" s="107">
        <v>0</v>
      </c>
      <c r="AM42" s="107">
        <v>0</v>
      </c>
      <c r="AN42" s="107">
        <v>0</v>
      </c>
      <c r="AO42" s="107">
        <v>0</v>
      </c>
      <c r="AP42" s="107">
        <v>0</v>
      </c>
      <c r="AQ42" s="107">
        <v>0</v>
      </c>
      <c r="AR42" s="107">
        <v>0</v>
      </c>
      <c r="AS42" s="107">
        <v>0</v>
      </c>
      <c r="AT42" s="107">
        <v>0</v>
      </c>
      <c r="AU42" s="107">
        <v>0</v>
      </c>
      <c r="AV42" s="107">
        <v>0</v>
      </c>
      <c r="AW42" s="107">
        <v>0</v>
      </c>
      <c r="AX42" s="107">
        <v>0</v>
      </c>
      <c r="AY42" s="107">
        <v>0</v>
      </c>
      <c r="AZ42" s="107">
        <v>0</v>
      </c>
      <c r="BA42" s="107">
        <v>0</v>
      </c>
      <c r="BB42" s="107">
        <v>0</v>
      </c>
      <c r="BC42" s="107">
        <v>0</v>
      </c>
      <c r="BD42" s="107">
        <v>0</v>
      </c>
      <c r="BE42" s="107">
        <v>0</v>
      </c>
      <c r="BF42" s="107">
        <v>0</v>
      </c>
      <c r="BG42" s="107">
        <v>0</v>
      </c>
      <c r="BH42" s="107">
        <v>0</v>
      </c>
      <c r="BI42" s="107">
        <v>0</v>
      </c>
      <c r="BJ42" s="107">
        <v>0</v>
      </c>
      <c r="BK42" s="107">
        <v>0</v>
      </c>
      <c r="BL42" s="107">
        <v>0</v>
      </c>
      <c r="BM42" s="107">
        <v>0</v>
      </c>
      <c r="BN42" s="107">
        <v>0</v>
      </c>
      <c r="BO42" s="107">
        <v>0</v>
      </c>
      <c r="BP42" s="107">
        <v>0</v>
      </c>
      <c r="BQ42" s="107">
        <v>0</v>
      </c>
      <c r="BR42" s="107">
        <v>0</v>
      </c>
      <c r="BS42" s="107">
        <v>0</v>
      </c>
      <c r="BT42" s="107">
        <v>0</v>
      </c>
      <c r="BU42" s="107">
        <v>0</v>
      </c>
      <c r="BV42" s="107">
        <v>0</v>
      </c>
      <c r="BW42" s="107">
        <v>0</v>
      </c>
      <c r="BX42" s="107">
        <v>0</v>
      </c>
      <c r="BY42" s="107">
        <v>0</v>
      </c>
      <c r="BZ42" s="107">
        <v>0</v>
      </c>
      <c r="CA42" s="107">
        <v>0</v>
      </c>
      <c r="CB42" s="107">
        <v>0</v>
      </c>
      <c r="CC42" s="107">
        <v>0</v>
      </c>
      <c r="CD42" s="107">
        <v>0</v>
      </c>
      <c r="CE42" s="107">
        <v>0</v>
      </c>
      <c r="CF42" s="107">
        <v>0</v>
      </c>
      <c r="CG42" s="107">
        <v>0</v>
      </c>
      <c r="CH42" s="107">
        <v>0</v>
      </c>
      <c r="CI42" s="107">
        <v>0</v>
      </c>
      <c r="CJ42" s="107">
        <v>0</v>
      </c>
      <c r="CK42" s="107">
        <v>0</v>
      </c>
      <c r="CL42" s="107">
        <v>0</v>
      </c>
      <c r="CM42" s="107">
        <v>0</v>
      </c>
      <c r="CN42" s="107">
        <v>0</v>
      </c>
      <c r="CO42" s="107">
        <v>0</v>
      </c>
      <c r="CP42" s="107">
        <v>0</v>
      </c>
      <c r="CQ42" s="107">
        <v>0</v>
      </c>
      <c r="CR42" s="107">
        <v>0</v>
      </c>
      <c r="CS42" s="107">
        <v>0</v>
      </c>
      <c r="CT42" s="107">
        <v>0</v>
      </c>
      <c r="CU42" s="107">
        <v>0</v>
      </c>
      <c r="CV42" s="107">
        <v>0</v>
      </c>
      <c r="CW42" s="107">
        <v>0</v>
      </c>
      <c r="CX42" s="107">
        <v>0</v>
      </c>
      <c r="CY42" s="107">
        <v>0</v>
      </c>
      <c r="CZ42" s="107">
        <v>0</v>
      </c>
      <c r="DA42" s="107">
        <v>0</v>
      </c>
      <c r="DB42" s="107">
        <v>0</v>
      </c>
      <c r="DC42" s="107">
        <v>0</v>
      </c>
      <c r="DD42" s="107">
        <v>0</v>
      </c>
      <c r="DE42" s="107">
        <v>0</v>
      </c>
      <c r="DF42" s="107">
        <v>0</v>
      </c>
      <c r="DG42" s="107">
        <v>0</v>
      </c>
      <c r="DH42" s="107">
        <v>0</v>
      </c>
      <c r="DI42" s="107">
        <v>0</v>
      </c>
      <c r="DJ42" s="107">
        <v>0</v>
      </c>
      <c r="DK42" s="107">
        <v>0</v>
      </c>
      <c r="DL42" s="107">
        <v>0</v>
      </c>
      <c r="DM42" s="107">
        <v>0</v>
      </c>
      <c r="DN42" s="107">
        <v>0</v>
      </c>
      <c r="DO42" s="107">
        <v>0</v>
      </c>
      <c r="DP42" s="107">
        <v>0</v>
      </c>
      <c r="DQ42" s="107">
        <v>0</v>
      </c>
      <c r="DR42" s="107">
        <v>0</v>
      </c>
    </row>
    <row r="43" spans="1:122">
      <c r="A43" s="106"/>
      <c r="B43" s="107" t="s">
        <v>143</v>
      </c>
      <c r="C43" s="107">
        <v>1555867.92</v>
      </c>
      <c r="D43" s="107">
        <v>830000</v>
      </c>
      <c r="E43" s="107">
        <v>0</v>
      </c>
      <c r="F43" s="107">
        <v>0</v>
      </c>
      <c r="G43" s="107">
        <v>0</v>
      </c>
      <c r="H43" s="107">
        <v>0</v>
      </c>
      <c r="I43" s="107">
        <v>0</v>
      </c>
      <c r="J43" s="107">
        <v>50000</v>
      </c>
      <c r="K43" s="107">
        <v>0</v>
      </c>
      <c r="L43" s="107">
        <v>26867.92</v>
      </c>
      <c r="M43" s="107">
        <v>0</v>
      </c>
      <c r="N43" s="107">
        <v>0</v>
      </c>
      <c r="O43" s="107">
        <v>0</v>
      </c>
      <c r="P43" s="107">
        <v>0</v>
      </c>
      <c r="Q43" s="107">
        <v>0</v>
      </c>
      <c r="R43" s="107">
        <v>0</v>
      </c>
      <c r="S43" s="107">
        <v>0</v>
      </c>
      <c r="T43" s="107">
        <v>0</v>
      </c>
      <c r="U43" s="107">
        <v>591000</v>
      </c>
      <c r="V43" s="107">
        <v>58000</v>
      </c>
      <c r="W43" s="107">
        <v>0</v>
      </c>
      <c r="X43" s="107">
        <v>0</v>
      </c>
      <c r="Y43" s="107">
        <v>8000</v>
      </c>
      <c r="Z43" s="107">
        <v>50000</v>
      </c>
      <c r="AA43" s="107">
        <v>0</v>
      </c>
      <c r="AB43" s="107">
        <v>0</v>
      </c>
      <c r="AC43" s="107">
        <v>0</v>
      </c>
      <c r="AD43" s="107">
        <v>0</v>
      </c>
      <c r="AE43" s="107">
        <v>0</v>
      </c>
      <c r="AF43" s="107">
        <v>0</v>
      </c>
      <c r="AG43" s="107">
        <v>0</v>
      </c>
      <c r="AH43" s="107">
        <v>0</v>
      </c>
      <c r="AI43" s="107">
        <v>0</v>
      </c>
      <c r="AJ43" s="107">
        <v>0</v>
      </c>
      <c r="AK43" s="107">
        <v>0</v>
      </c>
      <c r="AL43" s="107">
        <v>0</v>
      </c>
      <c r="AM43" s="107">
        <v>0</v>
      </c>
      <c r="AN43" s="107">
        <v>0</v>
      </c>
      <c r="AO43" s="107">
        <v>0</v>
      </c>
      <c r="AP43" s="107">
        <v>0</v>
      </c>
      <c r="AQ43" s="107">
        <v>0</v>
      </c>
      <c r="AR43" s="107">
        <v>8000</v>
      </c>
      <c r="AS43" s="107">
        <v>20000</v>
      </c>
      <c r="AT43" s="107">
        <v>50000</v>
      </c>
      <c r="AU43" s="107">
        <v>513000</v>
      </c>
      <c r="AV43" s="107">
        <v>6000</v>
      </c>
      <c r="AW43" s="107">
        <v>6000</v>
      </c>
      <c r="AX43" s="107">
        <v>6000</v>
      </c>
      <c r="AY43" s="107">
        <v>6000</v>
      </c>
      <c r="AZ43" s="107">
        <v>6000</v>
      </c>
      <c r="BA43" s="107">
        <v>6000</v>
      </c>
      <c r="BB43" s="107">
        <v>6000</v>
      </c>
      <c r="BC43" s="107">
        <v>6000</v>
      </c>
      <c r="BD43" s="107">
        <v>6000</v>
      </c>
      <c r="BE43" s="107">
        <v>10000</v>
      </c>
      <c r="BF43" s="107">
        <v>20000</v>
      </c>
      <c r="BG43" s="107">
        <v>8000</v>
      </c>
      <c r="BH43" s="107">
        <v>8000</v>
      </c>
      <c r="BI43" s="107">
        <v>6000</v>
      </c>
      <c r="BJ43" s="107">
        <v>6000</v>
      </c>
      <c r="BK43" s="107">
        <v>6000</v>
      </c>
      <c r="BL43" s="107">
        <v>6000</v>
      </c>
      <c r="BM43" s="107">
        <v>6000</v>
      </c>
      <c r="BN43" s="107">
        <v>6000</v>
      </c>
      <c r="BO43" s="107">
        <v>6000</v>
      </c>
      <c r="BP43" s="107">
        <v>6000</v>
      </c>
      <c r="BQ43" s="107">
        <v>6000</v>
      </c>
      <c r="BR43" s="107">
        <v>6000</v>
      </c>
      <c r="BS43" s="107">
        <v>6000</v>
      </c>
      <c r="BT43" s="107">
        <v>6000</v>
      </c>
      <c r="BU43" s="107">
        <v>6000</v>
      </c>
      <c r="BV43" s="107">
        <v>6000</v>
      </c>
      <c r="BW43" s="107">
        <v>6000</v>
      </c>
      <c r="BX43" s="107">
        <v>6000</v>
      </c>
      <c r="BY43" s="107">
        <v>6000</v>
      </c>
      <c r="BZ43" s="107">
        <v>6000</v>
      </c>
      <c r="CA43" s="107">
        <v>6000</v>
      </c>
      <c r="CB43" s="107">
        <v>6000</v>
      </c>
      <c r="CC43" s="107">
        <v>6000</v>
      </c>
      <c r="CD43" s="107">
        <v>5000</v>
      </c>
      <c r="CE43" s="107">
        <v>5000</v>
      </c>
      <c r="CF43" s="107">
        <v>0</v>
      </c>
      <c r="CG43" s="107">
        <v>8000</v>
      </c>
      <c r="CH43" s="107">
        <v>8000</v>
      </c>
      <c r="CI43" s="107">
        <v>8000</v>
      </c>
      <c r="CJ43" s="107">
        <v>10000</v>
      </c>
      <c r="CK43" s="107">
        <v>0</v>
      </c>
      <c r="CL43" s="107">
        <v>6000</v>
      </c>
      <c r="CM43" s="107">
        <v>0</v>
      </c>
      <c r="CN43" s="107">
        <v>10000</v>
      </c>
      <c r="CO43" s="107">
        <v>0</v>
      </c>
      <c r="CP43" s="107">
        <v>10000</v>
      </c>
      <c r="CQ43" s="107">
        <v>8000</v>
      </c>
      <c r="CR43" s="107">
        <v>7000</v>
      </c>
      <c r="CS43" s="107">
        <v>15000</v>
      </c>
      <c r="CT43" s="107">
        <v>10000</v>
      </c>
      <c r="CU43" s="107">
        <v>0</v>
      </c>
      <c r="CV43" s="107">
        <v>5000</v>
      </c>
      <c r="CW43" s="107">
        <v>6000</v>
      </c>
      <c r="CX43" s="107">
        <v>10000</v>
      </c>
      <c r="CY43" s="107">
        <v>0</v>
      </c>
      <c r="CZ43" s="107">
        <v>15000</v>
      </c>
      <c r="DA43" s="107">
        <v>0</v>
      </c>
      <c r="DB43" s="107">
        <v>5000</v>
      </c>
      <c r="DC43" s="107">
        <v>8000</v>
      </c>
      <c r="DD43" s="107">
        <v>5000</v>
      </c>
      <c r="DE43" s="107">
        <v>8000</v>
      </c>
      <c r="DF43" s="107">
        <v>6000</v>
      </c>
      <c r="DG43" s="107">
        <v>5000</v>
      </c>
      <c r="DH43" s="107">
        <v>5000</v>
      </c>
      <c r="DI43" s="107">
        <v>10000</v>
      </c>
      <c r="DJ43" s="107">
        <v>20000</v>
      </c>
      <c r="DK43" s="107">
        <v>8000</v>
      </c>
      <c r="DL43" s="107">
        <v>13000</v>
      </c>
      <c r="DM43" s="107">
        <v>18000</v>
      </c>
      <c r="DN43" s="107">
        <v>0</v>
      </c>
      <c r="DO43" s="107">
        <v>8000</v>
      </c>
      <c r="DP43" s="107">
        <v>8000</v>
      </c>
      <c r="DQ43" s="107">
        <v>8000</v>
      </c>
      <c r="DR43" s="107">
        <v>6000</v>
      </c>
    </row>
    <row r="44" spans="1:122">
      <c r="A44" s="106"/>
      <c r="B44" s="107" t="s">
        <v>144</v>
      </c>
      <c r="C44" s="107">
        <v>494222.47</v>
      </c>
      <c r="D44" s="107">
        <v>0</v>
      </c>
      <c r="E44" s="107">
        <v>0</v>
      </c>
      <c r="F44" s="107">
        <v>2476.25</v>
      </c>
      <c r="G44" s="107">
        <v>0</v>
      </c>
      <c r="H44" s="107">
        <v>0</v>
      </c>
      <c r="I44" s="107">
        <v>0</v>
      </c>
      <c r="J44" s="107">
        <v>266435.53</v>
      </c>
      <c r="K44" s="107">
        <v>0</v>
      </c>
      <c r="L44" s="107">
        <v>0</v>
      </c>
      <c r="M44" s="107">
        <v>0</v>
      </c>
      <c r="N44" s="107">
        <v>0</v>
      </c>
      <c r="O44" s="107">
        <v>0</v>
      </c>
      <c r="P44" s="107">
        <v>0</v>
      </c>
      <c r="Q44" s="107">
        <v>0</v>
      </c>
      <c r="R44" s="107">
        <v>0</v>
      </c>
      <c r="S44" s="107">
        <v>0</v>
      </c>
      <c r="T44" s="107">
        <v>0</v>
      </c>
      <c r="U44" s="107">
        <v>85344.6</v>
      </c>
      <c r="V44" s="107">
        <v>139966.09</v>
      </c>
      <c r="W44" s="107">
        <v>0</v>
      </c>
      <c r="X44" s="107">
        <v>0</v>
      </c>
      <c r="Y44" s="107">
        <v>139966.09</v>
      </c>
      <c r="Z44" s="107">
        <v>0</v>
      </c>
      <c r="AA44" s="107">
        <v>0</v>
      </c>
      <c r="AB44" s="107">
        <v>0</v>
      </c>
      <c r="AC44" s="107">
        <v>0</v>
      </c>
      <c r="AD44" s="107">
        <v>0</v>
      </c>
      <c r="AE44" s="107">
        <v>0</v>
      </c>
      <c r="AF44" s="107">
        <v>0</v>
      </c>
      <c r="AG44" s="107">
        <v>0</v>
      </c>
      <c r="AH44" s="107">
        <v>0</v>
      </c>
      <c r="AI44" s="107">
        <v>0</v>
      </c>
      <c r="AJ44" s="107">
        <v>0</v>
      </c>
      <c r="AK44" s="107">
        <v>0</v>
      </c>
      <c r="AL44" s="107">
        <v>0</v>
      </c>
      <c r="AM44" s="107">
        <v>0</v>
      </c>
      <c r="AN44" s="107">
        <v>0</v>
      </c>
      <c r="AO44" s="107">
        <v>0</v>
      </c>
      <c r="AP44" s="107">
        <v>0</v>
      </c>
      <c r="AQ44" s="107">
        <v>27169.81</v>
      </c>
      <c r="AR44" s="107">
        <v>0</v>
      </c>
      <c r="AS44" s="107">
        <v>48304.41</v>
      </c>
      <c r="AT44" s="107">
        <v>2368.23</v>
      </c>
      <c r="AU44" s="107">
        <v>7502.15</v>
      </c>
      <c r="AV44" s="107">
        <v>4566.15</v>
      </c>
      <c r="AW44" s="107">
        <v>0</v>
      </c>
      <c r="AX44" s="107">
        <v>0</v>
      </c>
      <c r="AY44" s="107">
        <v>0</v>
      </c>
      <c r="AZ44" s="107">
        <v>0</v>
      </c>
      <c r="BA44" s="107">
        <v>1286</v>
      </c>
      <c r="BB44" s="107">
        <v>1650</v>
      </c>
      <c r="BC44" s="107">
        <v>0</v>
      </c>
      <c r="BD44" s="107">
        <v>0</v>
      </c>
      <c r="BE44" s="107">
        <v>0</v>
      </c>
      <c r="BF44" s="107">
        <v>0</v>
      </c>
      <c r="BG44" s="107">
        <v>0</v>
      </c>
      <c r="BH44" s="107">
        <v>0</v>
      </c>
      <c r="BI44" s="107">
        <v>0</v>
      </c>
      <c r="BJ44" s="107">
        <v>0</v>
      </c>
      <c r="BK44" s="107">
        <v>0</v>
      </c>
      <c r="BL44" s="107">
        <v>0</v>
      </c>
      <c r="BM44" s="107">
        <v>0</v>
      </c>
      <c r="BN44" s="107">
        <v>0</v>
      </c>
      <c r="BO44" s="107">
        <v>0</v>
      </c>
      <c r="BP44" s="107">
        <v>0</v>
      </c>
      <c r="BQ44" s="107">
        <v>0</v>
      </c>
      <c r="BR44" s="107">
        <v>0</v>
      </c>
      <c r="BS44" s="107">
        <v>0</v>
      </c>
      <c r="BT44" s="107">
        <v>0</v>
      </c>
      <c r="BU44" s="107">
        <v>0</v>
      </c>
      <c r="BV44" s="107">
        <v>0</v>
      </c>
      <c r="BW44" s="107">
        <v>0</v>
      </c>
      <c r="BX44" s="107">
        <v>0</v>
      </c>
      <c r="BY44" s="107">
        <v>0</v>
      </c>
      <c r="BZ44" s="107">
        <v>0</v>
      </c>
      <c r="CA44" s="107">
        <v>0</v>
      </c>
      <c r="CB44" s="107">
        <v>0</v>
      </c>
      <c r="CC44" s="107">
        <v>0</v>
      </c>
      <c r="CD44" s="107">
        <v>0</v>
      </c>
      <c r="CE44" s="107">
        <v>0</v>
      </c>
      <c r="CF44" s="107">
        <v>0</v>
      </c>
      <c r="CG44" s="107">
        <v>0</v>
      </c>
      <c r="CH44" s="107">
        <v>0</v>
      </c>
      <c r="CI44" s="107">
        <v>0</v>
      </c>
      <c r="CJ44" s="107">
        <v>0</v>
      </c>
      <c r="CK44" s="107">
        <v>0</v>
      </c>
      <c r="CL44" s="107">
        <v>0</v>
      </c>
      <c r="CM44" s="107">
        <v>0</v>
      </c>
      <c r="CN44" s="107">
        <v>0</v>
      </c>
      <c r="CO44" s="107">
        <v>0</v>
      </c>
      <c r="CP44" s="107">
        <v>0</v>
      </c>
      <c r="CQ44" s="107">
        <v>0</v>
      </c>
      <c r="CR44" s="107">
        <v>0</v>
      </c>
      <c r="CS44" s="107">
        <v>0</v>
      </c>
      <c r="CT44" s="107">
        <v>0</v>
      </c>
      <c r="CU44" s="107">
        <v>0</v>
      </c>
      <c r="CV44" s="107">
        <v>0</v>
      </c>
      <c r="CW44" s="107">
        <v>0</v>
      </c>
      <c r="CX44" s="107">
        <v>0</v>
      </c>
      <c r="CY44" s="107">
        <v>0</v>
      </c>
      <c r="CZ44" s="107">
        <v>0</v>
      </c>
      <c r="DA44" s="107">
        <v>0</v>
      </c>
      <c r="DB44" s="107">
        <v>0</v>
      </c>
      <c r="DC44" s="107">
        <v>0</v>
      </c>
      <c r="DD44" s="107">
        <v>0</v>
      </c>
      <c r="DE44" s="107">
        <v>0</v>
      </c>
      <c r="DF44" s="107">
        <v>0</v>
      </c>
      <c r="DG44" s="107">
        <v>0</v>
      </c>
      <c r="DH44" s="107">
        <v>0</v>
      </c>
      <c r="DI44" s="107">
        <v>0</v>
      </c>
      <c r="DJ44" s="107">
        <v>0</v>
      </c>
      <c r="DK44" s="107">
        <v>0</v>
      </c>
      <c r="DL44" s="107">
        <v>0</v>
      </c>
      <c r="DM44" s="107">
        <v>0</v>
      </c>
      <c r="DN44" s="107">
        <v>0</v>
      </c>
      <c r="DO44" s="107">
        <v>0</v>
      </c>
      <c r="DP44" s="107">
        <v>0</v>
      </c>
      <c r="DQ44" s="107">
        <v>0</v>
      </c>
      <c r="DR44" s="107">
        <v>0</v>
      </c>
    </row>
    <row r="45" spans="1:122">
      <c r="A45" s="106"/>
      <c r="B45" s="107" t="s">
        <v>145</v>
      </c>
      <c r="C45" s="107">
        <v>647549.3</v>
      </c>
      <c r="D45" s="107">
        <v>0</v>
      </c>
      <c r="E45" s="107">
        <v>0</v>
      </c>
      <c r="F45" s="107">
        <v>0</v>
      </c>
      <c r="G45" s="107">
        <v>0</v>
      </c>
      <c r="H45" s="107">
        <v>631993.99</v>
      </c>
      <c r="I45" s="107">
        <v>0</v>
      </c>
      <c r="J45" s="107">
        <v>0</v>
      </c>
      <c r="K45" s="107">
        <v>0</v>
      </c>
      <c r="L45" s="107">
        <v>0</v>
      </c>
      <c r="M45" s="107">
        <v>0</v>
      </c>
      <c r="N45" s="107">
        <v>0</v>
      </c>
      <c r="O45" s="107">
        <v>0</v>
      </c>
      <c r="P45" s="107">
        <v>0</v>
      </c>
      <c r="Q45" s="107">
        <v>0</v>
      </c>
      <c r="R45" s="107">
        <v>0</v>
      </c>
      <c r="S45" s="107">
        <v>0</v>
      </c>
      <c r="T45" s="107">
        <v>0</v>
      </c>
      <c r="U45" s="107">
        <v>15555.31</v>
      </c>
      <c r="V45" s="107">
        <v>0</v>
      </c>
      <c r="W45" s="107">
        <v>0</v>
      </c>
      <c r="X45" s="107">
        <v>0</v>
      </c>
      <c r="Y45" s="107">
        <v>0</v>
      </c>
      <c r="Z45" s="107">
        <v>0</v>
      </c>
      <c r="AA45" s="107">
        <v>0</v>
      </c>
      <c r="AB45" s="107">
        <v>0</v>
      </c>
      <c r="AC45" s="107">
        <v>0</v>
      </c>
      <c r="AD45" s="107">
        <v>0</v>
      </c>
      <c r="AE45" s="107">
        <v>0</v>
      </c>
      <c r="AF45" s="107">
        <v>0</v>
      </c>
      <c r="AG45" s="107">
        <v>0</v>
      </c>
      <c r="AH45" s="107">
        <v>0</v>
      </c>
      <c r="AI45" s="107">
        <v>0</v>
      </c>
      <c r="AJ45" s="107">
        <v>0</v>
      </c>
      <c r="AK45" s="107">
        <v>0</v>
      </c>
      <c r="AL45" s="107">
        <v>0</v>
      </c>
      <c r="AM45" s="107">
        <v>0</v>
      </c>
      <c r="AN45" s="107">
        <v>0</v>
      </c>
      <c r="AO45" s="107">
        <v>0</v>
      </c>
      <c r="AP45" s="107">
        <v>0</v>
      </c>
      <c r="AQ45" s="107">
        <v>0</v>
      </c>
      <c r="AR45" s="107">
        <v>0</v>
      </c>
      <c r="AS45" s="107">
        <v>0</v>
      </c>
      <c r="AT45" s="107">
        <v>0</v>
      </c>
      <c r="AU45" s="107">
        <v>15555.31</v>
      </c>
      <c r="AV45" s="107">
        <v>0</v>
      </c>
      <c r="AW45" s="107">
        <v>0</v>
      </c>
      <c r="AX45" s="107">
        <v>0</v>
      </c>
      <c r="AY45" s="107">
        <v>0</v>
      </c>
      <c r="AZ45" s="107">
        <v>0</v>
      </c>
      <c r="BA45" s="107">
        <v>1966.98</v>
      </c>
      <c r="BB45" s="107">
        <v>2700</v>
      </c>
      <c r="BC45" s="107">
        <v>0</v>
      </c>
      <c r="BD45" s="107">
        <v>0</v>
      </c>
      <c r="BE45" s="107">
        <v>0</v>
      </c>
      <c r="BF45" s="107">
        <v>0</v>
      </c>
      <c r="BG45" s="107">
        <v>0</v>
      </c>
      <c r="BH45" s="107">
        <v>0</v>
      </c>
      <c r="BI45" s="107">
        <v>0</v>
      </c>
      <c r="BJ45" s="107">
        <v>0</v>
      </c>
      <c r="BK45" s="107">
        <v>0</v>
      </c>
      <c r="BL45" s="107">
        <v>1000</v>
      </c>
      <c r="BM45" s="107">
        <v>0</v>
      </c>
      <c r="BN45" s="107">
        <v>0</v>
      </c>
      <c r="BO45" s="107">
        <v>0</v>
      </c>
      <c r="BP45" s="107">
        <v>0</v>
      </c>
      <c r="BQ45" s="107">
        <v>0</v>
      </c>
      <c r="BR45" s="107">
        <v>0</v>
      </c>
      <c r="BS45" s="107">
        <v>0</v>
      </c>
      <c r="BT45" s="107">
        <v>0</v>
      </c>
      <c r="BU45" s="107">
        <v>0</v>
      </c>
      <c r="BV45" s="107">
        <v>0</v>
      </c>
      <c r="BW45" s="107">
        <v>500</v>
      </c>
      <c r="BX45" s="107">
        <v>0</v>
      </c>
      <c r="BY45" s="107">
        <v>0</v>
      </c>
      <c r="BZ45" s="107">
        <v>0</v>
      </c>
      <c r="CA45" s="107">
        <v>0</v>
      </c>
      <c r="CB45" s="107">
        <v>500</v>
      </c>
      <c r="CC45" s="107">
        <v>0</v>
      </c>
      <c r="CD45" s="107">
        <v>0</v>
      </c>
      <c r="CE45" s="107">
        <v>0</v>
      </c>
      <c r="CF45" s="107">
        <v>0</v>
      </c>
      <c r="CG45" s="107">
        <v>2438.33</v>
      </c>
      <c r="CH45" s="107">
        <v>0</v>
      </c>
      <c r="CI45" s="107">
        <v>0</v>
      </c>
      <c r="CJ45" s="107">
        <v>0</v>
      </c>
      <c r="CK45" s="107">
        <v>0</v>
      </c>
      <c r="CL45" s="107">
        <v>0</v>
      </c>
      <c r="CM45" s="107">
        <v>0</v>
      </c>
      <c r="CN45" s="107">
        <v>0</v>
      </c>
      <c r="CO45" s="107">
        <v>0</v>
      </c>
      <c r="CP45" s="107">
        <v>2000</v>
      </c>
      <c r="CQ45" s="107">
        <v>0</v>
      </c>
      <c r="CR45" s="107">
        <v>0</v>
      </c>
      <c r="CS45" s="107">
        <v>0</v>
      </c>
      <c r="CT45" s="107">
        <v>0</v>
      </c>
      <c r="CU45" s="107">
        <v>0</v>
      </c>
      <c r="CV45" s="107">
        <v>0</v>
      </c>
      <c r="CW45" s="107">
        <v>0</v>
      </c>
      <c r="CX45" s="107">
        <v>400</v>
      </c>
      <c r="CY45" s="107">
        <v>0</v>
      </c>
      <c r="CZ45" s="107">
        <v>0</v>
      </c>
      <c r="DA45" s="107">
        <v>0</v>
      </c>
      <c r="DB45" s="107">
        <v>0</v>
      </c>
      <c r="DC45" s="107">
        <v>0</v>
      </c>
      <c r="DD45" s="107">
        <v>0</v>
      </c>
      <c r="DE45" s="107">
        <v>0</v>
      </c>
      <c r="DF45" s="107">
        <v>0</v>
      </c>
      <c r="DG45" s="107">
        <v>0</v>
      </c>
      <c r="DH45" s="107">
        <v>0</v>
      </c>
      <c r="DI45" s="107">
        <v>0</v>
      </c>
      <c r="DJ45" s="107">
        <v>0</v>
      </c>
      <c r="DK45" s="107">
        <v>0</v>
      </c>
      <c r="DL45" s="107">
        <v>0</v>
      </c>
      <c r="DM45" s="107">
        <v>3800</v>
      </c>
      <c r="DN45" s="107">
        <v>0</v>
      </c>
      <c r="DO45" s="107">
        <v>0</v>
      </c>
      <c r="DP45" s="107">
        <v>0</v>
      </c>
      <c r="DQ45" s="107">
        <v>0</v>
      </c>
      <c r="DR45" s="107">
        <v>250</v>
      </c>
    </row>
    <row r="46" spans="1:122">
      <c r="A46" s="106"/>
      <c r="B46" s="107" t="s">
        <v>146</v>
      </c>
      <c r="C46" s="107">
        <v>328362.21</v>
      </c>
      <c r="D46" s="107">
        <v>0</v>
      </c>
      <c r="E46" s="107">
        <v>0</v>
      </c>
      <c r="F46" s="107">
        <v>5116.11</v>
      </c>
      <c r="G46" s="107">
        <v>29.13</v>
      </c>
      <c r="H46" s="107">
        <v>7000</v>
      </c>
      <c r="I46" s="107">
        <v>4066.02</v>
      </c>
      <c r="J46" s="107">
        <v>22089.47</v>
      </c>
      <c r="K46" s="107">
        <v>3811.45</v>
      </c>
      <c r="L46" s="107">
        <v>128.16</v>
      </c>
      <c r="M46" s="107">
        <v>0</v>
      </c>
      <c r="N46" s="107">
        <v>141.75</v>
      </c>
      <c r="O46" s="107">
        <v>130.1</v>
      </c>
      <c r="P46" s="107">
        <v>521.36</v>
      </c>
      <c r="Q46" s="107">
        <v>0</v>
      </c>
      <c r="R46" s="107">
        <v>0</v>
      </c>
      <c r="S46" s="107">
        <v>10180.58</v>
      </c>
      <c r="T46" s="107">
        <v>2917.48</v>
      </c>
      <c r="U46" s="107">
        <v>80599.74</v>
      </c>
      <c r="V46" s="107">
        <v>3136</v>
      </c>
      <c r="W46" s="107">
        <v>120648.47</v>
      </c>
      <c r="X46" s="107">
        <v>67846.39</v>
      </c>
      <c r="Y46" s="107">
        <v>605</v>
      </c>
      <c r="Z46" s="107">
        <v>1991</v>
      </c>
      <c r="AA46" s="107">
        <v>295</v>
      </c>
      <c r="AB46" s="107">
        <v>105</v>
      </c>
      <c r="AC46" s="107">
        <v>140</v>
      </c>
      <c r="AD46" s="107">
        <v>17369.11</v>
      </c>
      <c r="AE46" s="107">
        <v>1935.06</v>
      </c>
      <c r="AF46" s="107">
        <v>86881.51</v>
      </c>
      <c r="AG46" s="107">
        <v>7406.23</v>
      </c>
      <c r="AH46" s="107">
        <v>5238.64</v>
      </c>
      <c r="AI46" s="107">
        <v>1817.92</v>
      </c>
      <c r="AJ46" s="107">
        <v>65662.05</v>
      </c>
      <c r="AK46" s="107">
        <v>1142.34</v>
      </c>
      <c r="AL46" s="107">
        <v>1042</v>
      </c>
      <c r="AM46" s="107">
        <v>128.16</v>
      </c>
      <c r="AN46" s="107">
        <v>8169.32</v>
      </c>
      <c r="AO46" s="107">
        <v>2322.33</v>
      </c>
      <c r="AP46" s="107">
        <v>1660</v>
      </c>
      <c r="AQ46" s="107">
        <v>2898.49</v>
      </c>
      <c r="AR46" s="107">
        <v>0</v>
      </c>
      <c r="AS46" s="107">
        <v>0</v>
      </c>
      <c r="AT46" s="107">
        <v>2212.8</v>
      </c>
      <c r="AU46" s="107">
        <v>63208.64</v>
      </c>
      <c r="AV46" s="107">
        <v>4133.36</v>
      </c>
      <c r="AW46" s="107">
        <v>4353.68</v>
      </c>
      <c r="AX46" s="107">
        <v>3519.8</v>
      </c>
      <c r="AY46" s="107">
        <v>2847.57</v>
      </c>
      <c r="AZ46" s="107">
        <v>679.56</v>
      </c>
      <c r="BA46" s="107">
        <v>229.51</v>
      </c>
      <c r="BB46" s="107">
        <v>5572.8</v>
      </c>
      <c r="BC46" s="107">
        <v>757.8</v>
      </c>
      <c r="BD46" s="107">
        <v>1207.4</v>
      </c>
      <c r="BE46" s="107">
        <v>567.2</v>
      </c>
      <c r="BF46" s="107">
        <v>2308.6</v>
      </c>
      <c r="BG46" s="107">
        <v>2163.99</v>
      </c>
      <c r="BH46" s="107">
        <v>912.2</v>
      </c>
      <c r="BI46" s="107">
        <v>3369.03</v>
      </c>
      <c r="BJ46" s="107">
        <v>589.6</v>
      </c>
      <c r="BK46" s="107">
        <v>175.8</v>
      </c>
      <c r="BL46" s="107">
        <v>116.4</v>
      </c>
      <c r="BM46" s="107">
        <v>272.4</v>
      </c>
      <c r="BN46" s="107">
        <v>1511.6</v>
      </c>
      <c r="BO46" s="107">
        <v>155.2</v>
      </c>
      <c r="BP46" s="107">
        <v>272.4</v>
      </c>
      <c r="BQ46" s="107">
        <v>1160</v>
      </c>
      <c r="BR46" s="107">
        <v>232.8</v>
      </c>
      <c r="BS46" s="107">
        <v>389.6</v>
      </c>
      <c r="BT46" s="107">
        <v>4058.7</v>
      </c>
      <c r="BU46" s="107">
        <v>214.6</v>
      </c>
      <c r="BV46" s="107">
        <v>982.8</v>
      </c>
      <c r="BW46" s="107">
        <v>0</v>
      </c>
      <c r="BX46" s="107">
        <v>1357.92</v>
      </c>
      <c r="BY46" s="107">
        <v>117.2</v>
      </c>
      <c r="BZ46" s="107">
        <v>117.2</v>
      </c>
      <c r="CA46" s="107">
        <v>0</v>
      </c>
      <c r="CB46" s="107">
        <v>76.91</v>
      </c>
      <c r="CC46" s="107">
        <v>82.04</v>
      </c>
      <c r="CD46" s="107">
        <v>117.2</v>
      </c>
      <c r="CE46" s="107">
        <v>388.8</v>
      </c>
      <c r="CF46" s="107">
        <v>155.2</v>
      </c>
      <c r="CG46" s="107">
        <v>736</v>
      </c>
      <c r="CH46" s="107">
        <v>155.2</v>
      </c>
      <c r="CI46" s="107">
        <v>599.6</v>
      </c>
      <c r="CJ46" s="107">
        <v>819.4</v>
      </c>
      <c r="CK46" s="107">
        <v>368.89</v>
      </c>
      <c r="CL46" s="107">
        <v>585.2</v>
      </c>
      <c r="CM46" s="107">
        <v>981</v>
      </c>
      <c r="CN46" s="107">
        <v>555</v>
      </c>
      <c r="CO46" s="107">
        <v>560</v>
      </c>
      <c r="CP46" s="107">
        <v>537.52</v>
      </c>
      <c r="CQ46" s="107">
        <v>351.6</v>
      </c>
      <c r="CR46" s="107">
        <v>881.4</v>
      </c>
      <c r="CS46" s="107">
        <v>136.2</v>
      </c>
      <c r="CT46" s="107">
        <v>517.2</v>
      </c>
      <c r="CU46" s="107">
        <v>350</v>
      </c>
      <c r="CV46" s="107">
        <v>0</v>
      </c>
      <c r="CW46" s="107">
        <v>1087.6</v>
      </c>
      <c r="CX46" s="107">
        <v>0</v>
      </c>
      <c r="CY46" s="107">
        <v>141</v>
      </c>
      <c r="CZ46" s="107">
        <v>2440</v>
      </c>
      <c r="DA46" s="107">
        <v>464.5</v>
      </c>
      <c r="DB46" s="107">
        <v>272.4</v>
      </c>
      <c r="DC46" s="107">
        <v>546.4</v>
      </c>
      <c r="DD46" s="107">
        <v>194</v>
      </c>
      <c r="DE46" s="107">
        <v>657.64</v>
      </c>
      <c r="DF46" s="107">
        <v>0</v>
      </c>
      <c r="DG46" s="107">
        <v>775.2</v>
      </c>
      <c r="DH46" s="107">
        <v>496.2</v>
      </c>
      <c r="DI46" s="107">
        <v>420</v>
      </c>
      <c r="DJ46" s="107">
        <v>500</v>
      </c>
      <c r="DK46" s="107">
        <v>58.6</v>
      </c>
      <c r="DL46" s="107">
        <v>253.4</v>
      </c>
      <c r="DM46" s="107">
        <v>232.8</v>
      </c>
      <c r="DN46" s="107">
        <v>0</v>
      </c>
      <c r="DO46" s="107">
        <v>555.19</v>
      </c>
      <c r="DP46" s="107">
        <v>579.83</v>
      </c>
      <c r="DQ46" s="107">
        <v>77.6</v>
      </c>
      <c r="DR46" s="107">
        <v>155.2</v>
      </c>
    </row>
    <row r="47" spans="1:122">
      <c r="A47" s="106"/>
      <c r="B47" s="107" t="s">
        <v>147</v>
      </c>
      <c r="C47" s="107">
        <v>2087119.01</v>
      </c>
      <c r="D47" s="107">
        <v>0</v>
      </c>
      <c r="E47" s="107">
        <v>0</v>
      </c>
      <c r="F47" s="107">
        <v>0</v>
      </c>
      <c r="G47" s="107">
        <v>0</v>
      </c>
      <c r="H47" s="107">
        <v>0</v>
      </c>
      <c r="I47" s="107">
        <v>0</v>
      </c>
      <c r="J47" s="107">
        <v>1104567.79</v>
      </c>
      <c r="K47" s="107">
        <v>0</v>
      </c>
      <c r="L47" s="107">
        <v>0</v>
      </c>
      <c r="M47" s="107">
        <v>0</v>
      </c>
      <c r="N47" s="107">
        <v>0</v>
      </c>
      <c r="O47" s="107">
        <v>0</v>
      </c>
      <c r="P47" s="107">
        <v>0</v>
      </c>
      <c r="Q47" s="107">
        <v>0</v>
      </c>
      <c r="R47" s="107">
        <v>0</v>
      </c>
      <c r="S47" s="107">
        <v>0</v>
      </c>
      <c r="T47" s="107">
        <v>0</v>
      </c>
      <c r="U47" s="107">
        <v>925751.22</v>
      </c>
      <c r="V47" s="107">
        <v>0</v>
      </c>
      <c r="W47" s="107">
        <v>56800</v>
      </c>
      <c r="X47" s="107">
        <v>0</v>
      </c>
      <c r="Y47" s="107">
        <v>0</v>
      </c>
      <c r="Z47" s="107">
        <v>0</v>
      </c>
      <c r="AA47" s="107">
        <v>0</v>
      </c>
      <c r="AB47" s="107">
        <v>0</v>
      </c>
      <c r="AC47" s="107">
        <v>0</v>
      </c>
      <c r="AD47" s="107">
        <v>0</v>
      </c>
      <c r="AE47" s="107">
        <v>0</v>
      </c>
      <c r="AF47" s="107">
        <v>56800</v>
      </c>
      <c r="AG47" s="107">
        <v>0</v>
      </c>
      <c r="AH47" s="107">
        <v>0</v>
      </c>
      <c r="AI47" s="107">
        <v>0</v>
      </c>
      <c r="AJ47" s="107">
        <v>0</v>
      </c>
      <c r="AK47" s="107">
        <v>0</v>
      </c>
      <c r="AL47" s="107">
        <v>0</v>
      </c>
      <c r="AM47" s="107">
        <v>0</v>
      </c>
      <c r="AN47" s="107">
        <v>2190</v>
      </c>
      <c r="AO47" s="107">
        <v>995</v>
      </c>
      <c r="AP47" s="107">
        <v>0</v>
      </c>
      <c r="AQ47" s="107">
        <v>705251.73</v>
      </c>
      <c r="AR47" s="107">
        <v>0</v>
      </c>
      <c r="AS47" s="107">
        <v>0</v>
      </c>
      <c r="AT47" s="107">
        <v>0</v>
      </c>
      <c r="AU47" s="107">
        <v>217314.49</v>
      </c>
      <c r="AV47" s="107">
        <v>0</v>
      </c>
      <c r="AW47" s="107">
        <v>0</v>
      </c>
      <c r="AX47" s="107">
        <v>3899</v>
      </c>
      <c r="AY47" s="107">
        <v>0</v>
      </c>
      <c r="AZ47" s="107">
        <v>0</v>
      </c>
      <c r="BA47" s="107">
        <v>2310</v>
      </c>
      <c r="BB47" s="107">
        <v>1222</v>
      </c>
      <c r="BC47" s="107">
        <v>1420.42</v>
      </c>
      <c r="BD47" s="107">
        <v>3004.51</v>
      </c>
      <c r="BE47" s="107">
        <v>0</v>
      </c>
      <c r="BF47" s="107">
        <v>0</v>
      </c>
      <c r="BG47" s="107">
        <v>0</v>
      </c>
      <c r="BH47" s="107">
        <v>0</v>
      </c>
      <c r="BI47" s="107">
        <v>13884.61</v>
      </c>
      <c r="BJ47" s="107">
        <v>4647.57</v>
      </c>
      <c r="BK47" s="107">
        <v>0</v>
      </c>
      <c r="BL47" s="107">
        <v>0</v>
      </c>
      <c r="BM47" s="107">
        <v>8000</v>
      </c>
      <c r="BN47" s="107">
        <v>0</v>
      </c>
      <c r="BO47" s="107">
        <v>2712.62</v>
      </c>
      <c r="BP47" s="107">
        <v>492</v>
      </c>
      <c r="BQ47" s="107">
        <v>0</v>
      </c>
      <c r="BR47" s="107">
        <v>0</v>
      </c>
      <c r="BS47" s="107">
        <v>20064.72</v>
      </c>
      <c r="BT47" s="107">
        <v>2509</v>
      </c>
      <c r="BU47" s="107">
        <v>0</v>
      </c>
      <c r="BV47" s="107">
        <v>3800</v>
      </c>
      <c r="BW47" s="107">
        <v>0</v>
      </c>
      <c r="BX47" s="107">
        <v>412</v>
      </c>
      <c r="BY47" s="107">
        <v>6117.32</v>
      </c>
      <c r="BZ47" s="107">
        <v>2950</v>
      </c>
      <c r="CA47" s="107">
        <v>0</v>
      </c>
      <c r="CB47" s="107">
        <v>0</v>
      </c>
      <c r="CC47" s="107">
        <v>960</v>
      </c>
      <c r="CD47" s="107">
        <v>0</v>
      </c>
      <c r="CE47" s="107">
        <v>6218.67</v>
      </c>
      <c r="CF47" s="107">
        <v>0</v>
      </c>
      <c r="CG47" s="107">
        <v>0</v>
      </c>
      <c r="CH47" s="107">
        <v>240</v>
      </c>
      <c r="CI47" s="107">
        <v>240</v>
      </c>
      <c r="CJ47" s="107">
        <v>0</v>
      </c>
      <c r="CK47" s="107">
        <v>1205</v>
      </c>
      <c r="CL47" s="107">
        <v>2200</v>
      </c>
      <c r="CM47" s="107">
        <v>14233.35</v>
      </c>
      <c r="CN47" s="107">
        <v>1200</v>
      </c>
      <c r="CO47" s="107">
        <v>1650</v>
      </c>
      <c r="CP47" s="107">
        <v>356</v>
      </c>
      <c r="CQ47" s="107">
        <v>0</v>
      </c>
      <c r="CR47" s="107">
        <v>1306</v>
      </c>
      <c r="CS47" s="107">
        <v>1460</v>
      </c>
      <c r="CT47" s="107">
        <v>2025.97</v>
      </c>
      <c r="CU47" s="107">
        <v>0</v>
      </c>
      <c r="CV47" s="107">
        <v>0</v>
      </c>
      <c r="CW47" s="107">
        <v>0</v>
      </c>
      <c r="CX47" s="107">
        <v>0</v>
      </c>
      <c r="CY47" s="107">
        <v>976</v>
      </c>
      <c r="CZ47" s="107">
        <v>0</v>
      </c>
      <c r="DA47" s="107">
        <v>3285</v>
      </c>
      <c r="DB47" s="107">
        <v>0</v>
      </c>
      <c r="DC47" s="107">
        <v>5987.38</v>
      </c>
      <c r="DD47" s="107">
        <v>0</v>
      </c>
      <c r="DE47" s="107">
        <v>4282.75</v>
      </c>
      <c r="DF47" s="107">
        <v>0</v>
      </c>
      <c r="DG47" s="107">
        <v>10757.4</v>
      </c>
      <c r="DH47" s="107">
        <v>0</v>
      </c>
      <c r="DI47" s="107">
        <v>2570</v>
      </c>
      <c r="DJ47" s="107">
        <v>1280</v>
      </c>
      <c r="DK47" s="107">
        <v>38095.2</v>
      </c>
      <c r="DL47" s="107">
        <v>0</v>
      </c>
      <c r="DM47" s="107">
        <v>0</v>
      </c>
      <c r="DN47" s="107">
        <v>3762</v>
      </c>
      <c r="DO47" s="107">
        <v>31068</v>
      </c>
      <c r="DP47" s="107">
        <v>330</v>
      </c>
      <c r="DQ47" s="107">
        <v>4180</v>
      </c>
      <c r="DR47" s="107">
        <v>0</v>
      </c>
    </row>
    <row r="48" spans="1:122">
      <c r="A48" s="106"/>
      <c r="B48" s="107" t="s">
        <v>148</v>
      </c>
      <c r="C48" s="107">
        <v>680846.4</v>
      </c>
      <c r="D48" s="107">
        <v>0</v>
      </c>
      <c r="E48" s="107">
        <v>0</v>
      </c>
      <c r="F48" s="107">
        <v>0</v>
      </c>
      <c r="G48" s="107">
        <v>0</v>
      </c>
      <c r="H48" s="107">
        <v>0</v>
      </c>
      <c r="I48" s="107">
        <v>0</v>
      </c>
      <c r="J48" s="107">
        <v>458771.2</v>
      </c>
      <c r="K48" s="107">
        <v>0</v>
      </c>
      <c r="L48" s="107">
        <v>0</v>
      </c>
      <c r="M48" s="107">
        <v>0</v>
      </c>
      <c r="N48" s="107">
        <v>0</v>
      </c>
      <c r="O48" s="107">
        <v>0</v>
      </c>
      <c r="P48" s="107">
        <v>0</v>
      </c>
      <c r="Q48" s="107">
        <v>0</v>
      </c>
      <c r="R48" s="107">
        <v>0</v>
      </c>
      <c r="S48" s="107">
        <v>0</v>
      </c>
      <c r="T48" s="107">
        <v>0</v>
      </c>
      <c r="U48" s="107">
        <v>222075.2</v>
      </c>
      <c r="V48" s="107">
        <v>0</v>
      </c>
      <c r="W48" s="107">
        <v>0</v>
      </c>
      <c r="X48" s="107">
        <v>0</v>
      </c>
      <c r="Y48" s="107">
        <v>0</v>
      </c>
      <c r="Z48" s="107">
        <v>0</v>
      </c>
      <c r="AA48" s="107">
        <v>0</v>
      </c>
      <c r="AB48" s="107">
        <v>0</v>
      </c>
      <c r="AC48" s="107">
        <v>0</v>
      </c>
      <c r="AD48" s="107">
        <v>0</v>
      </c>
      <c r="AE48" s="107">
        <v>0</v>
      </c>
      <c r="AF48" s="107">
        <v>0</v>
      </c>
      <c r="AG48" s="107">
        <v>0</v>
      </c>
      <c r="AH48" s="107">
        <v>0</v>
      </c>
      <c r="AI48" s="107">
        <v>0</v>
      </c>
      <c r="AJ48" s="107">
        <v>0</v>
      </c>
      <c r="AK48" s="107">
        <v>0</v>
      </c>
      <c r="AL48" s="107">
        <v>0</v>
      </c>
      <c r="AM48" s="107">
        <v>112052.37</v>
      </c>
      <c r="AN48" s="107">
        <v>0</v>
      </c>
      <c r="AO48" s="107">
        <v>2902</v>
      </c>
      <c r="AP48" s="107">
        <v>0</v>
      </c>
      <c r="AQ48" s="107">
        <v>0</v>
      </c>
      <c r="AR48" s="107">
        <v>0</v>
      </c>
      <c r="AS48" s="107">
        <v>14895.1</v>
      </c>
      <c r="AT48" s="107">
        <v>12609.91</v>
      </c>
      <c r="AU48" s="107">
        <v>79615.82</v>
      </c>
      <c r="AV48" s="107">
        <v>0</v>
      </c>
      <c r="AW48" s="107">
        <v>0</v>
      </c>
      <c r="AX48" s="107">
        <v>0</v>
      </c>
      <c r="AY48" s="107">
        <v>0</v>
      </c>
      <c r="AZ48" s="107">
        <v>0</v>
      </c>
      <c r="BA48" s="107">
        <v>30561.84</v>
      </c>
      <c r="BB48" s="107">
        <v>0</v>
      </c>
      <c r="BC48" s="107">
        <v>0</v>
      </c>
      <c r="BD48" s="107">
        <v>0</v>
      </c>
      <c r="BE48" s="107">
        <v>0</v>
      </c>
      <c r="BF48" s="107">
        <v>0</v>
      </c>
      <c r="BG48" s="107">
        <v>0</v>
      </c>
      <c r="BH48" s="107">
        <v>0</v>
      </c>
      <c r="BI48" s="107">
        <v>0</v>
      </c>
      <c r="BJ48" s="107">
        <v>0</v>
      </c>
      <c r="BK48" s="107">
        <v>0</v>
      </c>
      <c r="BL48" s="107">
        <v>0</v>
      </c>
      <c r="BM48" s="107">
        <v>0</v>
      </c>
      <c r="BN48" s="107">
        <v>3560.5</v>
      </c>
      <c r="BO48" s="107">
        <v>23017.48</v>
      </c>
      <c r="BP48" s="107">
        <v>0</v>
      </c>
      <c r="BQ48" s="107">
        <v>0</v>
      </c>
      <c r="BR48" s="107">
        <v>0</v>
      </c>
      <c r="BS48" s="107">
        <v>0</v>
      </c>
      <c r="BT48" s="107">
        <v>0</v>
      </c>
      <c r="BU48" s="107">
        <v>4215</v>
      </c>
      <c r="BV48" s="107">
        <v>0</v>
      </c>
      <c r="BW48" s="107">
        <v>0</v>
      </c>
      <c r="BX48" s="107">
        <v>0</v>
      </c>
      <c r="BY48" s="107">
        <v>0</v>
      </c>
      <c r="BZ48" s="107">
        <v>0</v>
      </c>
      <c r="CA48" s="107">
        <v>0</v>
      </c>
      <c r="CB48" s="107">
        <v>0</v>
      </c>
      <c r="CC48" s="107">
        <v>0</v>
      </c>
      <c r="CD48" s="107">
        <v>0</v>
      </c>
      <c r="CE48" s="107">
        <v>0</v>
      </c>
      <c r="CF48" s="107">
        <v>0</v>
      </c>
      <c r="CG48" s="107">
        <v>0</v>
      </c>
      <c r="CH48" s="107">
        <v>0</v>
      </c>
      <c r="CI48" s="107">
        <v>0</v>
      </c>
      <c r="CJ48" s="107">
        <v>0</v>
      </c>
      <c r="CK48" s="107">
        <v>0</v>
      </c>
      <c r="CL48" s="107">
        <v>0</v>
      </c>
      <c r="CM48" s="107">
        <v>0</v>
      </c>
      <c r="CN48" s="107">
        <v>0</v>
      </c>
      <c r="CO48" s="107">
        <v>0</v>
      </c>
      <c r="CP48" s="107">
        <v>0</v>
      </c>
      <c r="CQ48" s="107">
        <v>0</v>
      </c>
      <c r="CR48" s="107">
        <v>0</v>
      </c>
      <c r="CS48" s="107">
        <v>0</v>
      </c>
      <c r="CT48" s="107">
        <v>0</v>
      </c>
      <c r="CU48" s="107">
        <v>7078</v>
      </c>
      <c r="CV48" s="107">
        <v>0</v>
      </c>
      <c r="CW48" s="107">
        <v>0</v>
      </c>
      <c r="CX48" s="107">
        <v>0</v>
      </c>
      <c r="CY48" s="107">
        <v>0</v>
      </c>
      <c r="CZ48" s="107">
        <v>0</v>
      </c>
      <c r="DA48" s="107">
        <v>0</v>
      </c>
      <c r="DB48" s="107">
        <v>0</v>
      </c>
      <c r="DC48" s="107">
        <v>0</v>
      </c>
      <c r="DD48" s="107">
        <v>0</v>
      </c>
      <c r="DE48" s="107">
        <v>0</v>
      </c>
      <c r="DF48" s="107">
        <v>0</v>
      </c>
      <c r="DG48" s="107">
        <v>0</v>
      </c>
      <c r="DH48" s="107">
        <v>11183</v>
      </c>
      <c r="DI48" s="107">
        <v>0</v>
      </c>
      <c r="DJ48" s="107">
        <v>0</v>
      </c>
      <c r="DK48" s="107">
        <v>0</v>
      </c>
      <c r="DL48" s="107">
        <v>0</v>
      </c>
      <c r="DM48" s="107">
        <v>0</v>
      </c>
      <c r="DN48" s="107">
        <v>0</v>
      </c>
      <c r="DO48" s="107">
        <v>0</v>
      </c>
      <c r="DP48" s="107">
        <v>0</v>
      </c>
      <c r="DQ48" s="107">
        <v>0</v>
      </c>
      <c r="DR48" s="107">
        <v>0</v>
      </c>
    </row>
    <row r="49" spans="1:122">
      <c r="A49" s="106"/>
      <c r="B49" s="107" t="s">
        <v>149</v>
      </c>
      <c r="C49" s="107">
        <v>1285455.07</v>
      </c>
      <c r="D49" s="107">
        <v>0</v>
      </c>
      <c r="E49" s="107">
        <v>216.49</v>
      </c>
      <c r="F49" s="107">
        <v>1095.2</v>
      </c>
      <c r="G49" s="107">
        <v>48.61</v>
      </c>
      <c r="H49" s="107">
        <v>5326.91</v>
      </c>
      <c r="I49" s="107">
        <v>3950.11</v>
      </c>
      <c r="J49" s="107">
        <v>227076.4</v>
      </c>
      <c r="K49" s="107">
        <v>2065.47</v>
      </c>
      <c r="L49" s="107">
        <v>6338</v>
      </c>
      <c r="M49" s="107">
        <v>424.73</v>
      </c>
      <c r="N49" s="107">
        <v>195.87</v>
      </c>
      <c r="O49" s="107">
        <v>509.47</v>
      </c>
      <c r="P49" s="107">
        <v>907.81</v>
      </c>
      <c r="Q49" s="107">
        <v>0</v>
      </c>
      <c r="R49" s="107">
        <v>0</v>
      </c>
      <c r="S49" s="107">
        <v>355.71</v>
      </c>
      <c r="T49" s="107">
        <v>1457.8</v>
      </c>
      <c r="U49" s="107">
        <v>709296.84</v>
      </c>
      <c r="V49" s="107">
        <v>227535.34</v>
      </c>
      <c r="W49" s="107">
        <v>25355.93</v>
      </c>
      <c r="X49" s="107">
        <v>73298.38</v>
      </c>
      <c r="Y49" s="107">
        <v>203679.13</v>
      </c>
      <c r="Z49" s="107">
        <v>11914.01</v>
      </c>
      <c r="AA49" s="107">
        <v>4300.13</v>
      </c>
      <c r="AB49" s="107">
        <v>5076.28</v>
      </c>
      <c r="AC49" s="107">
        <v>2565.79</v>
      </c>
      <c r="AD49" s="107">
        <v>4993.45</v>
      </c>
      <c r="AE49" s="107">
        <v>2146.24</v>
      </c>
      <c r="AF49" s="107">
        <v>5378.86</v>
      </c>
      <c r="AG49" s="107">
        <v>3647.42</v>
      </c>
      <c r="AH49" s="107">
        <v>1943.44</v>
      </c>
      <c r="AI49" s="107">
        <v>7246.52</v>
      </c>
      <c r="AJ49" s="107">
        <v>63802.58</v>
      </c>
      <c r="AK49" s="107">
        <v>3028.22</v>
      </c>
      <c r="AL49" s="107">
        <v>6467.58</v>
      </c>
      <c r="AM49" s="107">
        <v>22159.92</v>
      </c>
      <c r="AN49" s="107">
        <v>19925.19</v>
      </c>
      <c r="AO49" s="107">
        <v>50382.02</v>
      </c>
      <c r="AP49" s="107">
        <v>332.74</v>
      </c>
      <c r="AQ49" s="107">
        <v>104013.68</v>
      </c>
      <c r="AR49" s="107">
        <v>4773.44</v>
      </c>
      <c r="AS49" s="107">
        <v>10624.33</v>
      </c>
      <c r="AT49" s="107">
        <v>18619.62</v>
      </c>
      <c r="AU49" s="107">
        <v>478465.9</v>
      </c>
      <c r="AV49" s="107">
        <v>10288.07</v>
      </c>
      <c r="AW49" s="107">
        <v>16121.12</v>
      </c>
      <c r="AX49" s="107">
        <v>18966.86</v>
      </c>
      <c r="AY49" s="107">
        <v>17234.81</v>
      </c>
      <c r="AZ49" s="107">
        <v>15701.36</v>
      </c>
      <c r="BA49" s="107">
        <v>29231.88</v>
      </c>
      <c r="BB49" s="107">
        <v>2646.75</v>
      </c>
      <c r="BC49" s="107">
        <v>14751.58</v>
      </c>
      <c r="BD49" s="107">
        <v>14727.68</v>
      </c>
      <c r="BE49" s="107">
        <v>15052.29</v>
      </c>
      <c r="BF49" s="107">
        <v>19732.26</v>
      </c>
      <c r="BG49" s="107">
        <v>33268.02</v>
      </c>
      <c r="BH49" s="107">
        <v>21957.25</v>
      </c>
      <c r="BI49" s="107">
        <v>15471.2</v>
      </c>
      <c r="BJ49" s="107">
        <v>5971.04</v>
      </c>
      <c r="BK49" s="107">
        <v>5856.94</v>
      </c>
      <c r="BL49" s="107">
        <v>8051.1</v>
      </c>
      <c r="BM49" s="107">
        <v>6312.86</v>
      </c>
      <c r="BN49" s="107">
        <v>6476.61</v>
      </c>
      <c r="BO49" s="107">
        <v>7852.48</v>
      </c>
      <c r="BP49" s="107">
        <v>7749.64</v>
      </c>
      <c r="BQ49" s="107">
        <v>1484.41</v>
      </c>
      <c r="BR49" s="107">
        <v>4212.01</v>
      </c>
      <c r="BS49" s="107">
        <v>4428.1</v>
      </c>
      <c r="BT49" s="107">
        <v>2145.98</v>
      </c>
      <c r="BU49" s="107">
        <v>2237.14</v>
      </c>
      <c r="BV49" s="107">
        <v>7449.41</v>
      </c>
      <c r="BW49" s="107">
        <v>1223.46</v>
      </c>
      <c r="BX49" s="107">
        <v>2271.29</v>
      </c>
      <c r="BY49" s="107">
        <v>1309.56</v>
      </c>
      <c r="BZ49" s="107">
        <v>1176.67</v>
      </c>
      <c r="CA49" s="107">
        <v>2589.04</v>
      </c>
      <c r="CB49" s="107">
        <v>2352.31</v>
      </c>
      <c r="CC49" s="107">
        <v>1976.43</v>
      </c>
      <c r="CD49" s="107">
        <v>15003.33</v>
      </c>
      <c r="CE49" s="107">
        <v>9321.42</v>
      </c>
      <c r="CF49" s="107">
        <v>2495</v>
      </c>
      <c r="CG49" s="107">
        <v>3325.62</v>
      </c>
      <c r="CH49" s="107">
        <v>3391.44</v>
      </c>
      <c r="CI49" s="107">
        <v>937.08</v>
      </c>
      <c r="CJ49" s="107">
        <v>4161.56</v>
      </c>
      <c r="CK49" s="107">
        <v>3057.91</v>
      </c>
      <c r="CL49" s="107">
        <v>2459.41</v>
      </c>
      <c r="CM49" s="107">
        <v>1933.7</v>
      </c>
      <c r="CN49" s="107">
        <v>2514.74</v>
      </c>
      <c r="CO49" s="107">
        <v>2866.64</v>
      </c>
      <c r="CP49" s="107">
        <v>3333.08</v>
      </c>
      <c r="CQ49" s="107">
        <v>2928.81</v>
      </c>
      <c r="CR49" s="107">
        <v>989.76</v>
      </c>
      <c r="CS49" s="107">
        <v>3507.3</v>
      </c>
      <c r="CT49" s="107">
        <v>2696.25</v>
      </c>
      <c r="CU49" s="107">
        <v>299.3</v>
      </c>
      <c r="CV49" s="107">
        <v>1307.35</v>
      </c>
      <c r="CW49" s="107">
        <v>4413.45</v>
      </c>
      <c r="CX49" s="107">
        <v>1005.69</v>
      </c>
      <c r="CY49" s="107">
        <v>1206.85</v>
      </c>
      <c r="CZ49" s="107">
        <v>4476.76</v>
      </c>
      <c r="DA49" s="107">
        <v>1526.08</v>
      </c>
      <c r="DB49" s="107">
        <v>6327.2</v>
      </c>
      <c r="DC49" s="107">
        <v>4944.44</v>
      </c>
      <c r="DD49" s="107">
        <v>3200.11</v>
      </c>
      <c r="DE49" s="107">
        <v>14016.35</v>
      </c>
      <c r="DF49" s="107">
        <v>2502.64</v>
      </c>
      <c r="DG49" s="107">
        <v>8036.56</v>
      </c>
      <c r="DH49" s="107">
        <v>6219.41</v>
      </c>
      <c r="DI49" s="107">
        <v>6700.35</v>
      </c>
      <c r="DJ49" s="107">
        <v>3415.56</v>
      </c>
      <c r="DK49" s="107">
        <v>2342.88</v>
      </c>
      <c r="DL49" s="107">
        <v>3296.43</v>
      </c>
      <c r="DM49" s="107">
        <v>793.55</v>
      </c>
      <c r="DN49" s="107">
        <v>127.96</v>
      </c>
      <c r="DO49" s="107">
        <v>4181.9</v>
      </c>
      <c r="DP49" s="107">
        <v>2640.36</v>
      </c>
      <c r="DQ49" s="107">
        <v>2279.5</v>
      </c>
      <c r="DR49" s="107">
        <v>4.56</v>
      </c>
    </row>
    <row r="50" spans="1:122">
      <c r="A50" s="106"/>
      <c r="B50" s="107" t="s">
        <v>150</v>
      </c>
      <c r="C50" s="107">
        <v>3284442.99</v>
      </c>
      <c r="D50" s="107">
        <v>0</v>
      </c>
      <c r="E50" s="107">
        <v>0</v>
      </c>
      <c r="F50" s="107">
        <v>0</v>
      </c>
      <c r="G50" s="107">
        <v>0</v>
      </c>
      <c r="H50" s="107">
        <v>9839.62</v>
      </c>
      <c r="I50" s="107">
        <v>353292.68</v>
      </c>
      <c r="J50" s="107">
        <v>70754.72</v>
      </c>
      <c r="K50" s="107">
        <v>581626.38</v>
      </c>
      <c r="L50" s="107">
        <v>0</v>
      </c>
      <c r="M50" s="107">
        <v>0</v>
      </c>
      <c r="N50" s="107">
        <v>15689.61</v>
      </c>
      <c r="O50" s="107">
        <v>0</v>
      </c>
      <c r="P50" s="107">
        <v>0</v>
      </c>
      <c r="Q50" s="107">
        <v>0</v>
      </c>
      <c r="R50" s="107">
        <v>0</v>
      </c>
      <c r="S50" s="107">
        <v>3922.4</v>
      </c>
      <c r="T50" s="107">
        <v>0</v>
      </c>
      <c r="U50" s="107">
        <v>1472199.36</v>
      </c>
      <c r="V50" s="107">
        <v>640847.1</v>
      </c>
      <c r="W50" s="107">
        <v>76632.09</v>
      </c>
      <c r="X50" s="107">
        <v>59639.03</v>
      </c>
      <c r="Y50" s="107">
        <v>11767.21</v>
      </c>
      <c r="Z50" s="107">
        <v>235924.97</v>
      </c>
      <c r="AA50" s="107">
        <v>15689.61</v>
      </c>
      <c r="AB50" s="107">
        <v>361618.38</v>
      </c>
      <c r="AC50" s="107">
        <v>15846.93</v>
      </c>
      <c r="AD50" s="107">
        <v>3922.4</v>
      </c>
      <c r="AE50" s="107">
        <v>3922.4</v>
      </c>
      <c r="AF50" s="107">
        <v>37622.16</v>
      </c>
      <c r="AG50" s="107">
        <v>15689.61</v>
      </c>
      <c r="AH50" s="107">
        <v>7844.8</v>
      </c>
      <c r="AI50" s="107">
        <v>7630.72</v>
      </c>
      <c r="AJ50" s="107">
        <v>11767.21</v>
      </c>
      <c r="AK50" s="107">
        <v>28259.81</v>
      </c>
      <c r="AL50" s="107">
        <v>19612.01</v>
      </c>
      <c r="AM50" s="107">
        <v>3922.42</v>
      </c>
      <c r="AN50" s="107">
        <v>349427.7</v>
      </c>
      <c r="AO50" s="107">
        <v>3922.4</v>
      </c>
      <c r="AP50" s="107">
        <v>0</v>
      </c>
      <c r="AQ50" s="107">
        <v>768469.88</v>
      </c>
      <c r="AR50" s="107">
        <v>0</v>
      </c>
      <c r="AS50" s="107">
        <v>0</v>
      </c>
      <c r="AT50" s="107">
        <v>10311.11</v>
      </c>
      <c r="AU50" s="107">
        <v>336145.85</v>
      </c>
      <c r="AV50" s="107">
        <v>25166.71</v>
      </c>
      <c r="AW50" s="107">
        <v>13869.05</v>
      </c>
      <c r="AX50" s="107">
        <v>18746.27</v>
      </c>
      <c r="AY50" s="107">
        <v>10932.77</v>
      </c>
      <c r="AZ50" s="107">
        <v>30554.88</v>
      </c>
      <c r="BA50" s="107">
        <v>27366.46</v>
      </c>
      <c r="BB50" s="107">
        <v>7386.75</v>
      </c>
      <c r="BC50" s="107">
        <v>24465.56</v>
      </c>
      <c r="BD50" s="107">
        <v>7525.44</v>
      </c>
      <c r="BE50" s="107">
        <v>4215.77</v>
      </c>
      <c r="BF50" s="107">
        <v>13167.04</v>
      </c>
      <c r="BG50" s="107">
        <v>7825.76</v>
      </c>
      <c r="BH50" s="107">
        <v>5740.23</v>
      </c>
      <c r="BI50" s="107">
        <v>5270.73</v>
      </c>
      <c r="BJ50" s="107">
        <v>9890.63</v>
      </c>
      <c r="BK50" s="107">
        <v>6762.58</v>
      </c>
      <c r="BL50" s="107">
        <v>12289.64</v>
      </c>
      <c r="BM50" s="107">
        <v>9118.58</v>
      </c>
      <c r="BN50" s="107">
        <v>6338.3</v>
      </c>
      <c r="BO50" s="107">
        <v>5469.83</v>
      </c>
      <c r="BP50" s="107">
        <v>10199.6</v>
      </c>
      <c r="BQ50" s="107">
        <v>2099.62</v>
      </c>
      <c r="BR50" s="107">
        <v>3048.02</v>
      </c>
      <c r="BS50" s="107">
        <v>2451.57</v>
      </c>
      <c r="BT50" s="107">
        <v>2269.97</v>
      </c>
      <c r="BU50" s="107">
        <v>4545.26</v>
      </c>
      <c r="BV50" s="107">
        <v>6473.83</v>
      </c>
      <c r="BW50" s="107">
        <v>2964.78</v>
      </c>
      <c r="BX50" s="107">
        <v>3868.8</v>
      </c>
      <c r="BY50" s="107">
        <v>1037.35</v>
      </c>
      <c r="BZ50" s="107">
        <v>1632.58</v>
      </c>
      <c r="CA50" s="107">
        <v>717.83</v>
      </c>
      <c r="CB50" s="107">
        <v>935.44</v>
      </c>
      <c r="CC50" s="107">
        <v>1941.44</v>
      </c>
      <c r="CD50" s="107">
        <v>2381.37</v>
      </c>
      <c r="CE50" s="107">
        <v>7829.64</v>
      </c>
      <c r="CF50" s="107">
        <v>2344.57</v>
      </c>
      <c r="CG50" s="107">
        <v>284.57</v>
      </c>
      <c r="CH50" s="107">
        <v>754.66</v>
      </c>
      <c r="CI50" s="107">
        <v>577.06</v>
      </c>
      <c r="CJ50" s="107">
        <v>363.14</v>
      </c>
      <c r="CK50" s="107">
        <v>627.9</v>
      </c>
      <c r="CL50" s="107">
        <v>665.22</v>
      </c>
      <c r="CM50" s="107">
        <v>725.86</v>
      </c>
      <c r="CN50" s="107">
        <v>626.92</v>
      </c>
      <c r="CO50" s="107">
        <v>1100.38</v>
      </c>
      <c r="CP50" s="107">
        <v>1386.25</v>
      </c>
      <c r="CQ50" s="107">
        <v>687.68</v>
      </c>
      <c r="CR50" s="107">
        <v>982.08</v>
      </c>
      <c r="CS50" s="107">
        <v>1294.96</v>
      </c>
      <c r="CT50" s="107">
        <v>511.92</v>
      </c>
      <c r="CU50" s="107">
        <v>1061.85</v>
      </c>
      <c r="CV50" s="107">
        <v>965.88</v>
      </c>
      <c r="CW50" s="107">
        <v>1578.71</v>
      </c>
      <c r="CX50" s="107">
        <v>558</v>
      </c>
      <c r="CY50" s="107">
        <v>523.82</v>
      </c>
      <c r="CZ50" s="107">
        <v>167.9</v>
      </c>
      <c r="DA50" s="107">
        <v>960.32</v>
      </c>
      <c r="DB50" s="107">
        <v>1248.24</v>
      </c>
      <c r="DC50" s="107">
        <v>1405.5</v>
      </c>
      <c r="DD50" s="107">
        <v>1407.46</v>
      </c>
      <c r="DE50" s="107">
        <v>443.46</v>
      </c>
      <c r="DF50" s="107">
        <v>775.21</v>
      </c>
      <c r="DG50" s="107">
        <v>1020.8</v>
      </c>
      <c r="DH50" s="107">
        <v>1537.08</v>
      </c>
      <c r="DI50" s="107">
        <v>1078.71</v>
      </c>
      <c r="DJ50" s="107">
        <v>618.84</v>
      </c>
      <c r="DK50" s="107">
        <v>255.32</v>
      </c>
      <c r="DL50" s="107">
        <v>612.42</v>
      </c>
      <c r="DM50" s="107">
        <v>155.93</v>
      </c>
      <c r="DN50" s="107">
        <v>3.44</v>
      </c>
      <c r="DO50" s="107">
        <v>86</v>
      </c>
      <c r="DP50" s="107">
        <v>101.23</v>
      </c>
      <c r="DQ50" s="107">
        <v>125.35</v>
      </c>
      <c r="DR50" s="107">
        <v>21.13</v>
      </c>
    </row>
    <row r="51" spans="1:122">
      <c r="A51" s="106"/>
      <c r="B51" s="107" t="s">
        <v>151</v>
      </c>
      <c r="C51" s="107">
        <v>942900.42</v>
      </c>
      <c r="D51" s="107">
        <v>0</v>
      </c>
      <c r="E51" s="107">
        <v>0</v>
      </c>
      <c r="F51" s="107">
        <v>0</v>
      </c>
      <c r="G51" s="107">
        <v>0</v>
      </c>
      <c r="H51" s="107">
        <v>113207.54</v>
      </c>
      <c r="I51" s="107">
        <v>0</v>
      </c>
      <c r="J51" s="107">
        <v>141509.43</v>
      </c>
      <c r="K51" s="107">
        <v>0</v>
      </c>
      <c r="L51" s="107">
        <v>0</v>
      </c>
      <c r="M51" s="107">
        <v>0</v>
      </c>
      <c r="N51" s="107">
        <v>132075.47</v>
      </c>
      <c r="O51" s="107">
        <v>0</v>
      </c>
      <c r="P51" s="107">
        <v>0</v>
      </c>
      <c r="Q51" s="107">
        <v>0</v>
      </c>
      <c r="R51" s="107">
        <v>0</v>
      </c>
      <c r="S51" s="107">
        <v>0</v>
      </c>
      <c r="T51" s="107">
        <v>0</v>
      </c>
      <c r="U51" s="107">
        <v>315288.7</v>
      </c>
      <c r="V51" s="107">
        <v>169811.34</v>
      </c>
      <c r="W51" s="107">
        <v>14592.85</v>
      </c>
      <c r="X51" s="107">
        <v>56415.09</v>
      </c>
      <c r="Y51" s="107">
        <v>0</v>
      </c>
      <c r="Z51" s="107">
        <v>0</v>
      </c>
      <c r="AA51" s="107">
        <v>0</v>
      </c>
      <c r="AB51" s="107">
        <v>0</v>
      </c>
      <c r="AC51" s="107">
        <v>169811.34</v>
      </c>
      <c r="AD51" s="107">
        <v>0</v>
      </c>
      <c r="AE51" s="107">
        <v>0</v>
      </c>
      <c r="AF51" s="107">
        <v>9433.96</v>
      </c>
      <c r="AG51" s="107">
        <v>0</v>
      </c>
      <c r="AH51" s="107">
        <v>5158.89</v>
      </c>
      <c r="AI51" s="107">
        <v>0</v>
      </c>
      <c r="AJ51" s="107">
        <v>47169.81</v>
      </c>
      <c r="AK51" s="107">
        <v>0</v>
      </c>
      <c r="AL51" s="107">
        <v>9245.28</v>
      </c>
      <c r="AM51" s="107">
        <v>0</v>
      </c>
      <c r="AN51" s="107">
        <v>0</v>
      </c>
      <c r="AO51" s="107">
        <v>0</v>
      </c>
      <c r="AP51" s="107">
        <v>0</v>
      </c>
      <c r="AQ51" s="107">
        <v>0</v>
      </c>
      <c r="AR51" s="107">
        <v>0</v>
      </c>
      <c r="AS51" s="107">
        <v>5158.64</v>
      </c>
      <c r="AT51" s="107">
        <v>9433.96</v>
      </c>
      <c r="AU51" s="107">
        <v>300696.1</v>
      </c>
      <c r="AV51" s="107">
        <v>0</v>
      </c>
      <c r="AW51" s="107">
        <v>0</v>
      </c>
      <c r="AX51" s="107">
        <v>0</v>
      </c>
      <c r="AY51" s="107">
        <v>0</v>
      </c>
      <c r="AZ51" s="107">
        <v>0</v>
      </c>
      <c r="BA51" s="107">
        <v>9433.96</v>
      </c>
      <c r="BB51" s="107">
        <v>0</v>
      </c>
      <c r="BC51" s="107">
        <v>0</v>
      </c>
      <c r="BD51" s="107">
        <v>0</v>
      </c>
      <c r="BE51" s="107">
        <v>0</v>
      </c>
      <c r="BF51" s="107">
        <v>0</v>
      </c>
      <c r="BG51" s="107">
        <v>0</v>
      </c>
      <c r="BH51" s="107">
        <v>0</v>
      </c>
      <c r="BI51" s="107">
        <v>291262.14</v>
      </c>
      <c r="BJ51" s="107">
        <v>0</v>
      </c>
      <c r="BK51" s="107">
        <v>0</v>
      </c>
      <c r="BL51" s="107">
        <v>0</v>
      </c>
      <c r="BM51" s="107">
        <v>0</v>
      </c>
      <c r="BN51" s="107">
        <v>0</v>
      </c>
      <c r="BO51" s="107">
        <v>0</v>
      </c>
      <c r="BP51" s="107">
        <v>0</v>
      </c>
      <c r="BQ51" s="107">
        <v>0</v>
      </c>
      <c r="BR51" s="107">
        <v>0</v>
      </c>
      <c r="BS51" s="107">
        <v>0</v>
      </c>
      <c r="BT51" s="107">
        <v>0</v>
      </c>
      <c r="BU51" s="107">
        <v>0</v>
      </c>
      <c r="BV51" s="107">
        <v>0</v>
      </c>
      <c r="BW51" s="107">
        <v>0</v>
      </c>
      <c r="BX51" s="107">
        <v>0</v>
      </c>
      <c r="BY51" s="107">
        <v>0</v>
      </c>
      <c r="BZ51" s="107">
        <v>0</v>
      </c>
      <c r="CA51" s="107">
        <v>0</v>
      </c>
      <c r="CB51" s="107">
        <v>0</v>
      </c>
      <c r="CC51" s="107">
        <v>0</v>
      </c>
      <c r="CD51" s="107">
        <v>0</v>
      </c>
      <c r="CE51" s="107">
        <v>0</v>
      </c>
      <c r="CF51" s="107">
        <v>0</v>
      </c>
      <c r="CG51" s="107">
        <v>0</v>
      </c>
      <c r="CH51" s="107">
        <v>0</v>
      </c>
      <c r="CI51" s="107">
        <v>0</v>
      </c>
      <c r="CJ51" s="107">
        <v>0</v>
      </c>
      <c r="CK51" s="107">
        <v>0</v>
      </c>
      <c r="CL51" s="107">
        <v>0</v>
      </c>
      <c r="CM51" s="107">
        <v>0</v>
      </c>
      <c r="CN51" s="107">
        <v>0</v>
      </c>
      <c r="CO51" s="107">
        <v>0</v>
      </c>
      <c r="CP51" s="107">
        <v>0</v>
      </c>
      <c r="CQ51" s="107">
        <v>0</v>
      </c>
      <c r="CR51" s="107">
        <v>0</v>
      </c>
      <c r="CS51" s="107">
        <v>0</v>
      </c>
      <c r="CT51" s="107">
        <v>0</v>
      </c>
      <c r="CU51" s="107">
        <v>0</v>
      </c>
      <c r="CV51" s="107">
        <v>0</v>
      </c>
      <c r="CW51" s="107">
        <v>0</v>
      </c>
      <c r="CX51" s="107">
        <v>0</v>
      </c>
      <c r="CY51" s="107">
        <v>0</v>
      </c>
      <c r="CZ51" s="107">
        <v>0</v>
      </c>
      <c r="DA51" s="107">
        <v>0</v>
      </c>
      <c r="DB51" s="107">
        <v>0</v>
      </c>
      <c r="DC51" s="107">
        <v>0</v>
      </c>
      <c r="DD51" s="107">
        <v>0</v>
      </c>
      <c r="DE51" s="107">
        <v>0</v>
      </c>
      <c r="DF51" s="107">
        <v>0</v>
      </c>
      <c r="DG51" s="107">
        <v>0</v>
      </c>
      <c r="DH51" s="107">
        <v>0</v>
      </c>
      <c r="DI51" s="107">
        <v>0</v>
      </c>
      <c r="DJ51" s="107">
        <v>0</v>
      </c>
      <c r="DK51" s="107">
        <v>0</v>
      </c>
      <c r="DL51" s="107">
        <v>0</v>
      </c>
      <c r="DM51" s="107">
        <v>0</v>
      </c>
      <c r="DN51" s="107">
        <v>0</v>
      </c>
      <c r="DO51" s="107">
        <v>0</v>
      </c>
      <c r="DP51" s="107">
        <v>0</v>
      </c>
      <c r="DQ51" s="107">
        <v>0</v>
      </c>
      <c r="DR51" s="107">
        <v>0</v>
      </c>
    </row>
    <row r="52" spans="1:122">
      <c r="A52" s="106"/>
      <c r="B52" s="107" t="s">
        <v>152</v>
      </c>
      <c r="C52" s="107">
        <v>397644</v>
      </c>
      <c r="D52" s="107">
        <v>0</v>
      </c>
      <c r="E52" s="107">
        <v>0</v>
      </c>
      <c r="F52" s="107">
        <v>0</v>
      </c>
      <c r="G52" s="107">
        <v>0</v>
      </c>
      <c r="H52" s="107">
        <v>0</v>
      </c>
      <c r="I52" s="107">
        <v>0</v>
      </c>
      <c r="J52" s="107">
        <v>0</v>
      </c>
      <c r="K52" s="107">
        <v>0</v>
      </c>
      <c r="L52" s="107">
        <v>0</v>
      </c>
      <c r="M52" s="107">
        <v>0</v>
      </c>
      <c r="N52" s="107">
        <v>0</v>
      </c>
      <c r="O52" s="107">
        <v>0</v>
      </c>
      <c r="P52" s="107">
        <v>0</v>
      </c>
      <c r="Q52" s="107">
        <v>0</v>
      </c>
      <c r="R52" s="107">
        <v>0</v>
      </c>
      <c r="S52" s="107">
        <v>0</v>
      </c>
      <c r="T52" s="107">
        <v>0</v>
      </c>
      <c r="U52" s="107">
        <v>0</v>
      </c>
      <c r="V52" s="107">
        <v>397644</v>
      </c>
      <c r="W52" s="107">
        <v>0</v>
      </c>
      <c r="X52" s="107">
        <v>0</v>
      </c>
      <c r="Y52" s="107">
        <v>0</v>
      </c>
      <c r="Z52" s="107">
        <v>148531</v>
      </c>
      <c r="AA52" s="107">
        <v>0</v>
      </c>
      <c r="AB52" s="107">
        <v>0</v>
      </c>
      <c r="AC52" s="107">
        <v>249113</v>
      </c>
      <c r="AD52" s="107">
        <v>0</v>
      </c>
      <c r="AE52" s="107">
        <v>0</v>
      </c>
      <c r="AF52" s="107">
        <v>0</v>
      </c>
      <c r="AG52" s="107">
        <v>0</v>
      </c>
      <c r="AH52" s="107">
        <v>0</v>
      </c>
      <c r="AI52" s="107">
        <v>0</v>
      </c>
      <c r="AJ52" s="107">
        <v>0</v>
      </c>
      <c r="AK52" s="107">
        <v>0</v>
      </c>
      <c r="AL52" s="107">
        <v>0</v>
      </c>
      <c r="AM52" s="107">
        <v>0</v>
      </c>
      <c r="AN52" s="107">
        <v>0</v>
      </c>
      <c r="AO52" s="107">
        <v>0</v>
      </c>
      <c r="AP52" s="107">
        <v>0</v>
      </c>
      <c r="AQ52" s="107">
        <v>0</v>
      </c>
      <c r="AR52" s="107">
        <v>0</v>
      </c>
      <c r="AS52" s="107">
        <v>0</v>
      </c>
      <c r="AT52" s="107">
        <v>0</v>
      </c>
      <c r="AU52" s="107">
        <v>0</v>
      </c>
      <c r="AV52" s="107">
        <v>0</v>
      </c>
      <c r="AW52" s="107">
        <v>0</v>
      </c>
      <c r="AX52" s="107">
        <v>0</v>
      </c>
      <c r="AY52" s="107">
        <v>0</v>
      </c>
      <c r="AZ52" s="107">
        <v>0</v>
      </c>
      <c r="BA52" s="107">
        <v>0</v>
      </c>
      <c r="BB52" s="107">
        <v>0</v>
      </c>
      <c r="BC52" s="107">
        <v>0</v>
      </c>
      <c r="BD52" s="107">
        <v>0</v>
      </c>
      <c r="BE52" s="107">
        <v>0</v>
      </c>
      <c r="BF52" s="107">
        <v>0</v>
      </c>
      <c r="BG52" s="107">
        <v>0</v>
      </c>
      <c r="BH52" s="107">
        <v>0</v>
      </c>
      <c r="BI52" s="107">
        <v>0</v>
      </c>
      <c r="BJ52" s="107">
        <v>0</v>
      </c>
      <c r="BK52" s="107">
        <v>0</v>
      </c>
      <c r="BL52" s="107">
        <v>0</v>
      </c>
      <c r="BM52" s="107">
        <v>0</v>
      </c>
      <c r="BN52" s="107">
        <v>0</v>
      </c>
      <c r="BO52" s="107">
        <v>0</v>
      </c>
      <c r="BP52" s="107">
        <v>0</v>
      </c>
      <c r="BQ52" s="107">
        <v>0</v>
      </c>
      <c r="BR52" s="107">
        <v>0</v>
      </c>
      <c r="BS52" s="107">
        <v>0</v>
      </c>
      <c r="BT52" s="107">
        <v>0</v>
      </c>
      <c r="BU52" s="107">
        <v>0</v>
      </c>
      <c r="BV52" s="107">
        <v>0</v>
      </c>
      <c r="BW52" s="107">
        <v>0</v>
      </c>
      <c r="BX52" s="107">
        <v>0</v>
      </c>
      <c r="BY52" s="107">
        <v>0</v>
      </c>
      <c r="BZ52" s="107">
        <v>0</v>
      </c>
      <c r="CA52" s="107">
        <v>0</v>
      </c>
      <c r="CB52" s="107">
        <v>0</v>
      </c>
      <c r="CC52" s="107">
        <v>0</v>
      </c>
      <c r="CD52" s="107">
        <v>0</v>
      </c>
      <c r="CE52" s="107">
        <v>0</v>
      </c>
      <c r="CF52" s="107">
        <v>0</v>
      </c>
      <c r="CG52" s="107">
        <v>0</v>
      </c>
      <c r="CH52" s="107">
        <v>0</v>
      </c>
      <c r="CI52" s="107">
        <v>0</v>
      </c>
      <c r="CJ52" s="107">
        <v>0</v>
      </c>
      <c r="CK52" s="107">
        <v>0</v>
      </c>
      <c r="CL52" s="107">
        <v>0</v>
      </c>
      <c r="CM52" s="107">
        <v>0</v>
      </c>
      <c r="CN52" s="107">
        <v>0</v>
      </c>
      <c r="CO52" s="107">
        <v>0</v>
      </c>
      <c r="CP52" s="107">
        <v>0</v>
      </c>
      <c r="CQ52" s="107">
        <v>0</v>
      </c>
      <c r="CR52" s="107">
        <v>0</v>
      </c>
      <c r="CS52" s="107">
        <v>0</v>
      </c>
      <c r="CT52" s="107">
        <v>0</v>
      </c>
      <c r="CU52" s="107">
        <v>0</v>
      </c>
      <c r="CV52" s="107">
        <v>0</v>
      </c>
      <c r="CW52" s="107">
        <v>0</v>
      </c>
      <c r="CX52" s="107">
        <v>0</v>
      </c>
      <c r="CY52" s="107">
        <v>0</v>
      </c>
      <c r="CZ52" s="107">
        <v>0</v>
      </c>
      <c r="DA52" s="107">
        <v>0</v>
      </c>
      <c r="DB52" s="107">
        <v>0</v>
      </c>
      <c r="DC52" s="107">
        <v>0</v>
      </c>
      <c r="DD52" s="107">
        <v>0</v>
      </c>
      <c r="DE52" s="107">
        <v>0</v>
      </c>
      <c r="DF52" s="107">
        <v>0</v>
      </c>
      <c r="DG52" s="107">
        <v>0</v>
      </c>
      <c r="DH52" s="107">
        <v>0</v>
      </c>
      <c r="DI52" s="107">
        <v>0</v>
      </c>
      <c r="DJ52" s="107">
        <v>0</v>
      </c>
      <c r="DK52" s="107">
        <v>0</v>
      </c>
      <c r="DL52" s="107">
        <v>0</v>
      </c>
      <c r="DM52" s="107">
        <v>0</v>
      </c>
      <c r="DN52" s="107">
        <v>0</v>
      </c>
      <c r="DO52" s="107">
        <v>0</v>
      </c>
      <c r="DP52" s="107">
        <v>0</v>
      </c>
      <c r="DQ52" s="107">
        <v>0</v>
      </c>
      <c r="DR52" s="107">
        <v>0</v>
      </c>
    </row>
    <row r="53" spans="1:122">
      <c r="A53" s="106"/>
      <c r="B53" s="107" t="s">
        <v>153</v>
      </c>
      <c r="C53" s="107">
        <v>167943.5</v>
      </c>
      <c r="D53" s="107">
        <v>0</v>
      </c>
      <c r="E53" s="107">
        <v>0</v>
      </c>
      <c r="F53" s="107">
        <v>0</v>
      </c>
      <c r="G53" s="107">
        <v>0</v>
      </c>
      <c r="H53" s="107">
        <v>0</v>
      </c>
      <c r="I53" s="107">
        <v>0</v>
      </c>
      <c r="J53" s="107">
        <v>167943.5</v>
      </c>
      <c r="K53" s="107">
        <v>0</v>
      </c>
      <c r="L53" s="107">
        <v>0</v>
      </c>
      <c r="M53" s="107">
        <v>0</v>
      </c>
      <c r="N53" s="107">
        <v>0</v>
      </c>
      <c r="O53" s="107">
        <v>0</v>
      </c>
      <c r="P53" s="107">
        <v>0</v>
      </c>
      <c r="Q53" s="107">
        <v>0</v>
      </c>
      <c r="R53" s="107">
        <v>0</v>
      </c>
      <c r="S53" s="107">
        <v>0</v>
      </c>
      <c r="T53" s="107">
        <v>0</v>
      </c>
      <c r="U53" s="107">
        <v>0</v>
      </c>
      <c r="V53" s="107">
        <v>0</v>
      </c>
      <c r="W53" s="107">
        <v>0</v>
      </c>
      <c r="X53" s="107">
        <v>0</v>
      </c>
      <c r="Y53" s="107">
        <v>0</v>
      </c>
      <c r="Z53" s="107">
        <v>0</v>
      </c>
      <c r="AA53" s="107">
        <v>0</v>
      </c>
      <c r="AB53" s="107">
        <v>0</v>
      </c>
      <c r="AC53" s="107">
        <v>0</v>
      </c>
      <c r="AD53" s="107">
        <v>0</v>
      </c>
      <c r="AE53" s="107">
        <v>0</v>
      </c>
      <c r="AF53" s="107">
        <v>0</v>
      </c>
      <c r="AG53" s="107">
        <v>0</v>
      </c>
      <c r="AH53" s="107">
        <v>0</v>
      </c>
      <c r="AI53" s="107">
        <v>0</v>
      </c>
      <c r="AJ53" s="107">
        <v>0</v>
      </c>
      <c r="AK53" s="107">
        <v>0</v>
      </c>
      <c r="AL53" s="107">
        <v>0</v>
      </c>
      <c r="AM53" s="107">
        <v>0</v>
      </c>
      <c r="AN53" s="107">
        <v>0</v>
      </c>
      <c r="AO53" s="107">
        <v>0</v>
      </c>
      <c r="AP53" s="107">
        <v>0</v>
      </c>
      <c r="AQ53" s="107">
        <v>0</v>
      </c>
      <c r="AR53" s="107">
        <v>0</v>
      </c>
      <c r="AS53" s="107">
        <v>0</v>
      </c>
      <c r="AT53" s="107">
        <v>0</v>
      </c>
      <c r="AU53" s="107">
        <v>0</v>
      </c>
      <c r="AV53" s="107">
        <v>0</v>
      </c>
      <c r="AW53" s="107">
        <v>0</v>
      </c>
      <c r="AX53" s="107">
        <v>0</v>
      </c>
      <c r="AY53" s="107">
        <v>0</v>
      </c>
      <c r="AZ53" s="107">
        <v>0</v>
      </c>
      <c r="BA53" s="107">
        <v>0</v>
      </c>
      <c r="BB53" s="107">
        <v>0</v>
      </c>
      <c r="BC53" s="107">
        <v>0</v>
      </c>
      <c r="BD53" s="107">
        <v>0</v>
      </c>
      <c r="BE53" s="107">
        <v>0</v>
      </c>
      <c r="BF53" s="107">
        <v>0</v>
      </c>
      <c r="BG53" s="107">
        <v>0</v>
      </c>
      <c r="BH53" s="107">
        <v>0</v>
      </c>
      <c r="BI53" s="107">
        <v>0</v>
      </c>
      <c r="BJ53" s="107">
        <v>0</v>
      </c>
      <c r="BK53" s="107">
        <v>0</v>
      </c>
      <c r="BL53" s="107">
        <v>0</v>
      </c>
      <c r="BM53" s="107">
        <v>0</v>
      </c>
      <c r="BN53" s="107">
        <v>0</v>
      </c>
      <c r="BO53" s="107">
        <v>0</v>
      </c>
      <c r="BP53" s="107">
        <v>0</v>
      </c>
      <c r="BQ53" s="107">
        <v>0</v>
      </c>
      <c r="BR53" s="107">
        <v>0</v>
      </c>
      <c r="BS53" s="107">
        <v>0</v>
      </c>
      <c r="BT53" s="107">
        <v>0</v>
      </c>
      <c r="BU53" s="107">
        <v>0</v>
      </c>
      <c r="BV53" s="107">
        <v>0</v>
      </c>
      <c r="BW53" s="107">
        <v>0</v>
      </c>
      <c r="BX53" s="107">
        <v>0</v>
      </c>
      <c r="BY53" s="107">
        <v>0</v>
      </c>
      <c r="BZ53" s="107">
        <v>0</v>
      </c>
      <c r="CA53" s="107">
        <v>0</v>
      </c>
      <c r="CB53" s="107">
        <v>0</v>
      </c>
      <c r="CC53" s="107">
        <v>0</v>
      </c>
      <c r="CD53" s="107">
        <v>0</v>
      </c>
      <c r="CE53" s="107">
        <v>0</v>
      </c>
      <c r="CF53" s="107">
        <v>0</v>
      </c>
      <c r="CG53" s="107">
        <v>0</v>
      </c>
      <c r="CH53" s="107">
        <v>0</v>
      </c>
      <c r="CI53" s="107">
        <v>0</v>
      </c>
      <c r="CJ53" s="107">
        <v>0</v>
      </c>
      <c r="CK53" s="107">
        <v>0</v>
      </c>
      <c r="CL53" s="107">
        <v>0</v>
      </c>
      <c r="CM53" s="107">
        <v>0</v>
      </c>
      <c r="CN53" s="107">
        <v>0</v>
      </c>
      <c r="CO53" s="107">
        <v>0</v>
      </c>
      <c r="CP53" s="107">
        <v>0</v>
      </c>
      <c r="CQ53" s="107">
        <v>0</v>
      </c>
      <c r="CR53" s="107">
        <v>0</v>
      </c>
      <c r="CS53" s="107">
        <v>0</v>
      </c>
      <c r="CT53" s="107">
        <v>0</v>
      </c>
      <c r="CU53" s="107">
        <v>0</v>
      </c>
      <c r="CV53" s="107">
        <v>0</v>
      </c>
      <c r="CW53" s="107">
        <v>0</v>
      </c>
      <c r="CX53" s="107">
        <v>0</v>
      </c>
      <c r="CY53" s="107">
        <v>0</v>
      </c>
      <c r="CZ53" s="107">
        <v>0</v>
      </c>
      <c r="DA53" s="107">
        <v>0</v>
      </c>
      <c r="DB53" s="107">
        <v>0</v>
      </c>
      <c r="DC53" s="107">
        <v>0</v>
      </c>
      <c r="DD53" s="107">
        <v>0</v>
      </c>
      <c r="DE53" s="107">
        <v>0</v>
      </c>
      <c r="DF53" s="107">
        <v>0</v>
      </c>
      <c r="DG53" s="107">
        <v>0</v>
      </c>
      <c r="DH53" s="107">
        <v>0</v>
      </c>
      <c r="DI53" s="107">
        <v>0</v>
      </c>
      <c r="DJ53" s="107">
        <v>0</v>
      </c>
      <c r="DK53" s="107">
        <v>0</v>
      </c>
      <c r="DL53" s="107">
        <v>0</v>
      </c>
      <c r="DM53" s="107">
        <v>0</v>
      </c>
      <c r="DN53" s="107">
        <v>0</v>
      </c>
      <c r="DO53" s="107">
        <v>0</v>
      </c>
      <c r="DP53" s="107">
        <v>0</v>
      </c>
      <c r="DQ53" s="107">
        <v>0</v>
      </c>
      <c r="DR53" s="107">
        <v>0</v>
      </c>
    </row>
    <row r="54" spans="1:122">
      <c r="A54" s="106"/>
      <c r="B54" s="107" t="s">
        <v>154</v>
      </c>
      <c r="C54" s="107">
        <v>108123.72</v>
      </c>
      <c r="D54" s="107">
        <v>153.91</v>
      </c>
      <c r="E54" s="107">
        <v>8689.14</v>
      </c>
      <c r="F54" s="107">
        <v>919</v>
      </c>
      <c r="G54" s="107">
        <v>1875</v>
      </c>
      <c r="H54" s="107">
        <v>970</v>
      </c>
      <c r="I54" s="107">
        <v>0</v>
      </c>
      <c r="J54" s="107">
        <v>26545.11</v>
      </c>
      <c r="K54" s="107">
        <v>4846.37</v>
      </c>
      <c r="L54" s="107">
        <v>0</v>
      </c>
      <c r="M54" s="107">
        <v>1199</v>
      </c>
      <c r="N54" s="107">
        <v>735</v>
      </c>
      <c r="O54" s="107">
        <v>1446</v>
      </c>
      <c r="P54" s="107">
        <v>0</v>
      </c>
      <c r="Q54" s="107">
        <v>0</v>
      </c>
      <c r="R54" s="107">
        <v>0</v>
      </c>
      <c r="S54" s="107">
        <v>0</v>
      </c>
      <c r="T54" s="107">
        <v>0</v>
      </c>
      <c r="U54" s="107">
        <v>34253.46</v>
      </c>
      <c r="V54" s="107">
        <v>18442.12</v>
      </c>
      <c r="W54" s="107">
        <v>5099.51</v>
      </c>
      <c r="X54" s="107">
        <v>2950.1</v>
      </c>
      <c r="Y54" s="107">
        <v>17420.52</v>
      </c>
      <c r="Z54" s="107">
        <v>676.5</v>
      </c>
      <c r="AA54" s="107">
        <v>0</v>
      </c>
      <c r="AB54" s="107">
        <v>0</v>
      </c>
      <c r="AC54" s="107">
        <v>345.1</v>
      </c>
      <c r="AD54" s="107">
        <v>1176.22</v>
      </c>
      <c r="AE54" s="107">
        <v>904.78</v>
      </c>
      <c r="AF54" s="107">
        <v>0</v>
      </c>
      <c r="AG54" s="107">
        <v>2241.81</v>
      </c>
      <c r="AH54" s="107">
        <v>0</v>
      </c>
      <c r="AI54" s="107">
        <v>776.7</v>
      </c>
      <c r="AJ54" s="107">
        <v>2642</v>
      </c>
      <c r="AK54" s="107">
        <v>308.1</v>
      </c>
      <c r="AL54" s="107">
        <v>0</v>
      </c>
      <c r="AM54" s="107">
        <v>5715</v>
      </c>
      <c r="AN54" s="107">
        <v>0</v>
      </c>
      <c r="AO54" s="107">
        <v>0</v>
      </c>
      <c r="AP54" s="107">
        <v>0</v>
      </c>
      <c r="AQ54" s="107">
        <v>0</v>
      </c>
      <c r="AR54" s="107">
        <v>0</v>
      </c>
      <c r="AS54" s="107">
        <v>0</v>
      </c>
      <c r="AT54" s="107">
        <v>0</v>
      </c>
      <c r="AU54" s="107">
        <v>28538.46</v>
      </c>
      <c r="AV54" s="107">
        <v>1141.75</v>
      </c>
      <c r="AW54" s="107">
        <v>0</v>
      </c>
      <c r="AX54" s="107">
        <v>1658.25</v>
      </c>
      <c r="AY54" s="107">
        <v>0</v>
      </c>
      <c r="AZ54" s="107">
        <v>686</v>
      </c>
      <c r="BA54" s="107">
        <v>0</v>
      </c>
      <c r="BB54" s="107">
        <v>1092</v>
      </c>
      <c r="BC54" s="107">
        <v>0</v>
      </c>
      <c r="BD54" s="107">
        <v>0</v>
      </c>
      <c r="BE54" s="107">
        <v>2616</v>
      </c>
      <c r="BF54" s="107">
        <v>0</v>
      </c>
      <c r="BG54" s="107">
        <v>2225.45</v>
      </c>
      <c r="BH54" s="107">
        <v>85.95</v>
      </c>
      <c r="BI54" s="107">
        <v>3000</v>
      </c>
      <c r="BJ54" s="107">
        <v>3456</v>
      </c>
      <c r="BK54" s="107">
        <v>0</v>
      </c>
      <c r="BL54" s="107">
        <v>1559</v>
      </c>
      <c r="BM54" s="107">
        <v>0</v>
      </c>
      <c r="BN54" s="107">
        <v>92.6</v>
      </c>
      <c r="BO54" s="107">
        <v>0</v>
      </c>
      <c r="BP54" s="107">
        <v>527.27</v>
      </c>
      <c r="BQ54" s="107">
        <v>0</v>
      </c>
      <c r="BR54" s="107">
        <v>0</v>
      </c>
      <c r="BS54" s="107">
        <v>0</v>
      </c>
      <c r="BT54" s="107">
        <v>0</v>
      </c>
      <c r="BU54" s="107">
        <v>0</v>
      </c>
      <c r="BV54" s="107">
        <v>284.9</v>
      </c>
      <c r="BW54" s="107">
        <v>2880</v>
      </c>
      <c r="BX54" s="107">
        <v>0</v>
      </c>
      <c r="BY54" s="107">
        <v>0</v>
      </c>
      <c r="BZ54" s="107">
        <v>0</v>
      </c>
      <c r="CA54" s="107">
        <v>0</v>
      </c>
      <c r="CB54" s="107">
        <v>2832</v>
      </c>
      <c r="CC54" s="107">
        <v>0</v>
      </c>
      <c r="CD54" s="107">
        <v>0</v>
      </c>
      <c r="CE54" s="107">
        <v>0</v>
      </c>
      <c r="CF54" s="107">
        <v>0</v>
      </c>
      <c r="CG54" s="107">
        <v>0</v>
      </c>
      <c r="CH54" s="107">
        <v>0</v>
      </c>
      <c r="CI54" s="107">
        <v>0</v>
      </c>
      <c r="CJ54" s="107">
        <v>0</v>
      </c>
      <c r="CK54" s="107">
        <v>0</v>
      </c>
      <c r="CL54" s="107">
        <v>0</v>
      </c>
      <c r="CM54" s="107">
        <v>207.4</v>
      </c>
      <c r="CN54" s="107">
        <v>0</v>
      </c>
      <c r="CO54" s="107">
        <v>780</v>
      </c>
      <c r="CP54" s="107">
        <v>1280.25</v>
      </c>
      <c r="CQ54" s="107">
        <v>838.94</v>
      </c>
      <c r="CR54" s="107">
        <v>0</v>
      </c>
      <c r="CS54" s="107">
        <v>0</v>
      </c>
      <c r="CT54" s="107">
        <v>0</v>
      </c>
      <c r="CU54" s="107">
        <v>0</v>
      </c>
      <c r="CV54" s="107">
        <v>459.9</v>
      </c>
      <c r="CW54" s="107">
        <v>0</v>
      </c>
      <c r="CX54" s="107">
        <v>396</v>
      </c>
      <c r="CY54" s="107">
        <v>0</v>
      </c>
      <c r="CZ54" s="107">
        <v>0</v>
      </c>
      <c r="DA54" s="107">
        <v>0</v>
      </c>
      <c r="DB54" s="107">
        <v>0</v>
      </c>
      <c r="DC54" s="107">
        <v>0</v>
      </c>
      <c r="DD54" s="107">
        <v>0</v>
      </c>
      <c r="DE54" s="107">
        <v>0</v>
      </c>
      <c r="DF54" s="107">
        <v>130</v>
      </c>
      <c r="DG54" s="107">
        <v>0</v>
      </c>
      <c r="DH54" s="107">
        <v>0</v>
      </c>
      <c r="DI54" s="107">
        <v>0</v>
      </c>
      <c r="DJ54" s="107">
        <v>308.8</v>
      </c>
      <c r="DK54" s="107">
        <v>0</v>
      </c>
      <c r="DL54" s="107">
        <v>0</v>
      </c>
      <c r="DM54" s="107">
        <v>0</v>
      </c>
      <c r="DN54" s="107">
        <v>0</v>
      </c>
      <c r="DO54" s="107">
        <v>0</v>
      </c>
      <c r="DP54" s="107">
        <v>0</v>
      </c>
      <c r="DQ54" s="107">
        <v>0</v>
      </c>
      <c r="DR54" s="107">
        <v>0</v>
      </c>
    </row>
    <row r="55" spans="1:122">
      <c r="A55" s="106"/>
      <c r="B55" s="107" t="s">
        <v>155</v>
      </c>
      <c r="C55" s="107">
        <v>0</v>
      </c>
      <c r="D55" s="107">
        <v>0</v>
      </c>
      <c r="E55" s="107">
        <v>0</v>
      </c>
      <c r="F55" s="107">
        <v>0</v>
      </c>
      <c r="G55" s="107">
        <v>0</v>
      </c>
      <c r="H55" s="107">
        <v>0</v>
      </c>
      <c r="I55" s="107">
        <v>0</v>
      </c>
      <c r="J55" s="107">
        <v>0</v>
      </c>
      <c r="K55" s="107">
        <v>0</v>
      </c>
      <c r="L55" s="107">
        <v>0</v>
      </c>
      <c r="M55" s="107">
        <v>0</v>
      </c>
      <c r="N55" s="107">
        <v>0</v>
      </c>
      <c r="O55" s="107">
        <v>0</v>
      </c>
      <c r="P55" s="107">
        <v>0</v>
      </c>
      <c r="Q55" s="107">
        <v>0</v>
      </c>
      <c r="R55" s="107">
        <v>0</v>
      </c>
      <c r="S55" s="107">
        <v>0</v>
      </c>
      <c r="T55" s="107">
        <v>0</v>
      </c>
      <c r="U55" s="107">
        <v>0</v>
      </c>
      <c r="V55" s="107">
        <v>0</v>
      </c>
      <c r="W55" s="107">
        <v>0</v>
      </c>
      <c r="X55" s="107">
        <v>0</v>
      </c>
      <c r="Y55" s="107">
        <v>0</v>
      </c>
      <c r="Z55" s="107">
        <v>0</v>
      </c>
      <c r="AA55" s="107">
        <v>0</v>
      </c>
      <c r="AB55" s="107">
        <v>0</v>
      </c>
      <c r="AC55" s="107">
        <v>0</v>
      </c>
      <c r="AD55" s="107">
        <v>0</v>
      </c>
      <c r="AE55" s="107">
        <v>0</v>
      </c>
      <c r="AF55" s="107">
        <v>0</v>
      </c>
      <c r="AG55" s="107">
        <v>0</v>
      </c>
      <c r="AH55" s="107">
        <v>0</v>
      </c>
      <c r="AI55" s="107">
        <v>0</v>
      </c>
      <c r="AJ55" s="107">
        <v>0</v>
      </c>
      <c r="AK55" s="107">
        <v>0</v>
      </c>
      <c r="AL55" s="107">
        <v>0</v>
      </c>
      <c r="AM55" s="107">
        <v>0</v>
      </c>
      <c r="AN55" s="107">
        <v>0</v>
      </c>
      <c r="AO55" s="107">
        <v>0</v>
      </c>
      <c r="AP55" s="107">
        <v>0</v>
      </c>
      <c r="AQ55" s="107">
        <v>0</v>
      </c>
      <c r="AR55" s="107">
        <v>0</v>
      </c>
      <c r="AS55" s="107">
        <v>0</v>
      </c>
      <c r="AT55" s="107">
        <v>0</v>
      </c>
      <c r="AU55" s="107">
        <v>0</v>
      </c>
      <c r="AV55" s="107">
        <v>0</v>
      </c>
      <c r="AW55" s="107">
        <v>0</v>
      </c>
      <c r="AX55" s="107">
        <v>0</v>
      </c>
      <c r="AY55" s="107">
        <v>0</v>
      </c>
      <c r="AZ55" s="107">
        <v>0</v>
      </c>
      <c r="BA55" s="107">
        <v>0</v>
      </c>
      <c r="BB55" s="107">
        <v>0</v>
      </c>
      <c r="BC55" s="107">
        <v>0</v>
      </c>
      <c r="BD55" s="107">
        <v>0</v>
      </c>
      <c r="BE55" s="107">
        <v>0</v>
      </c>
      <c r="BF55" s="107">
        <v>0</v>
      </c>
      <c r="BG55" s="107">
        <v>0</v>
      </c>
      <c r="BH55" s="107">
        <v>0</v>
      </c>
      <c r="BI55" s="107">
        <v>0</v>
      </c>
      <c r="BJ55" s="107">
        <v>0</v>
      </c>
      <c r="BK55" s="107">
        <v>0</v>
      </c>
      <c r="BL55" s="107">
        <v>0</v>
      </c>
      <c r="BM55" s="107">
        <v>0</v>
      </c>
      <c r="BN55" s="107">
        <v>0</v>
      </c>
      <c r="BO55" s="107">
        <v>0</v>
      </c>
      <c r="BP55" s="107">
        <v>0</v>
      </c>
      <c r="BQ55" s="107">
        <v>0</v>
      </c>
      <c r="BR55" s="107">
        <v>0</v>
      </c>
      <c r="BS55" s="107">
        <v>0</v>
      </c>
      <c r="BT55" s="107">
        <v>0</v>
      </c>
      <c r="BU55" s="107">
        <v>0</v>
      </c>
      <c r="BV55" s="107">
        <v>0</v>
      </c>
      <c r="BW55" s="107">
        <v>0</v>
      </c>
      <c r="BX55" s="107">
        <v>0</v>
      </c>
      <c r="BY55" s="107">
        <v>0</v>
      </c>
      <c r="BZ55" s="107">
        <v>0</v>
      </c>
      <c r="CA55" s="107">
        <v>0</v>
      </c>
      <c r="CB55" s="107">
        <v>0</v>
      </c>
      <c r="CC55" s="107">
        <v>0</v>
      </c>
      <c r="CD55" s="107">
        <v>0</v>
      </c>
      <c r="CE55" s="107">
        <v>0</v>
      </c>
      <c r="CF55" s="107">
        <v>0</v>
      </c>
      <c r="CG55" s="107">
        <v>0</v>
      </c>
      <c r="CH55" s="107">
        <v>0</v>
      </c>
      <c r="CI55" s="107">
        <v>0</v>
      </c>
      <c r="CJ55" s="107">
        <v>0</v>
      </c>
      <c r="CK55" s="107">
        <v>0</v>
      </c>
      <c r="CL55" s="107">
        <v>0</v>
      </c>
      <c r="CM55" s="107">
        <v>0</v>
      </c>
      <c r="CN55" s="107">
        <v>0</v>
      </c>
      <c r="CO55" s="107">
        <v>0</v>
      </c>
      <c r="CP55" s="107">
        <v>0</v>
      </c>
      <c r="CQ55" s="107">
        <v>0</v>
      </c>
      <c r="CR55" s="107">
        <v>0</v>
      </c>
      <c r="CS55" s="107">
        <v>0</v>
      </c>
      <c r="CT55" s="107">
        <v>0</v>
      </c>
      <c r="CU55" s="107">
        <v>0</v>
      </c>
      <c r="CV55" s="107">
        <v>0</v>
      </c>
      <c r="CW55" s="107">
        <v>0</v>
      </c>
      <c r="CX55" s="107">
        <v>0</v>
      </c>
      <c r="CY55" s="107">
        <v>0</v>
      </c>
      <c r="CZ55" s="107">
        <v>0</v>
      </c>
      <c r="DA55" s="107">
        <v>0</v>
      </c>
      <c r="DB55" s="107">
        <v>0</v>
      </c>
      <c r="DC55" s="107">
        <v>0</v>
      </c>
      <c r="DD55" s="107">
        <v>0</v>
      </c>
      <c r="DE55" s="107">
        <v>0</v>
      </c>
      <c r="DF55" s="107">
        <v>0</v>
      </c>
      <c r="DG55" s="107">
        <v>0</v>
      </c>
      <c r="DH55" s="107">
        <v>0</v>
      </c>
      <c r="DI55" s="107">
        <v>0</v>
      </c>
      <c r="DJ55" s="107">
        <v>0</v>
      </c>
      <c r="DK55" s="107">
        <v>0</v>
      </c>
      <c r="DL55" s="107">
        <v>0</v>
      </c>
      <c r="DM55" s="107">
        <v>0</v>
      </c>
      <c r="DN55" s="107">
        <v>0</v>
      </c>
      <c r="DO55" s="107">
        <v>0</v>
      </c>
      <c r="DP55" s="107">
        <v>0</v>
      </c>
      <c r="DQ55" s="107">
        <v>0</v>
      </c>
      <c r="DR55" s="107">
        <v>0</v>
      </c>
    </row>
    <row r="56" spans="1:122">
      <c r="A56" s="106"/>
      <c r="B56" s="107" t="s">
        <v>156</v>
      </c>
      <c r="C56" s="107">
        <v>547924.39</v>
      </c>
      <c r="D56" s="107">
        <v>0</v>
      </c>
      <c r="E56" s="107">
        <v>0</v>
      </c>
      <c r="F56" s="107">
        <v>911.66</v>
      </c>
      <c r="G56" s="107">
        <v>911.66</v>
      </c>
      <c r="H56" s="107">
        <v>911.66</v>
      </c>
      <c r="I56" s="107">
        <v>0</v>
      </c>
      <c r="J56" s="107">
        <v>6366.96</v>
      </c>
      <c r="K56" s="107">
        <v>19976.79</v>
      </c>
      <c r="L56" s="107">
        <v>1812.52</v>
      </c>
      <c r="M56" s="107">
        <v>0</v>
      </c>
      <c r="N56" s="107">
        <v>2898.75</v>
      </c>
      <c r="O56" s="107">
        <v>247.83</v>
      </c>
      <c r="P56" s="107">
        <v>0</v>
      </c>
      <c r="Q56" s="107">
        <v>0</v>
      </c>
      <c r="R56" s="107">
        <v>0</v>
      </c>
      <c r="S56" s="107">
        <v>911.66</v>
      </c>
      <c r="T56" s="107">
        <v>4099.09</v>
      </c>
      <c r="U56" s="107">
        <v>446746.61</v>
      </c>
      <c r="V56" s="107">
        <v>10907.55</v>
      </c>
      <c r="W56" s="107">
        <v>42130.8</v>
      </c>
      <c r="X56" s="107">
        <v>9090.85</v>
      </c>
      <c r="Y56" s="107">
        <v>9995.89</v>
      </c>
      <c r="Z56" s="107">
        <v>0</v>
      </c>
      <c r="AA56" s="107">
        <v>0</v>
      </c>
      <c r="AB56" s="107">
        <v>911.66</v>
      </c>
      <c r="AC56" s="107">
        <v>0</v>
      </c>
      <c r="AD56" s="107">
        <v>3872.86</v>
      </c>
      <c r="AE56" s="107">
        <v>0</v>
      </c>
      <c r="AF56" s="107">
        <v>11836.64</v>
      </c>
      <c r="AG56" s="107">
        <v>14995.84</v>
      </c>
      <c r="AH56" s="107">
        <v>0</v>
      </c>
      <c r="AI56" s="107">
        <v>11425.46</v>
      </c>
      <c r="AJ56" s="107">
        <v>911.66</v>
      </c>
      <c r="AK56" s="107">
        <v>2741.62</v>
      </c>
      <c r="AL56" s="107">
        <v>5437.57</v>
      </c>
      <c r="AM56" s="107">
        <v>17300.01</v>
      </c>
      <c r="AN56" s="107">
        <v>3215.66</v>
      </c>
      <c r="AO56" s="107">
        <v>1823.33</v>
      </c>
      <c r="AP56" s="107">
        <v>0</v>
      </c>
      <c r="AQ56" s="107">
        <v>0</v>
      </c>
      <c r="AR56" s="107">
        <v>0</v>
      </c>
      <c r="AS56" s="107">
        <v>0</v>
      </c>
      <c r="AT56" s="107">
        <v>1812.52</v>
      </c>
      <c r="AU56" s="107">
        <v>422595.09</v>
      </c>
      <c r="AV56" s="107">
        <v>4288.94</v>
      </c>
      <c r="AW56" s="107">
        <v>6719.88</v>
      </c>
      <c r="AX56" s="107">
        <v>1807.35</v>
      </c>
      <c r="AY56" s="107">
        <v>4276.19</v>
      </c>
      <c r="AZ56" s="107">
        <v>8559.96</v>
      </c>
      <c r="BA56" s="107">
        <v>4288.94</v>
      </c>
      <c r="BB56" s="107">
        <v>2138.1</v>
      </c>
      <c r="BC56" s="107">
        <v>0</v>
      </c>
      <c r="BD56" s="107">
        <v>40623.85</v>
      </c>
      <c r="BE56" s="107">
        <v>34209.56</v>
      </c>
      <c r="BF56" s="107">
        <v>3234.08</v>
      </c>
      <c r="BG56" s="107">
        <v>2132.92</v>
      </c>
      <c r="BH56" s="107">
        <v>6460.35</v>
      </c>
      <c r="BI56" s="107">
        <v>0</v>
      </c>
      <c r="BJ56" s="107">
        <v>0</v>
      </c>
      <c r="BK56" s="107">
        <v>1075.42</v>
      </c>
      <c r="BL56" s="107">
        <v>1075.42</v>
      </c>
      <c r="BM56" s="107">
        <v>9678.8</v>
      </c>
      <c r="BN56" s="107">
        <v>16170.43</v>
      </c>
      <c r="BO56" s="107">
        <v>0</v>
      </c>
      <c r="BP56" s="107">
        <v>0</v>
      </c>
      <c r="BQ56" s="107">
        <v>2150.84</v>
      </c>
      <c r="BR56" s="107">
        <v>2150.84</v>
      </c>
      <c r="BS56" s="107">
        <v>6414.29</v>
      </c>
      <c r="BT56" s="107">
        <v>3234.08</v>
      </c>
      <c r="BU56" s="107">
        <v>6427.03</v>
      </c>
      <c r="BV56" s="107">
        <v>0</v>
      </c>
      <c r="BW56" s="107">
        <v>0</v>
      </c>
      <c r="BX56" s="107">
        <v>17212.53</v>
      </c>
      <c r="BY56" s="107">
        <v>5377.11</v>
      </c>
      <c r="BZ56" s="107">
        <v>2150.84</v>
      </c>
      <c r="CA56" s="107">
        <v>0</v>
      </c>
      <c r="CB56" s="107">
        <v>9702.26</v>
      </c>
      <c r="CC56" s="107">
        <v>10277.38</v>
      </c>
      <c r="CD56" s="107">
        <v>0</v>
      </c>
      <c r="CE56" s="107">
        <v>16088.16</v>
      </c>
      <c r="CF56" s="107">
        <v>4276.19</v>
      </c>
      <c r="CG56" s="107">
        <v>3213.52</v>
      </c>
      <c r="CH56" s="107">
        <v>0</v>
      </c>
      <c r="CI56" s="107">
        <v>0</v>
      </c>
      <c r="CJ56" s="107">
        <v>0</v>
      </c>
      <c r="CK56" s="107">
        <v>0</v>
      </c>
      <c r="CL56" s="107">
        <v>4301.69</v>
      </c>
      <c r="CM56" s="107">
        <v>5656.71</v>
      </c>
      <c r="CN56" s="107">
        <v>1075.42</v>
      </c>
      <c r="CO56" s="107">
        <v>7510.27</v>
      </c>
      <c r="CP56" s="107">
        <v>12936.34</v>
      </c>
      <c r="CQ56" s="107">
        <v>15687.51</v>
      </c>
      <c r="CR56" s="107">
        <v>2150.84</v>
      </c>
      <c r="CS56" s="107">
        <v>6447.6</v>
      </c>
      <c r="CT56" s="107">
        <v>10690.49</v>
      </c>
      <c r="CU56" s="107">
        <v>19404.51</v>
      </c>
      <c r="CV56" s="107">
        <v>3226.27</v>
      </c>
      <c r="CW56" s="107">
        <v>7528.46</v>
      </c>
      <c r="CX56" s="107">
        <v>1075.42</v>
      </c>
      <c r="CY56" s="107">
        <v>2138.1</v>
      </c>
      <c r="CZ56" s="107">
        <v>0</v>
      </c>
      <c r="DA56" s="107">
        <v>12828.58</v>
      </c>
      <c r="DB56" s="107">
        <v>8590.63</v>
      </c>
      <c r="DC56" s="107">
        <v>0</v>
      </c>
      <c r="DD56" s="107">
        <v>0</v>
      </c>
      <c r="DE56" s="107">
        <v>8603.38</v>
      </c>
      <c r="DF56" s="107">
        <v>4309.5</v>
      </c>
      <c r="DG56" s="107">
        <v>17245.85</v>
      </c>
      <c r="DH56" s="107">
        <v>20780.09</v>
      </c>
      <c r="DI56" s="107">
        <v>0</v>
      </c>
      <c r="DJ56" s="107">
        <v>4276.19</v>
      </c>
      <c r="DK56" s="107">
        <v>4301.69</v>
      </c>
      <c r="DL56" s="107">
        <v>0</v>
      </c>
      <c r="DM56" s="107">
        <v>0</v>
      </c>
      <c r="DN56" s="107">
        <v>4276.19</v>
      </c>
      <c r="DO56" s="107">
        <v>0</v>
      </c>
      <c r="DP56" s="107">
        <v>0</v>
      </c>
      <c r="DQ56" s="107">
        <v>0</v>
      </c>
      <c r="DR56" s="107">
        <v>2138.1</v>
      </c>
    </row>
    <row r="57" spans="1:122">
      <c r="A57" s="106"/>
      <c r="B57" s="107" t="s">
        <v>157</v>
      </c>
      <c r="C57" s="107">
        <v>0</v>
      </c>
      <c r="D57" s="107">
        <v>0</v>
      </c>
      <c r="E57" s="107">
        <v>0</v>
      </c>
      <c r="F57" s="107">
        <v>0</v>
      </c>
      <c r="G57" s="107">
        <v>0</v>
      </c>
      <c r="H57" s="107">
        <v>0</v>
      </c>
      <c r="I57" s="107">
        <v>0</v>
      </c>
      <c r="J57" s="107">
        <v>0</v>
      </c>
      <c r="K57" s="107">
        <v>0</v>
      </c>
      <c r="L57" s="107">
        <v>0</v>
      </c>
      <c r="M57" s="107">
        <v>0</v>
      </c>
      <c r="N57" s="107">
        <v>0</v>
      </c>
      <c r="O57" s="107">
        <v>0</v>
      </c>
      <c r="P57" s="107">
        <v>0</v>
      </c>
      <c r="Q57" s="107">
        <v>0</v>
      </c>
      <c r="R57" s="107">
        <v>0</v>
      </c>
      <c r="S57" s="107">
        <v>0</v>
      </c>
      <c r="T57" s="107">
        <v>0</v>
      </c>
      <c r="U57" s="107">
        <v>0</v>
      </c>
      <c r="V57" s="107">
        <v>0</v>
      </c>
      <c r="W57" s="107">
        <v>0</v>
      </c>
      <c r="X57" s="107">
        <v>0</v>
      </c>
      <c r="Y57" s="107">
        <v>0</v>
      </c>
      <c r="Z57" s="107">
        <v>0</v>
      </c>
      <c r="AA57" s="107">
        <v>0</v>
      </c>
      <c r="AB57" s="107">
        <v>0</v>
      </c>
      <c r="AC57" s="107">
        <v>0</v>
      </c>
      <c r="AD57" s="107">
        <v>0</v>
      </c>
      <c r="AE57" s="107">
        <v>0</v>
      </c>
      <c r="AF57" s="107">
        <v>0</v>
      </c>
      <c r="AG57" s="107">
        <v>0</v>
      </c>
      <c r="AH57" s="107">
        <v>0</v>
      </c>
      <c r="AI57" s="107">
        <v>0</v>
      </c>
      <c r="AJ57" s="107">
        <v>0</v>
      </c>
      <c r="AK57" s="107">
        <v>0</v>
      </c>
      <c r="AL57" s="107">
        <v>0</v>
      </c>
      <c r="AM57" s="107">
        <v>0</v>
      </c>
      <c r="AN57" s="107">
        <v>0</v>
      </c>
      <c r="AO57" s="107">
        <v>0</v>
      </c>
      <c r="AP57" s="107">
        <v>0</v>
      </c>
      <c r="AQ57" s="107">
        <v>0</v>
      </c>
      <c r="AR57" s="107">
        <v>0</v>
      </c>
      <c r="AS57" s="107">
        <v>0</v>
      </c>
      <c r="AT57" s="107">
        <v>0</v>
      </c>
      <c r="AU57" s="107">
        <v>0</v>
      </c>
      <c r="AV57" s="107">
        <v>0</v>
      </c>
      <c r="AW57" s="107">
        <v>0</v>
      </c>
      <c r="AX57" s="107">
        <v>0</v>
      </c>
      <c r="AY57" s="107">
        <v>0</v>
      </c>
      <c r="AZ57" s="107">
        <v>0</v>
      </c>
      <c r="BA57" s="107">
        <v>0</v>
      </c>
      <c r="BB57" s="107">
        <v>0</v>
      </c>
      <c r="BC57" s="107">
        <v>0</v>
      </c>
      <c r="BD57" s="107">
        <v>0</v>
      </c>
      <c r="BE57" s="107">
        <v>0</v>
      </c>
      <c r="BF57" s="107">
        <v>0</v>
      </c>
      <c r="BG57" s="107">
        <v>0</v>
      </c>
      <c r="BH57" s="107">
        <v>0</v>
      </c>
      <c r="BI57" s="107">
        <v>0</v>
      </c>
      <c r="BJ57" s="107">
        <v>0</v>
      </c>
      <c r="BK57" s="107">
        <v>0</v>
      </c>
      <c r="BL57" s="107">
        <v>0</v>
      </c>
      <c r="BM57" s="107">
        <v>0</v>
      </c>
      <c r="BN57" s="107">
        <v>0</v>
      </c>
      <c r="BO57" s="107">
        <v>0</v>
      </c>
      <c r="BP57" s="107">
        <v>0</v>
      </c>
      <c r="BQ57" s="107">
        <v>0</v>
      </c>
      <c r="BR57" s="107">
        <v>0</v>
      </c>
      <c r="BS57" s="107">
        <v>0</v>
      </c>
      <c r="BT57" s="107">
        <v>0</v>
      </c>
      <c r="BU57" s="107">
        <v>0</v>
      </c>
      <c r="BV57" s="107">
        <v>0</v>
      </c>
      <c r="BW57" s="107">
        <v>0</v>
      </c>
      <c r="BX57" s="107">
        <v>0</v>
      </c>
      <c r="BY57" s="107">
        <v>0</v>
      </c>
      <c r="BZ57" s="107">
        <v>0</v>
      </c>
      <c r="CA57" s="107">
        <v>0</v>
      </c>
      <c r="CB57" s="107">
        <v>0</v>
      </c>
      <c r="CC57" s="107">
        <v>0</v>
      </c>
      <c r="CD57" s="107">
        <v>0</v>
      </c>
      <c r="CE57" s="107">
        <v>0</v>
      </c>
      <c r="CF57" s="107">
        <v>0</v>
      </c>
      <c r="CG57" s="107">
        <v>0</v>
      </c>
      <c r="CH57" s="107">
        <v>0</v>
      </c>
      <c r="CI57" s="107">
        <v>0</v>
      </c>
      <c r="CJ57" s="107">
        <v>0</v>
      </c>
      <c r="CK57" s="107">
        <v>0</v>
      </c>
      <c r="CL57" s="107">
        <v>0</v>
      </c>
      <c r="CM57" s="107">
        <v>0</v>
      </c>
      <c r="CN57" s="107">
        <v>0</v>
      </c>
      <c r="CO57" s="107">
        <v>0</v>
      </c>
      <c r="CP57" s="107">
        <v>0</v>
      </c>
      <c r="CQ57" s="107">
        <v>0</v>
      </c>
      <c r="CR57" s="107">
        <v>0</v>
      </c>
      <c r="CS57" s="107">
        <v>0</v>
      </c>
      <c r="CT57" s="107">
        <v>0</v>
      </c>
      <c r="CU57" s="107">
        <v>0</v>
      </c>
      <c r="CV57" s="107">
        <v>0</v>
      </c>
      <c r="CW57" s="107">
        <v>0</v>
      </c>
      <c r="CX57" s="107">
        <v>0</v>
      </c>
      <c r="CY57" s="107">
        <v>0</v>
      </c>
      <c r="CZ57" s="107">
        <v>0</v>
      </c>
      <c r="DA57" s="107">
        <v>0</v>
      </c>
      <c r="DB57" s="107">
        <v>0</v>
      </c>
      <c r="DC57" s="107">
        <v>0</v>
      </c>
      <c r="DD57" s="107">
        <v>0</v>
      </c>
      <c r="DE57" s="107">
        <v>0</v>
      </c>
      <c r="DF57" s="107">
        <v>0</v>
      </c>
      <c r="DG57" s="107">
        <v>0</v>
      </c>
      <c r="DH57" s="107">
        <v>0</v>
      </c>
      <c r="DI57" s="107">
        <v>0</v>
      </c>
      <c r="DJ57" s="107">
        <v>0</v>
      </c>
      <c r="DK57" s="107">
        <v>0</v>
      </c>
      <c r="DL57" s="107">
        <v>0</v>
      </c>
      <c r="DM57" s="107">
        <v>0</v>
      </c>
      <c r="DN57" s="107">
        <v>0</v>
      </c>
      <c r="DO57" s="107">
        <v>0</v>
      </c>
      <c r="DP57" s="107">
        <v>0</v>
      </c>
      <c r="DQ57" s="107">
        <v>0</v>
      </c>
      <c r="DR57" s="107">
        <v>0</v>
      </c>
    </row>
    <row r="58" spans="1:122">
      <c r="A58" s="106"/>
      <c r="B58" s="107" t="s">
        <v>158</v>
      </c>
      <c r="C58" s="107">
        <v>0</v>
      </c>
      <c r="D58" s="107">
        <v>0</v>
      </c>
      <c r="E58" s="107">
        <v>0</v>
      </c>
      <c r="F58" s="107">
        <v>0</v>
      </c>
      <c r="G58" s="107">
        <v>0</v>
      </c>
      <c r="H58" s="107">
        <v>0</v>
      </c>
      <c r="I58" s="107">
        <v>0</v>
      </c>
      <c r="J58" s="107">
        <v>0</v>
      </c>
      <c r="K58" s="107">
        <v>0</v>
      </c>
      <c r="L58" s="107">
        <v>0</v>
      </c>
      <c r="M58" s="107">
        <v>0</v>
      </c>
      <c r="N58" s="107">
        <v>0</v>
      </c>
      <c r="O58" s="107">
        <v>0</v>
      </c>
      <c r="P58" s="107">
        <v>0</v>
      </c>
      <c r="Q58" s="107">
        <v>0</v>
      </c>
      <c r="R58" s="107">
        <v>0</v>
      </c>
      <c r="S58" s="107">
        <v>0</v>
      </c>
      <c r="T58" s="107">
        <v>0</v>
      </c>
      <c r="U58" s="107">
        <v>0</v>
      </c>
      <c r="V58" s="107">
        <v>0</v>
      </c>
      <c r="W58" s="107">
        <v>0</v>
      </c>
      <c r="X58" s="107">
        <v>0</v>
      </c>
      <c r="Y58" s="107">
        <v>0</v>
      </c>
      <c r="Z58" s="107">
        <v>0</v>
      </c>
      <c r="AA58" s="107">
        <v>0</v>
      </c>
      <c r="AB58" s="107">
        <v>0</v>
      </c>
      <c r="AC58" s="107">
        <v>0</v>
      </c>
      <c r="AD58" s="107">
        <v>0</v>
      </c>
      <c r="AE58" s="107">
        <v>0</v>
      </c>
      <c r="AF58" s="107">
        <v>0</v>
      </c>
      <c r="AG58" s="107">
        <v>0</v>
      </c>
      <c r="AH58" s="107">
        <v>0</v>
      </c>
      <c r="AI58" s="107">
        <v>0</v>
      </c>
      <c r="AJ58" s="107">
        <v>0</v>
      </c>
      <c r="AK58" s="107">
        <v>0</v>
      </c>
      <c r="AL58" s="107">
        <v>0</v>
      </c>
      <c r="AM58" s="107">
        <v>0</v>
      </c>
      <c r="AN58" s="107">
        <v>0</v>
      </c>
      <c r="AO58" s="107">
        <v>0</v>
      </c>
      <c r="AP58" s="107">
        <v>0</v>
      </c>
      <c r="AQ58" s="107">
        <v>0</v>
      </c>
      <c r="AR58" s="107">
        <v>0</v>
      </c>
      <c r="AS58" s="107">
        <v>0</v>
      </c>
      <c r="AT58" s="107">
        <v>0</v>
      </c>
      <c r="AU58" s="107">
        <v>0</v>
      </c>
      <c r="AV58" s="107">
        <v>0</v>
      </c>
      <c r="AW58" s="107">
        <v>0</v>
      </c>
      <c r="AX58" s="107">
        <v>0</v>
      </c>
      <c r="AY58" s="107">
        <v>0</v>
      </c>
      <c r="AZ58" s="107">
        <v>0</v>
      </c>
      <c r="BA58" s="107">
        <v>0</v>
      </c>
      <c r="BB58" s="107">
        <v>0</v>
      </c>
      <c r="BC58" s="107">
        <v>0</v>
      </c>
      <c r="BD58" s="107">
        <v>0</v>
      </c>
      <c r="BE58" s="107">
        <v>0</v>
      </c>
      <c r="BF58" s="107">
        <v>0</v>
      </c>
      <c r="BG58" s="107">
        <v>0</v>
      </c>
      <c r="BH58" s="107">
        <v>0</v>
      </c>
      <c r="BI58" s="107">
        <v>0</v>
      </c>
      <c r="BJ58" s="107">
        <v>0</v>
      </c>
      <c r="BK58" s="107">
        <v>0</v>
      </c>
      <c r="BL58" s="107">
        <v>0</v>
      </c>
      <c r="BM58" s="107">
        <v>0</v>
      </c>
      <c r="BN58" s="107">
        <v>0</v>
      </c>
      <c r="BO58" s="107">
        <v>0</v>
      </c>
      <c r="BP58" s="107">
        <v>0</v>
      </c>
      <c r="BQ58" s="107">
        <v>0</v>
      </c>
      <c r="BR58" s="107">
        <v>0</v>
      </c>
      <c r="BS58" s="107">
        <v>0</v>
      </c>
      <c r="BT58" s="107">
        <v>0</v>
      </c>
      <c r="BU58" s="107">
        <v>0</v>
      </c>
      <c r="BV58" s="107">
        <v>0</v>
      </c>
      <c r="BW58" s="107">
        <v>0</v>
      </c>
      <c r="BX58" s="107">
        <v>0</v>
      </c>
      <c r="BY58" s="107">
        <v>0</v>
      </c>
      <c r="BZ58" s="107">
        <v>0</v>
      </c>
      <c r="CA58" s="107">
        <v>0</v>
      </c>
      <c r="CB58" s="107">
        <v>0</v>
      </c>
      <c r="CC58" s="107">
        <v>0</v>
      </c>
      <c r="CD58" s="107">
        <v>0</v>
      </c>
      <c r="CE58" s="107">
        <v>0</v>
      </c>
      <c r="CF58" s="107">
        <v>0</v>
      </c>
      <c r="CG58" s="107">
        <v>0</v>
      </c>
      <c r="CH58" s="107">
        <v>0</v>
      </c>
      <c r="CI58" s="107">
        <v>0</v>
      </c>
      <c r="CJ58" s="107">
        <v>0</v>
      </c>
      <c r="CK58" s="107">
        <v>0</v>
      </c>
      <c r="CL58" s="107">
        <v>0</v>
      </c>
      <c r="CM58" s="107">
        <v>0</v>
      </c>
      <c r="CN58" s="107">
        <v>0</v>
      </c>
      <c r="CO58" s="107">
        <v>0</v>
      </c>
      <c r="CP58" s="107">
        <v>0</v>
      </c>
      <c r="CQ58" s="107">
        <v>0</v>
      </c>
      <c r="CR58" s="107">
        <v>0</v>
      </c>
      <c r="CS58" s="107">
        <v>0</v>
      </c>
      <c r="CT58" s="107">
        <v>0</v>
      </c>
      <c r="CU58" s="107">
        <v>0</v>
      </c>
      <c r="CV58" s="107">
        <v>0</v>
      </c>
      <c r="CW58" s="107">
        <v>0</v>
      </c>
      <c r="CX58" s="107">
        <v>0</v>
      </c>
      <c r="CY58" s="107">
        <v>0</v>
      </c>
      <c r="CZ58" s="107">
        <v>0</v>
      </c>
      <c r="DA58" s="107">
        <v>0</v>
      </c>
      <c r="DB58" s="107">
        <v>0</v>
      </c>
      <c r="DC58" s="107">
        <v>0</v>
      </c>
      <c r="DD58" s="107">
        <v>0</v>
      </c>
      <c r="DE58" s="107">
        <v>0</v>
      </c>
      <c r="DF58" s="107">
        <v>0</v>
      </c>
      <c r="DG58" s="107">
        <v>0</v>
      </c>
      <c r="DH58" s="107">
        <v>0</v>
      </c>
      <c r="DI58" s="107">
        <v>0</v>
      </c>
      <c r="DJ58" s="107">
        <v>0</v>
      </c>
      <c r="DK58" s="107">
        <v>0</v>
      </c>
      <c r="DL58" s="107">
        <v>0</v>
      </c>
      <c r="DM58" s="107">
        <v>0</v>
      </c>
      <c r="DN58" s="107">
        <v>0</v>
      </c>
      <c r="DO58" s="107">
        <v>0</v>
      </c>
      <c r="DP58" s="107">
        <v>0</v>
      </c>
      <c r="DQ58" s="107">
        <v>0</v>
      </c>
      <c r="DR58" s="107">
        <v>0</v>
      </c>
    </row>
    <row r="59" spans="1:122">
      <c r="A59" s="106"/>
      <c r="B59" s="107" t="s">
        <v>159</v>
      </c>
      <c r="C59" s="107">
        <v>62135.92</v>
      </c>
      <c r="D59" s="107">
        <v>0</v>
      </c>
      <c r="E59" s="107">
        <v>0</v>
      </c>
      <c r="F59" s="107">
        <v>0</v>
      </c>
      <c r="G59" s="107">
        <v>0</v>
      </c>
      <c r="H59" s="107">
        <v>0</v>
      </c>
      <c r="I59" s="107">
        <v>0</v>
      </c>
      <c r="J59" s="107">
        <v>0</v>
      </c>
      <c r="K59" s="107">
        <v>0</v>
      </c>
      <c r="L59" s="107">
        <v>0</v>
      </c>
      <c r="M59" s="107">
        <v>0</v>
      </c>
      <c r="N59" s="107">
        <v>0</v>
      </c>
      <c r="O59" s="107">
        <v>0</v>
      </c>
      <c r="P59" s="107">
        <v>0</v>
      </c>
      <c r="Q59" s="107">
        <v>0</v>
      </c>
      <c r="R59" s="107">
        <v>0</v>
      </c>
      <c r="S59" s="107">
        <v>0</v>
      </c>
      <c r="T59" s="107">
        <v>0</v>
      </c>
      <c r="U59" s="107">
        <v>0</v>
      </c>
      <c r="V59" s="107">
        <v>62135.92</v>
      </c>
      <c r="W59" s="107">
        <v>0</v>
      </c>
      <c r="X59" s="107">
        <v>0</v>
      </c>
      <c r="Y59" s="107">
        <v>0</v>
      </c>
      <c r="Z59" s="107">
        <v>0</v>
      </c>
      <c r="AA59" s="107">
        <v>0</v>
      </c>
      <c r="AB59" s="107">
        <v>62135.92</v>
      </c>
      <c r="AC59" s="107">
        <v>0</v>
      </c>
      <c r="AD59" s="107">
        <v>0</v>
      </c>
      <c r="AE59" s="107">
        <v>0</v>
      </c>
      <c r="AF59" s="107">
        <v>0</v>
      </c>
      <c r="AG59" s="107">
        <v>0</v>
      </c>
      <c r="AH59" s="107">
        <v>0</v>
      </c>
      <c r="AI59" s="107">
        <v>0</v>
      </c>
      <c r="AJ59" s="107">
        <v>0</v>
      </c>
      <c r="AK59" s="107">
        <v>0</v>
      </c>
      <c r="AL59" s="107">
        <v>0</v>
      </c>
      <c r="AM59" s="107">
        <v>0</v>
      </c>
      <c r="AN59" s="107">
        <v>0</v>
      </c>
      <c r="AO59" s="107">
        <v>0</v>
      </c>
      <c r="AP59" s="107">
        <v>0</v>
      </c>
      <c r="AQ59" s="107">
        <v>0</v>
      </c>
      <c r="AR59" s="107">
        <v>0</v>
      </c>
      <c r="AS59" s="107">
        <v>0</v>
      </c>
      <c r="AT59" s="107">
        <v>0</v>
      </c>
      <c r="AU59" s="107">
        <v>0</v>
      </c>
      <c r="AV59" s="107">
        <v>0</v>
      </c>
      <c r="AW59" s="107">
        <v>0</v>
      </c>
      <c r="AX59" s="107">
        <v>0</v>
      </c>
      <c r="AY59" s="107">
        <v>0</v>
      </c>
      <c r="AZ59" s="107">
        <v>0</v>
      </c>
      <c r="BA59" s="107">
        <v>0</v>
      </c>
      <c r="BB59" s="107">
        <v>0</v>
      </c>
      <c r="BC59" s="107">
        <v>0</v>
      </c>
      <c r="BD59" s="107">
        <v>0</v>
      </c>
      <c r="BE59" s="107">
        <v>0</v>
      </c>
      <c r="BF59" s="107">
        <v>0</v>
      </c>
      <c r="BG59" s="107">
        <v>0</v>
      </c>
      <c r="BH59" s="107">
        <v>0</v>
      </c>
      <c r="BI59" s="107">
        <v>0</v>
      </c>
      <c r="BJ59" s="107">
        <v>0</v>
      </c>
      <c r="BK59" s="107">
        <v>0</v>
      </c>
      <c r="BL59" s="107">
        <v>0</v>
      </c>
      <c r="BM59" s="107">
        <v>0</v>
      </c>
      <c r="BN59" s="107">
        <v>0</v>
      </c>
      <c r="BO59" s="107">
        <v>0</v>
      </c>
      <c r="BP59" s="107">
        <v>0</v>
      </c>
      <c r="BQ59" s="107">
        <v>0</v>
      </c>
      <c r="BR59" s="107">
        <v>0</v>
      </c>
      <c r="BS59" s="107">
        <v>0</v>
      </c>
      <c r="BT59" s="107">
        <v>0</v>
      </c>
      <c r="BU59" s="107">
        <v>0</v>
      </c>
      <c r="BV59" s="107">
        <v>0</v>
      </c>
      <c r="BW59" s="107">
        <v>0</v>
      </c>
      <c r="BX59" s="107">
        <v>0</v>
      </c>
      <c r="BY59" s="107">
        <v>0</v>
      </c>
      <c r="BZ59" s="107">
        <v>0</v>
      </c>
      <c r="CA59" s="107">
        <v>0</v>
      </c>
      <c r="CB59" s="107">
        <v>0</v>
      </c>
      <c r="CC59" s="107">
        <v>0</v>
      </c>
      <c r="CD59" s="107">
        <v>0</v>
      </c>
      <c r="CE59" s="107">
        <v>0</v>
      </c>
      <c r="CF59" s="107">
        <v>0</v>
      </c>
      <c r="CG59" s="107">
        <v>0</v>
      </c>
      <c r="CH59" s="107">
        <v>0</v>
      </c>
      <c r="CI59" s="107">
        <v>0</v>
      </c>
      <c r="CJ59" s="107">
        <v>0</v>
      </c>
      <c r="CK59" s="107">
        <v>0</v>
      </c>
      <c r="CL59" s="107">
        <v>0</v>
      </c>
      <c r="CM59" s="107">
        <v>0</v>
      </c>
      <c r="CN59" s="107">
        <v>0</v>
      </c>
      <c r="CO59" s="107">
        <v>0</v>
      </c>
      <c r="CP59" s="107">
        <v>0</v>
      </c>
      <c r="CQ59" s="107">
        <v>0</v>
      </c>
      <c r="CR59" s="107">
        <v>0</v>
      </c>
      <c r="CS59" s="107">
        <v>0</v>
      </c>
      <c r="CT59" s="107">
        <v>0</v>
      </c>
      <c r="CU59" s="107">
        <v>0</v>
      </c>
      <c r="CV59" s="107">
        <v>0</v>
      </c>
      <c r="CW59" s="107">
        <v>0</v>
      </c>
      <c r="CX59" s="107">
        <v>0</v>
      </c>
      <c r="CY59" s="107">
        <v>0</v>
      </c>
      <c r="CZ59" s="107">
        <v>0</v>
      </c>
      <c r="DA59" s="107">
        <v>0</v>
      </c>
      <c r="DB59" s="107">
        <v>0</v>
      </c>
      <c r="DC59" s="107">
        <v>0</v>
      </c>
      <c r="DD59" s="107">
        <v>0</v>
      </c>
      <c r="DE59" s="107">
        <v>0</v>
      </c>
      <c r="DF59" s="107">
        <v>0</v>
      </c>
      <c r="DG59" s="107">
        <v>0</v>
      </c>
      <c r="DH59" s="107">
        <v>0</v>
      </c>
      <c r="DI59" s="107">
        <v>0</v>
      </c>
      <c r="DJ59" s="107">
        <v>0</v>
      </c>
      <c r="DK59" s="107">
        <v>0</v>
      </c>
      <c r="DL59" s="107">
        <v>0</v>
      </c>
      <c r="DM59" s="107">
        <v>0</v>
      </c>
      <c r="DN59" s="107">
        <v>0</v>
      </c>
      <c r="DO59" s="107">
        <v>0</v>
      </c>
      <c r="DP59" s="107">
        <v>0</v>
      </c>
      <c r="DQ59" s="107">
        <v>0</v>
      </c>
      <c r="DR59" s="107">
        <v>0</v>
      </c>
    </row>
    <row r="60" s="100" customFormat="1" spans="1:122">
      <c r="A60" s="106"/>
      <c r="B60" s="108" t="s">
        <v>122</v>
      </c>
      <c r="C60" s="108">
        <v>30944092.47</v>
      </c>
      <c r="D60" s="108">
        <v>923235.83</v>
      </c>
      <c r="E60" s="108">
        <v>289655.29</v>
      </c>
      <c r="F60" s="108">
        <v>74504.16</v>
      </c>
      <c r="G60" s="108">
        <v>30593.63</v>
      </c>
      <c r="H60" s="108">
        <v>816753.51</v>
      </c>
      <c r="I60" s="108">
        <v>443807.67</v>
      </c>
      <c r="J60" s="108">
        <v>3717236.71</v>
      </c>
      <c r="K60" s="108">
        <v>846978.59</v>
      </c>
      <c r="L60" s="108">
        <v>182181.93</v>
      </c>
      <c r="M60" s="108">
        <v>226295.8</v>
      </c>
      <c r="N60" s="108">
        <v>263450.51</v>
      </c>
      <c r="O60" s="108">
        <v>59243.15</v>
      </c>
      <c r="P60" s="108">
        <v>54066.62</v>
      </c>
      <c r="Q60" s="108">
        <v>0</v>
      </c>
      <c r="R60" s="108">
        <v>0</v>
      </c>
      <c r="S60" s="108">
        <v>85389.63</v>
      </c>
      <c r="T60" s="108">
        <v>359410.71</v>
      </c>
      <c r="U60" s="108">
        <v>12374245.34</v>
      </c>
      <c r="V60" s="108">
        <v>2489992</v>
      </c>
      <c r="W60" s="108">
        <v>6635446.26</v>
      </c>
      <c r="X60" s="108">
        <v>1071605.13</v>
      </c>
      <c r="Y60" s="108">
        <v>548797.63</v>
      </c>
      <c r="Z60" s="108">
        <v>649085.96</v>
      </c>
      <c r="AA60" s="108">
        <v>174278.21</v>
      </c>
      <c r="AB60" s="108">
        <v>577300.73</v>
      </c>
      <c r="AC60" s="108">
        <v>540529.47</v>
      </c>
      <c r="AD60" s="108">
        <v>288229.11</v>
      </c>
      <c r="AE60" s="108">
        <v>202257.36</v>
      </c>
      <c r="AF60" s="108">
        <v>3728927.38</v>
      </c>
      <c r="AG60" s="108">
        <v>943090.53</v>
      </c>
      <c r="AH60" s="108">
        <v>798475.79</v>
      </c>
      <c r="AI60" s="108">
        <v>674466.09</v>
      </c>
      <c r="AJ60" s="108">
        <v>524419.26</v>
      </c>
      <c r="AK60" s="108">
        <v>309090.09</v>
      </c>
      <c r="AL60" s="108">
        <v>238095.78</v>
      </c>
      <c r="AM60" s="108">
        <v>333651.23</v>
      </c>
      <c r="AN60" s="108">
        <v>995570.92</v>
      </c>
      <c r="AO60" s="108">
        <v>146256.72</v>
      </c>
      <c r="AP60" s="108">
        <v>38129.96</v>
      </c>
      <c r="AQ60" s="108">
        <v>1857752.49</v>
      </c>
      <c r="AR60" s="108">
        <v>191450.05</v>
      </c>
      <c r="AS60" s="108">
        <v>286159.44</v>
      </c>
      <c r="AT60" s="108">
        <v>475669.71</v>
      </c>
      <c r="AU60" s="108">
        <v>8049604.82</v>
      </c>
      <c r="AV60" s="108">
        <v>312894.3</v>
      </c>
      <c r="AW60" s="108">
        <v>229659.8</v>
      </c>
      <c r="AX60" s="108">
        <v>256791.4</v>
      </c>
      <c r="AY60" s="108">
        <v>169922.72</v>
      </c>
      <c r="AZ60" s="108">
        <v>229606.17</v>
      </c>
      <c r="BA60" s="108">
        <v>350380.73</v>
      </c>
      <c r="BB60" s="108">
        <v>88382.03</v>
      </c>
      <c r="BC60" s="108">
        <v>236191.89</v>
      </c>
      <c r="BD60" s="108">
        <v>153512.83</v>
      </c>
      <c r="BE60" s="108">
        <v>171424.4</v>
      </c>
      <c r="BF60" s="108">
        <v>176878.02</v>
      </c>
      <c r="BG60" s="108">
        <v>198574.11</v>
      </c>
      <c r="BH60" s="108">
        <v>101445.04</v>
      </c>
      <c r="BI60" s="108">
        <v>415195.72</v>
      </c>
      <c r="BJ60" s="108">
        <v>143707.67</v>
      </c>
      <c r="BK60" s="108">
        <v>76665.73</v>
      </c>
      <c r="BL60" s="108">
        <v>126409.81</v>
      </c>
      <c r="BM60" s="108">
        <v>100780.65</v>
      </c>
      <c r="BN60" s="108">
        <v>101741.29</v>
      </c>
      <c r="BO60" s="108">
        <v>115735.17</v>
      </c>
      <c r="BP60" s="108">
        <v>136239.77</v>
      </c>
      <c r="BQ60" s="108">
        <v>71497.21</v>
      </c>
      <c r="BR60" s="108">
        <v>73650.33</v>
      </c>
      <c r="BS60" s="108">
        <v>100975.97</v>
      </c>
      <c r="BT60" s="108">
        <v>81011.99</v>
      </c>
      <c r="BU60" s="108">
        <v>80558.56</v>
      </c>
      <c r="BV60" s="108">
        <v>115550.15</v>
      </c>
      <c r="BW60" s="108">
        <v>75977.38</v>
      </c>
      <c r="BX60" s="108">
        <v>89897.18</v>
      </c>
      <c r="BY60" s="108">
        <v>66025.13</v>
      </c>
      <c r="BZ60" s="108">
        <v>75291.33</v>
      </c>
      <c r="CA60" s="108">
        <v>35882.69</v>
      </c>
      <c r="CB60" s="108">
        <v>94614.26</v>
      </c>
      <c r="CC60" s="108">
        <v>56134.82</v>
      </c>
      <c r="CD60" s="108">
        <v>75045.03</v>
      </c>
      <c r="CE60" s="108">
        <v>185997.91</v>
      </c>
      <c r="CF60" s="108">
        <v>63656.53</v>
      </c>
      <c r="CG60" s="108">
        <v>75348.84</v>
      </c>
      <c r="CH60" s="108">
        <v>80331.94</v>
      </c>
      <c r="CI60" s="108">
        <v>70876.97</v>
      </c>
      <c r="CJ60" s="108">
        <v>39549.98</v>
      </c>
      <c r="CK60" s="108">
        <v>42775.31</v>
      </c>
      <c r="CL60" s="108">
        <v>75661.93</v>
      </c>
      <c r="CM60" s="108">
        <v>77329.67</v>
      </c>
      <c r="CN60" s="108">
        <v>82213.51</v>
      </c>
      <c r="CO60" s="108">
        <v>46647.37</v>
      </c>
      <c r="CP60" s="108">
        <v>78842.56</v>
      </c>
      <c r="CQ60" s="108">
        <v>76068.94</v>
      </c>
      <c r="CR60" s="108">
        <v>62166.49</v>
      </c>
      <c r="CS60" s="108">
        <v>108887.89</v>
      </c>
      <c r="CT60" s="108">
        <v>54704.32</v>
      </c>
      <c r="CU60" s="108">
        <v>89009.33</v>
      </c>
      <c r="CV60" s="108">
        <v>76013.23</v>
      </c>
      <c r="CW60" s="108">
        <v>74809.52</v>
      </c>
      <c r="CX60" s="108">
        <v>26554.71</v>
      </c>
      <c r="CY60" s="108">
        <v>74087.86</v>
      </c>
      <c r="CZ60" s="108">
        <v>87699.27</v>
      </c>
      <c r="DA60" s="108">
        <v>87155.02</v>
      </c>
      <c r="DB60" s="108">
        <v>117080.28</v>
      </c>
      <c r="DC60" s="108">
        <v>114098.48</v>
      </c>
      <c r="DD60" s="108">
        <v>34486.35</v>
      </c>
      <c r="DE60" s="108">
        <v>76966.95</v>
      </c>
      <c r="DF60" s="108">
        <v>67621.85</v>
      </c>
      <c r="DG60" s="108">
        <v>178136.55</v>
      </c>
      <c r="DH60" s="108">
        <v>119182.95</v>
      </c>
      <c r="DI60" s="108">
        <v>73745.38</v>
      </c>
      <c r="DJ60" s="108">
        <v>47957.69</v>
      </c>
      <c r="DK60" s="108">
        <v>54529.5</v>
      </c>
      <c r="DL60" s="108">
        <v>57367.75</v>
      </c>
      <c r="DM60" s="108">
        <v>85824.05</v>
      </c>
      <c r="DN60" s="108">
        <v>46196.39</v>
      </c>
      <c r="DO60" s="108">
        <v>107514.33</v>
      </c>
      <c r="DP60" s="108">
        <v>41714.75</v>
      </c>
      <c r="DQ60" s="108">
        <v>87948.65</v>
      </c>
      <c r="DR60" s="108">
        <v>18592.54</v>
      </c>
    </row>
    <row r="61" spans="1:122">
      <c r="A61" s="106" t="s">
        <v>160</v>
      </c>
      <c r="B61" s="107" t="s">
        <v>161</v>
      </c>
      <c r="C61" s="107">
        <v>1046486.14</v>
      </c>
      <c r="D61" s="107">
        <v>0</v>
      </c>
      <c r="E61" s="107">
        <v>0</v>
      </c>
      <c r="F61" s="107">
        <v>0</v>
      </c>
      <c r="G61" s="107">
        <v>0</v>
      </c>
      <c r="H61" s="107">
        <v>0</v>
      </c>
      <c r="I61" s="107">
        <v>377358.49</v>
      </c>
      <c r="J61" s="107">
        <v>13980.2</v>
      </c>
      <c r="K61" s="107">
        <v>0</v>
      </c>
      <c r="L61" s="107">
        <v>0</v>
      </c>
      <c r="M61" s="107">
        <v>504716.99</v>
      </c>
      <c r="N61" s="107">
        <v>0</v>
      </c>
      <c r="O61" s="107">
        <v>0</v>
      </c>
      <c r="P61" s="107">
        <v>0</v>
      </c>
      <c r="Q61" s="107">
        <v>0</v>
      </c>
      <c r="R61" s="107">
        <v>0</v>
      </c>
      <c r="S61" s="107">
        <v>0</v>
      </c>
      <c r="T61" s="107">
        <v>0</v>
      </c>
      <c r="U61" s="107">
        <v>16981.11</v>
      </c>
      <c r="V61" s="107">
        <v>0</v>
      </c>
      <c r="W61" s="107">
        <v>133449.35</v>
      </c>
      <c r="X61" s="107">
        <v>0</v>
      </c>
      <c r="Y61" s="107">
        <v>0</v>
      </c>
      <c r="Z61" s="107">
        <v>0</v>
      </c>
      <c r="AA61" s="107">
        <v>0</v>
      </c>
      <c r="AB61" s="107">
        <v>0</v>
      </c>
      <c r="AC61" s="107">
        <v>0</v>
      </c>
      <c r="AD61" s="107">
        <v>0</v>
      </c>
      <c r="AE61" s="107">
        <v>0</v>
      </c>
      <c r="AF61" s="107">
        <v>133449.35</v>
      </c>
      <c r="AG61" s="107">
        <v>0</v>
      </c>
      <c r="AH61" s="107">
        <v>0</v>
      </c>
      <c r="AI61" s="107">
        <v>0</v>
      </c>
      <c r="AJ61" s="107">
        <v>0</v>
      </c>
      <c r="AK61" s="107">
        <v>0</v>
      </c>
      <c r="AL61" s="107">
        <v>0</v>
      </c>
      <c r="AM61" s="107">
        <v>0</v>
      </c>
      <c r="AN61" s="107">
        <v>0</v>
      </c>
      <c r="AO61" s="107">
        <v>0</v>
      </c>
      <c r="AP61" s="107">
        <v>0</v>
      </c>
      <c r="AQ61" s="107">
        <v>0</v>
      </c>
      <c r="AR61" s="107">
        <v>0</v>
      </c>
      <c r="AS61" s="107">
        <v>0</v>
      </c>
      <c r="AT61" s="107">
        <v>0</v>
      </c>
      <c r="AU61" s="107">
        <v>16981.11</v>
      </c>
      <c r="AV61" s="107">
        <v>0</v>
      </c>
      <c r="AW61" s="107">
        <v>0</v>
      </c>
      <c r="AX61" s="107">
        <v>1886.79</v>
      </c>
      <c r="AY61" s="107">
        <v>0</v>
      </c>
      <c r="AZ61" s="107">
        <v>0</v>
      </c>
      <c r="BA61" s="107">
        <v>0</v>
      </c>
      <c r="BB61" s="107">
        <v>0</v>
      </c>
      <c r="BC61" s="107">
        <v>3773.58</v>
      </c>
      <c r="BD61" s="107">
        <v>0</v>
      </c>
      <c r="BE61" s="107">
        <v>0</v>
      </c>
      <c r="BF61" s="107">
        <v>0</v>
      </c>
      <c r="BG61" s="107">
        <v>0</v>
      </c>
      <c r="BH61" s="107">
        <v>0</v>
      </c>
      <c r="BI61" s="107">
        <v>1886.79</v>
      </c>
      <c r="BJ61" s="107">
        <v>0</v>
      </c>
      <c r="BK61" s="107">
        <v>0</v>
      </c>
      <c r="BL61" s="107">
        <v>0</v>
      </c>
      <c r="BM61" s="107">
        <v>0</v>
      </c>
      <c r="BN61" s="107">
        <v>0</v>
      </c>
      <c r="BO61" s="107">
        <v>0</v>
      </c>
      <c r="BP61" s="107">
        <v>0</v>
      </c>
      <c r="BQ61" s="107">
        <v>0</v>
      </c>
      <c r="BR61" s="107">
        <v>0</v>
      </c>
      <c r="BS61" s="107">
        <v>0</v>
      </c>
      <c r="BT61" s="107">
        <v>0</v>
      </c>
      <c r="BU61" s="107">
        <v>0</v>
      </c>
      <c r="BV61" s="107">
        <v>0</v>
      </c>
      <c r="BW61" s="107">
        <v>0</v>
      </c>
      <c r="BX61" s="107">
        <v>0</v>
      </c>
      <c r="BY61" s="107">
        <v>0</v>
      </c>
      <c r="BZ61" s="107">
        <v>0</v>
      </c>
      <c r="CA61" s="107">
        <v>0</v>
      </c>
      <c r="CB61" s="107">
        <v>1886.79</v>
      </c>
      <c r="CC61" s="107">
        <v>0</v>
      </c>
      <c r="CD61" s="107">
        <v>0</v>
      </c>
      <c r="CE61" s="107">
        <v>0</v>
      </c>
      <c r="CF61" s="107">
        <v>0</v>
      </c>
      <c r="CG61" s="107">
        <v>0</v>
      </c>
      <c r="CH61" s="107">
        <v>0</v>
      </c>
      <c r="CI61" s="107">
        <v>0</v>
      </c>
      <c r="CJ61" s="107">
        <v>0</v>
      </c>
      <c r="CK61" s="107">
        <v>0</v>
      </c>
      <c r="CL61" s="107">
        <v>0</v>
      </c>
      <c r="CM61" s="107">
        <v>1886.79</v>
      </c>
      <c r="CN61" s="107">
        <v>0</v>
      </c>
      <c r="CO61" s="107">
        <v>0</v>
      </c>
      <c r="CP61" s="107">
        <v>0</v>
      </c>
      <c r="CQ61" s="107">
        <v>0</v>
      </c>
      <c r="CR61" s="107">
        <v>0</v>
      </c>
      <c r="CS61" s="107">
        <v>0</v>
      </c>
      <c r="CT61" s="107">
        <v>0</v>
      </c>
      <c r="CU61" s="107">
        <v>0</v>
      </c>
      <c r="CV61" s="107">
        <v>0</v>
      </c>
      <c r="CW61" s="107">
        <v>0</v>
      </c>
      <c r="CX61" s="107">
        <v>0</v>
      </c>
      <c r="CY61" s="107">
        <v>0</v>
      </c>
      <c r="CZ61" s="107">
        <v>0</v>
      </c>
      <c r="DA61" s="107">
        <v>0</v>
      </c>
      <c r="DB61" s="107">
        <v>0</v>
      </c>
      <c r="DC61" s="107">
        <v>0</v>
      </c>
      <c r="DD61" s="107">
        <v>0</v>
      </c>
      <c r="DE61" s="107">
        <v>0</v>
      </c>
      <c r="DF61" s="107">
        <v>0</v>
      </c>
      <c r="DG61" s="107">
        <v>0</v>
      </c>
      <c r="DH61" s="107">
        <v>0</v>
      </c>
      <c r="DI61" s="107">
        <v>1886.79</v>
      </c>
      <c r="DJ61" s="107">
        <v>0</v>
      </c>
      <c r="DK61" s="107">
        <v>1886.79</v>
      </c>
      <c r="DL61" s="107">
        <v>1886.79</v>
      </c>
      <c r="DM61" s="107">
        <v>0</v>
      </c>
      <c r="DN61" s="107">
        <v>0</v>
      </c>
      <c r="DO61" s="107">
        <v>0</v>
      </c>
      <c r="DP61" s="107">
        <v>0</v>
      </c>
      <c r="DQ61" s="107">
        <v>0</v>
      </c>
      <c r="DR61" s="107">
        <v>0</v>
      </c>
    </row>
    <row r="62" spans="1:122">
      <c r="A62" s="106"/>
      <c r="B62" s="107" t="s">
        <v>162</v>
      </c>
      <c r="C62" s="107">
        <v>2475361.37</v>
      </c>
      <c r="D62" s="107">
        <v>0</v>
      </c>
      <c r="E62" s="107">
        <v>0</v>
      </c>
      <c r="F62" s="107">
        <v>0</v>
      </c>
      <c r="G62" s="107">
        <v>0</v>
      </c>
      <c r="H62" s="107">
        <v>0</v>
      </c>
      <c r="I62" s="107">
        <v>0</v>
      </c>
      <c r="J62" s="107">
        <v>499431.84</v>
      </c>
      <c r="K62" s="107">
        <v>5736.94</v>
      </c>
      <c r="L62" s="107">
        <v>151633.62</v>
      </c>
      <c r="M62" s="107">
        <v>0</v>
      </c>
      <c r="N62" s="107">
        <v>0</v>
      </c>
      <c r="O62" s="107">
        <v>0</v>
      </c>
      <c r="P62" s="107">
        <v>0</v>
      </c>
      <c r="Q62" s="107">
        <v>0</v>
      </c>
      <c r="R62" s="107">
        <v>0</v>
      </c>
      <c r="S62" s="107">
        <v>24583.58</v>
      </c>
      <c r="T62" s="107">
        <v>0</v>
      </c>
      <c r="U62" s="107">
        <v>1602977.11</v>
      </c>
      <c r="V62" s="107">
        <v>97227.69</v>
      </c>
      <c r="W62" s="107">
        <v>93770.59</v>
      </c>
      <c r="X62" s="107">
        <v>0</v>
      </c>
      <c r="Y62" s="107">
        <v>97227.69</v>
      </c>
      <c r="Z62" s="107">
        <v>0</v>
      </c>
      <c r="AA62" s="107">
        <v>0</v>
      </c>
      <c r="AB62" s="107">
        <v>0</v>
      </c>
      <c r="AC62" s="107">
        <v>0</v>
      </c>
      <c r="AD62" s="107">
        <v>2385.38</v>
      </c>
      <c r="AE62" s="107">
        <v>1229.44</v>
      </c>
      <c r="AF62" s="107">
        <v>34899.21</v>
      </c>
      <c r="AG62" s="107">
        <v>25173.71</v>
      </c>
      <c r="AH62" s="107">
        <v>0</v>
      </c>
      <c r="AI62" s="107">
        <v>30082.85</v>
      </c>
      <c r="AJ62" s="107">
        <v>0</v>
      </c>
      <c r="AK62" s="107">
        <v>0</v>
      </c>
      <c r="AL62" s="107">
        <v>0</v>
      </c>
      <c r="AM62" s="107">
        <v>75630.65</v>
      </c>
      <c r="AN62" s="107">
        <v>0</v>
      </c>
      <c r="AO62" s="107">
        <v>4656.75</v>
      </c>
      <c r="AP62" s="107">
        <v>0</v>
      </c>
      <c r="AQ62" s="107">
        <v>40002.66</v>
      </c>
      <c r="AR62" s="107">
        <v>0</v>
      </c>
      <c r="AS62" s="107">
        <v>24587.23</v>
      </c>
      <c r="AT62" s="107">
        <v>227846.55</v>
      </c>
      <c r="AU62" s="107">
        <v>1230253.27</v>
      </c>
      <c r="AV62" s="107">
        <v>95135.83</v>
      </c>
      <c r="AW62" s="107">
        <v>68409.96</v>
      </c>
      <c r="AX62" s="107">
        <v>17056.34</v>
      </c>
      <c r="AY62" s="107">
        <v>0</v>
      </c>
      <c r="AZ62" s="107">
        <v>-1820</v>
      </c>
      <c r="BA62" s="107">
        <v>102730.8</v>
      </c>
      <c r="BB62" s="107">
        <v>17567.1</v>
      </c>
      <c r="BC62" s="107">
        <v>78901.32</v>
      </c>
      <c r="BD62" s="107">
        <v>11238.94</v>
      </c>
      <c r="BE62" s="107">
        <v>26319.81</v>
      </c>
      <c r="BF62" s="107">
        <v>19196.96</v>
      </c>
      <c r="BG62" s="107">
        <v>75340.17</v>
      </c>
      <c r="BH62" s="107">
        <v>0</v>
      </c>
      <c r="BI62" s="107">
        <v>35384.93</v>
      </c>
      <c r="BJ62" s="107">
        <v>20046</v>
      </c>
      <c r="BK62" s="107">
        <v>75880.87</v>
      </c>
      <c r="BL62" s="107">
        <v>64578.91</v>
      </c>
      <c r="BM62" s="107">
        <v>23714</v>
      </c>
      <c r="BN62" s="107">
        <v>43920.44</v>
      </c>
      <c r="BO62" s="107">
        <v>39800</v>
      </c>
      <c r="BP62" s="107">
        <v>53773.58</v>
      </c>
      <c r="BQ62" s="107">
        <v>6533.56</v>
      </c>
      <c r="BR62" s="107">
        <v>10033.51</v>
      </c>
      <c r="BS62" s="107">
        <v>9088.95</v>
      </c>
      <c r="BT62" s="107">
        <v>12563</v>
      </c>
      <c r="BU62" s="107">
        <v>7658.9</v>
      </c>
      <c r="BV62" s="107">
        <v>10399.22</v>
      </c>
      <c r="BW62" s="107">
        <v>7402</v>
      </c>
      <c r="BX62" s="107">
        <v>11664.4</v>
      </c>
      <c r="BY62" s="107">
        <v>7032.7</v>
      </c>
      <c r="BZ62" s="107">
        <v>6407.77</v>
      </c>
      <c r="CA62" s="107">
        <v>3044.59</v>
      </c>
      <c r="CB62" s="107">
        <v>12670</v>
      </c>
      <c r="CC62" s="107">
        <v>8600</v>
      </c>
      <c r="CD62" s="107">
        <v>21595.02</v>
      </c>
      <c r="CE62" s="107">
        <v>17969.83</v>
      </c>
      <c r="CF62" s="107">
        <v>2000</v>
      </c>
      <c r="CG62" s="107">
        <v>7016.48</v>
      </c>
      <c r="CH62" s="107">
        <v>2342.88</v>
      </c>
      <c r="CI62" s="107">
        <v>8024.9</v>
      </c>
      <c r="CJ62" s="107">
        <v>1836.76</v>
      </c>
      <c r="CK62" s="107">
        <v>2220</v>
      </c>
      <c r="CL62" s="107">
        <v>12851.12</v>
      </c>
      <c r="CM62" s="107">
        <v>13199.9</v>
      </c>
      <c r="CN62" s="107">
        <v>5157.4</v>
      </c>
      <c r="CO62" s="107">
        <v>3000</v>
      </c>
      <c r="CP62" s="107">
        <v>4667.5</v>
      </c>
      <c r="CQ62" s="107">
        <v>10266.2</v>
      </c>
      <c r="CR62" s="107">
        <v>4130.7</v>
      </c>
      <c r="CS62" s="107">
        <v>4475.43</v>
      </c>
      <c r="CT62" s="107">
        <v>4997.69</v>
      </c>
      <c r="CU62" s="107">
        <v>6467</v>
      </c>
      <c r="CV62" s="107">
        <v>0</v>
      </c>
      <c r="CW62" s="107">
        <v>1688</v>
      </c>
      <c r="CX62" s="107">
        <v>2200</v>
      </c>
      <c r="CY62" s="107">
        <v>4663</v>
      </c>
      <c r="CZ62" s="107">
        <v>8796.76</v>
      </c>
      <c r="DA62" s="107">
        <v>750</v>
      </c>
      <c r="DB62" s="107">
        <v>4666.95</v>
      </c>
      <c r="DC62" s="107">
        <v>10633.77</v>
      </c>
      <c r="DD62" s="107">
        <v>7945.13</v>
      </c>
      <c r="DE62" s="107">
        <v>11794.99</v>
      </c>
      <c r="DF62" s="107">
        <v>3292.66</v>
      </c>
      <c r="DG62" s="107">
        <v>8267.81</v>
      </c>
      <c r="DH62" s="107">
        <v>7702.1</v>
      </c>
      <c r="DI62" s="107">
        <v>6676.64</v>
      </c>
      <c r="DJ62" s="107">
        <v>10507.27</v>
      </c>
      <c r="DK62" s="107">
        <v>3582.76</v>
      </c>
      <c r="DL62" s="107">
        <v>4769.52</v>
      </c>
      <c r="DM62" s="107">
        <v>6773.78</v>
      </c>
      <c r="DN62" s="107">
        <v>0</v>
      </c>
      <c r="DO62" s="107">
        <v>0</v>
      </c>
      <c r="DP62" s="107">
        <v>5843.19</v>
      </c>
      <c r="DQ62" s="107">
        <v>7205.57</v>
      </c>
      <c r="DR62" s="107">
        <v>0</v>
      </c>
    </row>
    <row r="63" spans="1:122">
      <c r="A63" s="106"/>
      <c r="B63" s="107" t="s">
        <v>163</v>
      </c>
      <c r="C63" s="107">
        <v>30498025.39</v>
      </c>
      <c r="D63" s="107">
        <v>0</v>
      </c>
      <c r="E63" s="107">
        <v>0</v>
      </c>
      <c r="F63" s="107">
        <v>0</v>
      </c>
      <c r="G63" s="107">
        <v>0</v>
      </c>
      <c r="H63" s="107">
        <v>0</v>
      </c>
      <c r="I63" s="107">
        <v>0</v>
      </c>
      <c r="J63" s="107">
        <v>510436.87</v>
      </c>
      <c r="K63" s="107">
        <v>203223.85</v>
      </c>
      <c r="L63" s="107">
        <v>0</v>
      </c>
      <c r="M63" s="107">
        <v>0</v>
      </c>
      <c r="N63" s="107">
        <v>0</v>
      </c>
      <c r="O63" s="107">
        <v>0</v>
      </c>
      <c r="P63" s="107">
        <v>0</v>
      </c>
      <c r="Q63" s="107">
        <v>0</v>
      </c>
      <c r="R63" s="107">
        <v>0</v>
      </c>
      <c r="S63" s="107">
        <v>49638.84</v>
      </c>
      <c r="T63" s="107">
        <v>0</v>
      </c>
      <c r="U63" s="107">
        <v>18971399.1</v>
      </c>
      <c r="V63" s="107">
        <v>7597460.96</v>
      </c>
      <c r="W63" s="107">
        <v>2600140.04</v>
      </c>
      <c r="X63" s="107">
        <v>565725.73</v>
      </c>
      <c r="Y63" s="107">
        <v>5200092.4</v>
      </c>
      <c r="Z63" s="107">
        <v>898174.3</v>
      </c>
      <c r="AA63" s="107">
        <v>255034.27</v>
      </c>
      <c r="AB63" s="107">
        <v>924788.57</v>
      </c>
      <c r="AC63" s="107">
        <v>319371.42</v>
      </c>
      <c r="AD63" s="107">
        <v>64459.9</v>
      </c>
      <c r="AE63" s="107">
        <v>75037.02</v>
      </c>
      <c r="AF63" s="107">
        <v>429623.77</v>
      </c>
      <c r="AG63" s="107">
        <v>531596.97</v>
      </c>
      <c r="AH63" s="107">
        <v>0</v>
      </c>
      <c r="AI63" s="107">
        <v>1499422.38</v>
      </c>
      <c r="AJ63" s="107">
        <v>0</v>
      </c>
      <c r="AK63" s="107">
        <v>176000</v>
      </c>
      <c r="AL63" s="107">
        <v>389725.73</v>
      </c>
      <c r="AM63" s="107">
        <v>653923.97</v>
      </c>
      <c r="AN63" s="107">
        <v>20400</v>
      </c>
      <c r="AO63" s="107">
        <v>73306.42</v>
      </c>
      <c r="AP63" s="107">
        <v>151125.08</v>
      </c>
      <c r="AQ63" s="107">
        <v>46923.29</v>
      </c>
      <c r="AR63" s="107">
        <v>510531.42</v>
      </c>
      <c r="AS63" s="107">
        <v>0</v>
      </c>
      <c r="AT63" s="107">
        <v>1146666.66</v>
      </c>
      <c r="AU63" s="107">
        <v>16368522.26</v>
      </c>
      <c r="AV63" s="107">
        <v>397292.15</v>
      </c>
      <c r="AW63" s="107">
        <v>495833.35</v>
      </c>
      <c r="AX63" s="107">
        <v>557226.68</v>
      </c>
      <c r="AY63" s="107">
        <v>444444.44</v>
      </c>
      <c r="AZ63" s="107">
        <v>674842.36</v>
      </c>
      <c r="BA63" s="107">
        <v>240763.12</v>
      </c>
      <c r="BB63" s="107">
        <v>143492.62</v>
      </c>
      <c r="BC63" s="107">
        <v>337168.23</v>
      </c>
      <c r="BD63" s="107">
        <v>714916.69</v>
      </c>
      <c r="BE63" s="107">
        <v>774173.65</v>
      </c>
      <c r="BF63" s="107">
        <v>240517.27</v>
      </c>
      <c r="BG63" s="107">
        <v>865401.92</v>
      </c>
      <c r="BH63" s="107">
        <v>1110085.72</v>
      </c>
      <c r="BI63" s="107">
        <v>180714.24</v>
      </c>
      <c r="BJ63" s="107">
        <v>84000</v>
      </c>
      <c r="BK63" s="107">
        <v>111323.98</v>
      </c>
      <c r="BL63" s="107">
        <v>209015.87</v>
      </c>
      <c r="BM63" s="107">
        <v>217543.44</v>
      </c>
      <c r="BN63" s="107">
        <v>114571.63</v>
      </c>
      <c r="BO63" s="107">
        <v>141466.04</v>
      </c>
      <c r="BP63" s="107">
        <v>300824.38</v>
      </c>
      <c r="BQ63" s="107">
        <v>204761.12</v>
      </c>
      <c r="BR63" s="107">
        <v>92721.32</v>
      </c>
      <c r="BS63" s="107">
        <v>92736</v>
      </c>
      <c r="BT63" s="107">
        <v>93841.27</v>
      </c>
      <c r="BU63" s="107">
        <v>75900</v>
      </c>
      <c r="BV63" s="107">
        <v>96262.5</v>
      </c>
      <c r="BW63" s="107">
        <v>90664.37</v>
      </c>
      <c r="BX63" s="107">
        <v>137710.59</v>
      </c>
      <c r="BY63" s="107">
        <v>26373.3</v>
      </c>
      <c r="BZ63" s="107">
        <v>147412.08</v>
      </c>
      <c r="CA63" s="107">
        <v>27154.92</v>
      </c>
      <c r="CB63" s="107">
        <v>47866.64</v>
      </c>
      <c r="CC63" s="107">
        <v>88696.3</v>
      </c>
      <c r="CD63" s="107">
        <v>675096.29</v>
      </c>
      <c r="CE63" s="107">
        <v>0</v>
      </c>
      <c r="CF63" s="107">
        <v>224000</v>
      </c>
      <c r="CG63" s="107">
        <v>235513.2</v>
      </c>
      <c r="CH63" s="107">
        <v>158667.6</v>
      </c>
      <c r="CI63" s="107">
        <v>168262.08</v>
      </c>
      <c r="CJ63" s="107">
        <v>75007.95</v>
      </c>
      <c r="CK63" s="107">
        <v>104030.01</v>
      </c>
      <c r="CL63" s="107">
        <v>176714.28</v>
      </c>
      <c r="CM63" s="107">
        <v>199318.08</v>
      </c>
      <c r="CN63" s="107">
        <v>78433.36</v>
      </c>
      <c r="CO63" s="107">
        <v>132701.86</v>
      </c>
      <c r="CP63" s="107">
        <v>101216</v>
      </c>
      <c r="CQ63" s="107">
        <v>103382.72</v>
      </c>
      <c r="CR63" s="107">
        <v>84480</v>
      </c>
      <c r="CS63" s="107">
        <v>64349.66</v>
      </c>
      <c r="CT63" s="107">
        <v>80000</v>
      </c>
      <c r="CU63" s="107">
        <v>85278.5</v>
      </c>
      <c r="CV63" s="107">
        <v>92933.52</v>
      </c>
      <c r="CW63" s="107">
        <v>103517.46</v>
      </c>
      <c r="CX63" s="107">
        <v>131191.12</v>
      </c>
      <c r="CY63" s="107">
        <v>108426</v>
      </c>
      <c r="CZ63" s="107">
        <v>104832.5</v>
      </c>
      <c r="DA63" s="107">
        <v>95902.43</v>
      </c>
      <c r="DB63" s="107">
        <v>151444.48</v>
      </c>
      <c r="DC63" s="107">
        <v>383809.54</v>
      </c>
      <c r="DD63" s="107">
        <v>129892</v>
      </c>
      <c r="DE63" s="107">
        <v>269585.7</v>
      </c>
      <c r="DF63" s="107">
        <v>60000</v>
      </c>
      <c r="DG63" s="107">
        <v>443841.69</v>
      </c>
      <c r="DH63" s="107">
        <v>73333.4</v>
      </c>
      <c r="DI63" s="107">
        <v>139682.46</v>
      </c>
      <c r="DJ63" s="107">
        <v>73702.03</v>
      </c>
      <c r="DK63" s="107">
        <v>298407.68</v>
      </c>
      <c r="DL63" s="107">
        <v>235310.11</v>
      </c>
      <c r="DM63" s="107">
        <v>185381.43</v>
      </c>
      <c r="DN63" s="107">
        <v>0</v>
      </c>
      <c r="DO63" s="107">
        <v>304592.4</v>
      </c>
      <c r="DP63" s="107">
        <v>295272.13</v>
      </c>
      <c r="DQ63" s="107">
        <v>253952.32</v>
      </c>
      <c r="DR63" s="107">
        <v>109342.08</v>
      </c>
    </row>
    <row r="64" spans="1:122">
      <c r="A64" s="106"/>
      <c r="B64" s="107" t="s">
        <v>181</v>
      </c>
      <c r="C64" s="107">
        <v>3639811.92</v>
      </c>
      <c r="D64" s="107">
        <v>0</v>
      </c>
      <c r="E64" s="107">
        <v>0</v>
      </c>
      <c r="F64" s="107">
        <v>0</v>
      </c>
      <c r="G64" s="107">
        <v>0</v>
      </c>
      <c r="H64" s="107">
        <v>0</v>
      </c>
      <c r="I64" s="107">
        <v>0</v>
      </c>
      <c r="J64" s="107">
        <v>341851.62</v>
      </c>
      <c r="K64" s="107">
        <v>10611.5</v>
      </c>
      <c r="L64" s="107">
        <v>22800</v>
      </c>
      <c r="M64" s="107">
        <v>0</v>
      </c>
      <c r="N64" s="107">
        <v>0</v>
      </c>
      <c r="O64" s="107">
        <v>0</v>
      </c>
      <c r="P64" s="107">
        <v>0</v>
      </c>
      <c r="Q64" s="107">
        <v>0</v>
      </c>
      <c r="R64" s="107">
        <v>0</v>
      </c>
      <c r="S64" s="107">
        <v>31682.74</v>
      </c>
      <c r="T64" s="107">
        <v>0</v>
      </c>
      <c r="U64" s="107">
        <v>2017956.46</v>
      </c>
      <c r="V64" s="107">
        <v>929868.4</v>
      </c>
      <c r="W64" s="107">
        <v>223922.72</v>
      </c>
      <c r="X64" s="107">
        <v>61118.48</v>
      </c>
      <c r="Y64" s="107">
        <v>692545.46</v>
      </c>
      <c r="Z64" s="107">
        <v>84576.52</v>
      </c>
      <c r="AA64" s="107">
        <v>27446.01</v>
      </c>
      <c r="AB64" s="107">
        <v>99523.03</v>
      </c>
      <c r="AC64" s="107">
        <v>25777.38</v>
      </c>
      <c r="AD64" s="107">
        <v>8624.87</v>
      </c>
      <c r="AE64" s="107">
        <v>7351.5</v>
      </c>
      <c r="AF64" s="107">
        <v>47225.83</v>
      </c>
      <c r="AG64" s="107">
        <v>45511.93</v>
      </c>
      <c r="AH64" s="107">
        <v>0</v>
      </c>
      <c r="AI64" s="107">
        <v>115208.59</v>
      </c>
      <c r="AJ64" s="107">
        <v>0</v>
      </c>
      <c r="AK64" s="107">
        <v>19177.36</v>
      </c>
      <c r="AL64" s="107">
        <v>41941.12</v>
      </c>
      <c r="AM64" s="107">
        <v>61958.72</v>
      </c>
      <c r="AN64" s="107">
        <v>0</v>
      </c>
      <c r="AO64" s="107">
        <v>5051.4</v>
      </c>
      <c r="AP64" s="107">
        <v>15246</v>
      </c>
      <c r="AQ64" s="107">
        <v>58106.12</v>
      </c>
      <c r="AR64" s="107">
        <v>54941.91</v>
      </c>
      <c r="AS64" s="107">
        <v>45634.93</v>
      </c>
      <c r="AT64" s="107">
        <v>57087.36</v>
      </c>
      <c r="AU64" s="107">
        <v>1719930.02</v>
      </c>
      <c r="AV64" s="107">
        <v>36684.95</v>
      </c>
      <c r="AW64" s="107">
        <v>19223.3</v>
      </c>
      <c r="AX64" s="107">
        <v>17475.73</v>
      </c>
      <c r="AY64" s="107">
        <v>19223.3</v>
      </c>
      <c r="AZ64" s="107">
        <v>38830.19</v>
      </c>
      <c r="BA64" s="107">
        <v>39245.28</v>
      </c>
      <c r="BB64" s="107">
        <v>14099.02</v>
      </c>
      <c r="BC64" s="107">
        <v>30700</v>
      </c>
      <c r="BD64" s="107">
        <v>0</v>
      </c>
      <c r="BE64" s="107">
        <v>104283.04</v>
      </c>
      <c r="BF64" s="107">
        <v>15398.12</v>
      </c>
      <c r="BG64" s="107">
        <v>152492.08</v>
      </c>
      <c r="BH64" s="107">
        <v>134864.16</v>
      </c>
      <c r="BI64" s="107">
        <v>25175.73</v>
      </c>
      <c r="BJ64" s="107">
        <v>0</v>
      </c>
      <c r="BK64" s="107">
        <v>43584.48</v>
      </c>
      <c r="BL64" s="107">
        <v>82231.83</v>
      </c>
      <c r="BM64" s="107">
        <v>33816</v>
      </c>
      <c r="BN64" s="107">
        <v>57780.13</v>
      </c>
      <c r="BO64" s="107">
        <v>32167.68</v>
      </c>
      <c r="BP64" s="107">
        <v>27091.92</v>
      </c>
      <c r="BQ64" s="107">
        <v>16203.84</v>
      </c>
      <c r="BR64" s="107">
        <v>23898.06</v>
      </c>
      <c r="BS64" s="107">
        <v>9297.12</v>
      </c>
      <c r="BT64" s="107">
        <v>8737.86</v>
      </c>
      <c r="BU64" s="107">
        <v>14000</v>
      </c>
      <c r="BV64" s="107">
        <v>0</v>
      </c>
      <c r="BW64" s="107">
        <v>21064.37</v>
      </c>
      <c r="BX64" s="107">
        <v>11469.11</v>
      </c>
      <c r="BY64" s="107">
        <v>26979.53</v>
      </c>
      <c r="BZ64" s="107">
        <v>20802.91</v>
      </c>
      <c r="CA64" s="107">
        <v>0</v>
      </c>
      <c r="CB64" s="107">
        <v>2022.14</v>
      </c>
      <c r="CC64" s="107">
        <v>1159.56</v>
      </c>
      <c r="CD64" s="107">
        <v>79096.72</v>
      </c>
      <c r="CE64" s="107">
        <v>14791.12</v>
      </c>
      <c r="CF64" s="107">
        <v>0</v>
      </c>
      <c r="CG64" s="107">
        <v>32494.4</v>
      </c>
      <c r="CH64" s="107">
        <v>43305.63</v>
      </c>
      <c r="CI64" s="107">
        <v>10839</v>
      </c>
      <c r="CJ64" s="107">
        <v>3207.53</v>
      </c>
      <c r="CK64" s="107">
        <v>7370.67</v>
      </c>
      <c r="CL64" s="107">
        <v>15752.88</v>
      </c>
      <c r="CM64" s="107">
        <v>21088.6</v>
      </c>
      <c r="CN64" s="107">
        <v>10772.8</v>
      </c>
      <c r="CO64" s="107">
        <v>14700</v>
      </c>
      <c r="CP64" s="107">
        <v>29256.9</v>
      </c>
      <c r="CQ64" s="107">
        <v>11679</v>
      </c>
      <c r="CR64" s="107">
        <v>3739.1</v>
      </c>
      <c r="CS64" s="107">
        <v>0</v>
      </c>
      <c r="CT64" s="107">
        <v>5776.42</v>
      </c>
      <c r="CU64" s="107">
        <v>4104</v>
      </c>
      <c r="CV64" s="107">
        <v>17849.16</v>
      </c>
      <c r="CW64" s="107">
        <v>7440.8</v>
      </c>
      <c r="CX64" s="107">
        <v>7176</v>
      </c>
      <c r="CY64" s="107">
        <v>0</v>
      </c>
      <c r="CZ64" s="107">
        <v>10815</v>
      </c>
      <c r="DA64" s="107">
        <v>8972.34</v>
      </c>
      <c r="DB64" s="107">
        <v>11007.54</v>
      </c>
      <c r="DC64" s="107">
        <v>20531.81</v>
      </c>
      <c r="DD64" s="107">
        <v>0</v>
      </c>
      <c r="DE64" s="107">
        <v>10084.08</v>
      </c>
      <c r="DF64" s="107">
        <v>5950</v>
      </c>
      <c r="DG64" s="107">
        <v>21244.08</v>
      </c>
      <c r="DH64" s="107">
        <v>3971.6</v>
      </c>
      <c r="DI64" s="107">
        <v>24897.09</v>
      </c>
      <c r="DJ64" s="107">
        <v>7081.6</v>
      </c>
      <c r="DK64" s="107">
        <v>43798.24</v>
      </c>
      <c r="DL64" s="107">
        <v>25698.12</v>
      </c>
      <c r="DM64" s="107">
        <v>30400</v>
      </c>
      <c r="DN64" s="107">
        <v>0</v>
      </c>
      <c r="DO64" s="107">
        <v>47750</v>
      </c>
      <c r="DP64" s="107">
        <v>20697.27</v>
      </c>
      <c r="DQ64" s="107">
        <v>6589.08</v>
      </c>
      <c r="DR64" s="107">
        <v>0</v>
      </c>
    </row>
    <row r="65" spans="1:122">
      <c r="A65" s="106"/>
      <c r="B65" s="107" t="s">
        <v>165</v>
      </c>
      <c r="C65" s="107">
        <v>1274531.44</v>
      </c>
      <c r="D65" s="107">
        <v>0</v>
      </c>
      <c r="E65" s="107">
        <v>0</v>
      </c>
      <c r="F65" s="107">
        <v>0</v>
      </c>
      <c r="G65" s="107">
        <v>0</v>
      </c>
      <c r="H65" s="107">
        <v>0</v>
      </c>
      <c r="I65" s="107">
        <v>0</v>
      </c>
      <c r="J65" s="107">
        <v>251780.6</v>
      </c>
      <c r="K65" s="107">
        <v>0</v>
      </c>
      <c r="L65" s="107">
        <v>0</v>
      </c>
      <c r="M65" s="107">
        <v>0</v>
      </c>
      <c r="N65" s="107">
        <v>0</v>
      </c>
      <c r="O65" s="107">
        <v>0</v>
      </c>
      <c r="P65" s="107">
        <v>0</v>
      </c>
      <c r="Q65" s="107">
        <v>0</v>
      </c>
      <c r="R65" s="107">
        <v>0</v>
      </c>
      <c r="S65" s="107">
        <v>0</v>
      </c>
      <c r="T65" s="107">
        <v>0</v>
      </c>
      <c r="U65" s="107">
        <v>1022750.84</v>
      </c>
      <c r="V65" s="107">
        <v>0</v>
      </c>
      <c r="W65" s="107">
        <v>0</v>
      </c>
      <c r="X65" s="107">
        <v>0</v>
      </c>
      <c r="Y65" s="107">
        <v>0</v>
      </c>
      <c r="Z65" s="107">
        <v>0</v>
      </c>
      <c r="AA65" s="107">
        <v>0</v>
      </c>
      <c r="AB65" s="107">
        <v>0</v>
      </c>
      <c r="AC65" s="107">
        <v>0</v>
      </c>
      <c r="AD65" s="107">
        <v>0</v>
      </c>
      <c r="AE65" s="107">
        <v>0</v>
      </c>
      <c r="AF65" s="107">
        <v>0</v>
      </c>
      <c r="AG65" s="107">
        <v>0</v>
      </c>
      <c r="AH65" s="107">
        <v>0</v>
      </c>
      <c r="AI65" s="107">
        <v>0</v>
      </c>
      <c r="AJ65" s="107">
        <v>0</v>
      </c>
      <c r="AK65" s="107">
        <v>0</v>
      </c>
      <c r="AL65" s="107">
        <v>0</v>
      </c>
      <c r="AM65" s="107">
        <v>0</v>
      </c>
      <c r="AN65" s="107">
        <v>0</v>
      </c>
      <c r="AO65" s="107">
        <v>2738</v>
      </c>
      <c r="AP65" s="107">
        <v>30514.55</v>
      </c>
      <c r="AQ65" s="107">
        <v>22265.45</v>
      </c>
      <c r="AR65" s="107">
        <v>0</v>
      </c>
      <c r="AS65" s="107">
        <v>8078.98</v>
      </c>
      <c r="AT65" s="107">
        <v>160270.56</v>
      </c>
      <c r="AU65" s="107">
        <v>798883.3</v>
      </c>
      <c r="AV65" s="107">
        <v>34599.94</v>
      </c>
      <c r="AW65" s="107">
        <v>49212.71</v>
      </c>
      <c r="AX65" s="107">
        <v>23474.28</v>
      </c>
      <c r="AY65" s="107">
        <v>59323.1</v>
      </c>
      <c r="AZ65" s="107">
        <v>37314.85</v>
      </c>
      <c r="BA65" s="107">
        <v>63043.06</v>
      </c>
      <c r="BB65" s="107">
        <v>20344.11</v>
      </c>
      <c r="BC65" s="107">
        <v>90485.46</v>
      </c>
      <c r="BD65" s="107">
        <v>29914.28</v>
      </c>
      <c r="BE65" s="107">
        <v>23786.42</v>
      </c>
      <c r="BF65" s="107">
        <v>44893.35</v>
      </c>
      <c r="BG65" s="107">
        <v>91823.76</v>
      </c>
      <c r="BH65" s="107">
        <v>0</v>
      </c>
      <c r="BI65" s="107">
        <v>25935.33</v>
      </c>
      <c r="BJ65" s="107">
        <v>5660.38</v>
      </c>
      <c r="BK65" s="107">
        <v>47184.48</v>
      </c>
      <c r="BL65" s="107">
        <v>0</v>
      </c>
      <c r="BM65" s="107">
        <v>7766.99</v>
      </c>
      <c r="BN65" s="107">
        <v>3932.08</v>
      </c>
      <c r="BO65" s="107">
        <v>3500</v>
      </c>
      <c r="BP65" s="107">
        <v>30590.43</v>
      </c>
      <c r="BQ65" s="107">
        <v>0</v>
      </c>
      <c r="BR65" s="107">
        <v>0</v>
      </c>
      <c r="BS65" s="107">
        <v>3456.31</v>
      </c>
      <c r="BT65" s="107">
        <v>2912.62</v>
      </c>
      <c r="BU65" s="107">
        <v>2641.51</v>
      </c>
      <c r="BV65" s="107">
        <v>0</v>
      </c>
      <c r="BW65" s="107">
        <v>3000</v>
      </c>
      <c r="BX65" s="107">
        <v>0</v>
      </c>
      <c r="BY65" s="107">
        <v>4827.43</v>
      </c>
      <c r="BZ65" s="107">
        <v>0</v>
      </c>
      <c r="CA65" s="107">
        <v>0</v>
      </c>
      <c r="CB65" s="107">
        <v>0</v>
      </c>
      <c r="CC65" s="107">
        <v>3289.99</v>
      </c>
      <c r="CD65" s="107">
        <v>38772.46</v>
      </c>
      <c r="CE65" s="107">
        <v>15423.37</v>
      </c>
      <c r="CF65" s="107">
        <v>180</v>
      </c>
      <c r="CG65" s="107">
        <v>437.97</v>
      </c>
      <c r="CH65" s="107">
        <v>177</v>
      </c>
      <c r="CI65" s="107">
        <v>1800</v>
      </c>
      <c r="CJ65" s="107">
        <v>0</v>
      </c>
      <c r="CK65" s="107">
        <v>0</v>
      </c>
      <c r="CL65" s="107">
        <v>2180</v>
      </c>
      <c r="CM65" s="107">
        <v>40</v>
      </c>
      <c r="CN65" s="107">
        <v>113.6</v>
      </c>
      <c r="CO65" s="107">
        <v>0</v>
      </c>
      <c r="CP65" s="107">
        <v>0</v>
      </c>
      <c r="CQ65" s="107">
        <v>0</v>
      </c>
      <c r="CR65" s="107">
        <v>0</v>
      </c>
      <c r="CS65" s="107">
        <v>0</v>
      </c>
      <c r="CT65" s="107">
        <v>0</v>
      </c>
      <c r="CU65" s="107">
        <v>0</v>
      </c>
      <c r="CV65" s="107">
        <v>0</v>
      </c>
      <c r="CW65" s="107">
        <v>0</v>
      </c>
      <c r="CX65" s="107">
        <v>0</v>
      </c>
      <c r="CY65" s="107">
        <v>0</v>
      </c>
      <c r="CZ65" s="107">
        <v>0</v>
      </c>
      <c r="DA65" s="107">
        <v>0</v>
      </c>
      <c r="DB65" s="107">
        <v>2358.49</v>
      </c>
      <c r="DC65" s="107">
        <v>2037.74</v>
      </c>
      <c r="DD65" s="107">
        <v>0</v>
      </c>
      <c r="DE65" s="107">
        <v>2264.15</v>
      </c>
      <c r="DF65" s="107">
        <v>0</v>
      </c>
      <c r="DG65" s="107">
        <v>3700</v>
      </c>
      <c r="DH65" s="107">
        <v>3600</v>
      </c>
      <c r="DI65" s="107">
        <v>1698.11</v>
      </c>
      <c r="DJ65" s="107">
        <v>0</v>
      </c>
      <c r="DK65" s="107">
        <v>0</v>
      </c>
      <c r="DL65" s="107">
        <v>4596.54</v>
      </c>
      <c r="DM65" s="107">
        <v>0</v>
      </c>
      <c r="DN65" s="107">
        <v>0</v>
      </c>
      <c r="DO65" s="107">
        <v>0</v>
      </c>
      <c r="DP65" s="107">
        <v>0</v>
      </c>
      <c r="DQ65" s="107">
        <v>6591</v>
      </c>
      <c r="DR65" s="107">
        <v>0</v>
      </c>
    </row>
    <row r="66" spans="1:122">
      <c r="A66" s="106"/>
      <c r="B66" s="107" t="s">
        <v>166</v>
      </c>
      <c r="C66" s="107">
        <v>261222.67</v>
      </c>
      <c r="D66" s="107">
        <v>0</v>
      </c>
      <c r="E66" s="107">
        <v>0</v>
      </c>
      <c r="F66" s="107">
        <v>0</v>
      </c>
      <c r="G66" s="107">
        <v>0</v>
      </c>
      <c r="H66" s="107">
        <v>0</v>
      </c>
      <c r="I66" s="107">
        <v>1100</v>
      </c>
      <c r="J66" s="107">
        <v>96788.66</v>
      </c>
      <c r="K66" s="107">
        <v>320</v>
      </c>
      <c r="L66" s="107">
        <v>0</v>
      </c>
      <c r="M66" s="107">
        <v>1209.73</v>
      </c>
      <c r="N66" s="107">
        <v>0</v>
      </c>
      <c r="O66" s="107">
        <v>0</v>
      </c>
      <c r="P66" s="107">
        <v>1442.24</v>
      </c>
      <c r="Q66" s="107">
        <v>0</v>
      </c>
      <c r="R66" s="107">
        <v>0</v>
      </c>
      <c r="S66" s="107">
        <v>0</v>
      </c>
      <c r="T66" s="107">
        <v>0</v>
      </c>
      <c r="U66" s="107">
        <v>156501.85</v>
      </c>
      <c r="V66" s="107">
        <v>340.19</v>
      </c>
      <c r="W66" s="107">
        <v>0</v>
      </c>
      <c r="X66" s="107">
        <v>3520</v>
      </c>
      <c r="Y66" s="107">
        <v>300.19</v>
      </c>
      <c r="Z66" s="107">
        <v>10</v>
      </c>
      <c r="AA66" s="107">
        <v>10</v>
      </c>
      <c r="AB66" s="107">
        <v>10</v>
      </c>
      <c r="AC66" s="107">
        <v>10</v>
      </c>
      <c r="AD66" s="107">
        <v>0</v>
      </c>
      <c r="AE66" s="107">
        <v>0</v>
      </c>
      <c r="AF66" s="107">
        <v>0</v>
      </c>
      <c r="AG66" s="107">
        <v>0</v>
      </c>
      <c r="AH66" s="107">
        <v>0</v>
      </c>
      <c r="AI66" s="107">
        <v>0</v>
      </c>
      <c r="AJ66" s="107">
        <v>0</v>
      </c>
      <c r="AK66" s="107">
        <v>10</v>
      </c>
      <c r="AL66" s="107">
        <v>3510</v>
      </c>
      <c r="AM66" s="107">
        <v>0</v>
      </c>
      <c r="AN66" s="107">
        <v>0</v>
      </c>
      <c r="AO66" s="107">
        <v>0</v>
      </c>
      <c r="AP66" s="107">
        <v>550</v>
      </c>
      <c r="AQ66" s="107">
        <v>0</v>
      </c>
      <c r="AR66" s="107">
        <v>0</v>
      </c>
      <c r="AS66" s="107">
        <v>0</v>
      </c>
      <c r="AT66" s="107">
        <v>12356.13</v>
      </c>
      <c r="AU66" s="107">
        <v>143595.72</v>
      </c>
      <c r="AV66" s="107">
        <v>0</v>
      </c>
      <c r="AW66" s="107">
        <v>15919</v>
      </c>
      <c r="AX66" s="107">
        <v>3588.25</v>
      </c>
      <c r="AY66" s="107">
        <v>31675.92</v>
      </c>
      <c r="AZ66" s="107">
        <v>0</v>
      </c>
      <c r="BA66" s="107">
        <v>12300</v>
      </c>
      <c r="BB66" s="107">
        <v>0</v>
      </c>
      <c r="BC66" s="107">
        <v>4865</v>
      </c>
      <c r="BD66" s="107">
        <v>0</v>
      </c>
      <c r="BE66" s="107">
        <v>0</v>
      </c>
      <c r="BF66" s="107">
        <v>7293.88</v>
      </c>
      <c r="BG66" s="107">
        <v>10952.14</v>
      </c>
      <c r="BH66" s="107">
        <v>0</v>
      </c>
      <c r="BI66" s="107">
        <v>7686</v>
      </c>
      <c r="BJ66" s="107">
        <v>3200</v>
      </c>
      <c r="BK66" s="107">
        <v>2440</v>
      </c>
      <c r="BL66" s="107">
        <v>810</v>
      </c>
      <c r="BM66" s="107">
        <v>0</v>
      </c>
      <c r="BN66" s="107">
        <v>0</v>
      </c>
      <c r="BO66" s="107">
        <v>700</v>
      </c>
      <c r="BP66" s="107">
        <v>20288.14</v>
      </c>
      <c r="BQ66" s="107">
        <v>0</v>
      </c>
      <c r="BR66" s="107">
        <v>0</v>
      </c>
      <c r="BS66" s="107">
        <v>0</v>
      </c>
      <c r="BT66" s="107">
        <v>0</v>
      </c>
      <c r="BU66" s="107">
        <v>0</v>
      </c>
      <c r="BV66" s="107">
        <v>0</v>
      </c>
      <c r="BW66" s="107">
        <v>2930</v>
      </c>
      <c r="BX66" s="107">
        <v>550</v>
      </c>
      <c r="BY66" s="107">
        <v>0</v>
      </c>
      <c r="BZ66" s="107">
        <v>160</v>
      </c>
      <c r="CA66" s="107">
        <v>0</v>
      </c>
      <c r="CB66" s="107">
        <v>0</v>
      </c>
      <c r="CC66" s="107">
        <v>0</v>
      </c>
      <c r="CD66" s="107">
        <v>1070.79</v>
      </c>
      <c r="CE66" s="107">
        <v>0</v>
      </c>
      <c r="CF66" s="107">
        <v>0</v>
      </c>
      <c r="CG66" s="107">
        <v>4190</v>
      </c>
      <c r="CH66" s="107">
        <v>180</v>
      </c>
      <c r="CI66" s="107">
        <v>3000</v>
      </c>
      <c r="CJ66" s="107">
        <v>320</v>
      </c>
      <c r="CK66" s="107">
        <v>0</v>
      </c>
      <c r="CL66" s="107">
        <v>0</v>
      </c>
      <c r="CM66" s="107">
        <v>100</v>
      </c>
      <c r="CN66" s="107">
        <v>0</v>
      </c>
      <c r="CO66" s="107">
        <v>0</v>
      </c>
      <c r="CP66" s="107">
        <v>680</v>
      </c>
      <c r="CQ66" s="107">
        <v>0</v>
      </c>
      <c r="CR66" s="107">
        <v>0</v>
      </c>
      <c r="CS66" s="107">
        <v>0</v>
      </c>
      <c r="CT66" s="107">
        <v>0</v>
      </c>
      <c r="CU66" s="107">
        <v>0</v>
      </c>
      <c r="CV66" s="107">
        <v>0</v>
      </c>
      <c r="CW66" s="107">
        <v>0</v>
      </c>
      <c r="CX66" s="107">
        <v>0</v>
      </c>
      <c r="CY66" s="107">
        <v>0</v>
      </c>
      <c r="CZ66" s="107">
        <v>0</v>
      </c>
      <c r="DA66" s="107">
        <v>0</v>
      </c>
      <c r="DB66" s="107">
        <v>0</v>
      </c>
      <c r="DC66" s="107">
        <v>0</v>
      </c>
      <c r="DD66" s="107">
        <v>1390</v>
      </c>
      <c r="DE66" s="107">
        <v>870</v>
      </c>
      <c r="DF66" s="107">
        <v>0</v>
      </c>
      <c r="DG66" s="107">
        <v>56.6</v>
      </c>
      <c r="DH66" s="107">
        <v>1380</v>
      </c>
      <c r="DI66" s="107">
        <v>0</v>
      </c>
      <c r="DJ66" s="107">
        <v>0</v>
      </c>
      <c r="DK66" s="107">
        <v>0</v>
      </c>
      <c r="DL66" s="107">
        <v>0</v>
      </c>
      <c r="DM66" s="107">
        <v>0</v>
      </c>
      <c r="DN66" s="107">
        <v>5000</v>
      </c>
      <c r="DO66" s="107">
        <v>0</v>
      </c>
      <c r="DP66" s="107">
        <v>0</v>
      </c>
      <c r="DQ66" s="107">
        <v>0</v>
      </c>
      <c r="DR66" s="107">
        <v>0</v>
      </c>
    </row>
    <row r="67" spans="1:122">
      <c r="A67" s="106"/>
      <c r="B67" s="107" t="s">
        <v>167</v>
      </c>
      <c r="C67" s="107">
        <v>157308.94</v>
      </c>
      <c r="D67" s="107">
        <v>0</v>
      </c>
      <c r="E67" s="107">
        <v>0</v>
      </c>
      <c r="F67" s="107">
        <v>0</v>
      </c>
      <c r="G67" s="107">
        <v>0</v>
      </c>
      <c r="H67" s="107">
        <v>0</v>
      </c>
      <c r="I67" s="107">
        <v>0</v>
      </c>
      <c r="J67" s="107">
        <v>0</v>
      </c>
      <c r="K67" s="107">
        <v>0</v>
      </c>
      <c r="L67" s="107">
        <v>107865.25</v>
      </c>
      <c r="M67" s="107">
        <v>0</v>
      </c>
      <c r="N67" s="107">
        <v>0</v>
      </c>
      <c r="O67" s="107">
        <v>0</v>
      </c>
      <c r="P67" s="107">
        <v>0</v>
      </c>
      <c r="Q67" s="107">
        <v>0</v>
      </c>
      <c r="R67" s="107">
        <v>0</v>
      </c>
      <c r="S67" s="107">
        <v>0</v>
      </c>
      <c r="T67" s="107">
        <v>0</v>
      </c>
      <c r="U67" s="107">
        <v>48543.69</v>
      </c>
      <c r="V67" s="107">
        <v>0</v>
      </c>
      <c r="W67" s="107">
        <v>900</v>
      </c>
      <c r="X67" s="107">
        <v>0</v>
      </c>
      <c r="Y67" s="107">
        <v>0</v>
      </c>
      <c r="Z67" s="107">
        <v>0</v>
      </c>
      <c r="AA67" s="107">
        <v>0</v>
      </c>
      <c r="AB67" s="107">
        <v>0</v>
      </c>
      <c r="AC67" s="107">
        <v>0</v>
      </c>
      <c r="AD67" s="107">
        <v>0</v>
      </c>
      <c r="AE67" s="107">
        <v>0</v>
      </c>
      <c r="AF67" s="107">
        <v>900</v>
      </c>
      <c r="AG67" s="107">
        <v>0</v>
      </c>
      <c r="AH67" s="107">
        <v>0</v>
      </c>
      <c r="AI67" s="107">
        <v>0</v>
      </c>
      <c r="AJ67" s="107">
        <v>0</v>
      </c>
      <c r="AK67" s="107">
        <v>0</v>
      </c>
      <c r="AL67" s="107">
        <v>0</v>
      </c>
      <c r="AM67" s="107">
        <v>0</v>
      </c>
      <c r="AN67" s="107">
        <v>0</v>
      </c>
      <c r="AO67" s="107">
        <v>0</v>
      </c>
      <c r="AP67" s="107">
        <v>0</v>
      </c>
      <c r="AQ67" s="107">
        <v>48543.69</v>
      </c>
      <c r="AR67" s="107">
        <v>0</v>
      </c>
      <c r="AS67" s="107">
        <v>0</v>
      </c>
      <c r="AT67" s="107">
        <v>0</v>
      </c>
      <c r="AU67" s="107">
        <v>0</v>
      </c>
      <c r="AV67" s="107">
        <v>0</v>
      </c>
      <c r="AW67" s="107">
        <v>0</v>
      </c>
      <c r="AX67" s="107">
        <v>0</v>
      </c>
      <c r="AY67" s="107">
        <v>0</v>
      </c>
      <c r="AZ67" s="107">
        <v>0</v>
      </c>
      <c r="BA67" s="107">
        <v>0</v>
      </c>
      <c r="BB67" s="107">
        <v>0</v>
      </c>
      <c r="BC67" s="107">
        <v>0</v>
      </c>
      <c r="BD67" s="107">
        <v>0</v>
      </c>
      <c r="BE67" s="107">
        <v>0</v>
      </c>
      <c r="BF67" s="107">
        <v>0</v>
      </c>
      <c r="BG67" s="107">
        <v>0</v>
      </c>
      <c r="BH67" s="107">
        <v>0</v>
      </c>
      <c r="BI67" s="107">
        <v>0</v>
      </c>
      <c r="BJ67" s="107">
        <v>0</v>
      </c>
      <c r="BK67" s="107">
        <v>0</v>
      </c>
      <c r="BL67" s="107">
        <v>0</v>
      </c>
      <c r="BM67" s="107">
        <v>0</v>
      </c>
      <c r="BN67" s="107">
        <v>0</v>
      </c>
      <c r="BO67" s="107">
        <v>0</v>
      </c>
      <c r="BP67" s="107">
        <v>0</v>
      </c>
      <c r="BQ67" s="107">
        <v>0</v>
      </c>
      <c r="BR67" s="107">
        <v>0</v>
      </c>
      <c r="BS67" s="107">
        <v>0</v>
      </c>
      <c r="BT67" s="107">
        <v>0</v>
      </c>
      <c r="BU67" s="107">
        <v>0</v>
      </c>
      <c r="BV67" s="107">
        <v>0</v>
      </c>
      <c r="BW67" s="107">
        <v>0</v>
      </c>
      <c r="BX67" s="107">
        <v>0</v>
      </c>
      <c r="BY67" s="107">
        <v>0</v>
      </c>
      <c r="BZ67" s="107">
        <v>0</v>
      </c>
      <c r="CA67" s="107">
        <v>0</v>
      </c>
      <c r="CB67" s="107">
        <v>0</v>
      </c>
      <c r="CC67" s="107">
        <v>0</v>
      </c>
      <c r="CD67" s="107">
        <v>0</v>
      </c>
      <c r="CE67" s="107">
        <v>0</v>
      </c>
      <c r="CF67" s="107">
        <v>0</v>
      </c>
      <c r="CG67" s="107">
        <v>0</v>
      </c>
      <c r="CH67" s="107">
        <v>0</v>
      </c>
      <c r="CI67" s="107">
        <v>0</v>
      </c>
      <c r="CJ67" s="107">
        <v>0</v>
      </c>
      <c r="CK67" s="107">
        <v>0</v>
      </c>
      <c r="CL67" s="107">
        <v>0</v>
      </c>
      <c r="CM67" s="107">
        <v>0</v>
      </c>
      <c r="CN67" s="107">
        <v>0</v>
      </c>
      <c r="CO67" s="107">
        <v>0</v>
      </c>
      <c r="CP67" s="107">
        <v>0</v>
      </c>
      <c r="CQ67" s="107">
        <v>0</v>
      </c>
      <c r="CR67" s="107">
        <v>0</v>
      </c>
      <c r="CS67" s="107">
        <v>0</v>
      </c>
      <c r="CT67" s="107">
        <v>0</v>
      </c>
      <c r="CU67" s="107">
        <v>0</v>
      </c>
      <c r="CV67" s="107">
        <v>0</v>
      </c>
      <c r="CW67" s="107">
        <v>0</v>
      </c>
      <c r="CX67" s="107">
        <v>0</v>
      </c>
      <c r="CY67" s="107">
        <v>0</v>
      </c>
      <c r="CZ67" s="107">
        <v>0</v>
      </c>
      <c r="DA67" s="107">
        <v>0</v>
      </c>
      <c r="DB67" s="107">
        <v>0</v>
      </c>
      <c r="DC67" s="107">
        <v>0</v>
      </c>
      <c r="DD67" s="107">
        <v>0</v>
      </c>
      <c r="DE67" s="107">
        <v>0</v>
      </c>
      <c r="DF67" s="107">
        <v>0</v>
      </c>
      <c r="DG67" s="107">
        <v>0</v>
      </c>
      <c r="DH67" s="107">
        <v>0</v>
      </c>
      <c r="DI67" s="107">
        <v>0</v>
      </c>
      <c r="DJ67" s="107">
        <v>0</v>
      </c>
      <c r="DK67" s="107">
        <v>0</v>
      </c>
      <c r="DL67" s="107">
        <v>0</v>
      </c>
      <c r="DM67" s="107">
        <v>0</v>
      </c>
      <c r="DN67" s="107">
        <v>0</v>
      </c>
      <c r="DO67" s="107">
        <v>0</v>
      </c>
      <c r="DP67" s="107">
        <v>0</v>
      </c>
      <c r="DQ67" s="107">
        <v>0</v>
      </c>
      <c r="DR67" s="107">
        <v>0</v>
      </c>
    </row>
    <row r="68" spans="1:122">
      <c r="A68" s="106"/>
      <c r="B68" s="107" t="s">
        <v>168</v>
      </c>
      <c r="C68" s="107">
        <v>19597282.31</v>
      </c>
      <c r="D68" s="107">
        <v>4635147.4</v>
      </c>
      <c r="E68" s="107">
        <v>0</v>
      </c>
      <c r="F68" s="107">
        <v>0</v>
      </c>
      <c r="G68" s="107">
        <v>0</v>
      </c>
      <c r="H68" s="107">
        <v>0</v>
      </c>
      <c r="I68" s="107">
        <v>0</v>
      </c>
      <c r="J68" s="107">
        <v>16000</v>
      </c>
      <c r="K68" s="107">
        <v>0</v>
      </c>
      <c r="L68" s="107">
        <v>3460608.42</v>
      </c>
      <c r="M68" s="107">
        <v>0</v>
      </c>
      <c r="N68" s="107">
        <v>0</v>
      </c>
      <c r="O68" s="107">
        <v>0</v>
      </c>
      <c r="P68" s="107">
        <v>0</v>
      </c>
      <c r="Q68" s="107">
        <v>0</v>
      </c>
      <c r="R68" s="107">
        <v>0</v>
      </c>
      <c r="S68" s="107">
        <v>5094.33</v>
      </c>
      <c r="T68" s="107">
        <v>0</v>
      </c>
      <c r="U68" s="107">
        <v>11161244.93</v>
      </c>
      <c r="V68" s="107">
        <v>267101.71</v>
      </c>
      <c r="W68" s="107">
        <v>0</v>
      </c>
      <c r="X68" s="107">
        <v>52085.52</v>
      </c>
      <c r="Y68" s="107">
        <v>187008.26</v>
      </c>
      <c r="Z68" s="107">
        <v>43328.08</v>
      </c>
      <c r="AA68" s="107">
        <v>12255.12</v>
      </c>
      <c r="AB68" s="107">
        <v>24510.25</v>
      </c>
      <c r="AC68" s="107">
        <v>0</v>
      </c>
      <c r="AD68" s="107">
        <v>0</v>
      </c>
      <c r="AE68" s="107">
        <v>0</v>
      </c>
      <c r="AF68" s="107">
        <v>0</v>
      </c>
      <c r="AG68" s="107">
        <v>0</v>
      </c>
      <c r="AH68" s="107">
        <v>0</v>
      </c>
      <c r="AI68" s="107">
        <v>0</v>
      </c>
      <c r="AJ68" s="107">
        <v>0</v>
      </c>
      <c r="AK68" s="107">
        <v>24510.26</v>
      </c>
      <c r="AL68" s="107">
        <v>27575.26</v>
      </c>
      <c r="AM68" s="107">
        <v>7261015.6</v>
      </c>
      <c r="AN68" s="107">
        <v>3947.14</v>
      </c>
      <c r="AO68" s="107">
        <v>0</v>
      </c>
      <c r="AP68" s="107">
        <v>0</v>
      </c>
      <c r="AQ68" s="107">
        <v>70570.88</v>
      </c>
      <c r="AR68" s="107">
        <v>38377.19</v>
      </c>
      <c r="AS68" s="107">
        <v>2555.47</v>
      </c>
      <c r="AT68" s="107">
        <v>177778.05</v>
      </c>
      <c r="AU68" s="107">
        <v>3607000.6</v>
      </c>
      <c r="AV68" s="107">
        <v>230439.3</v>
      </c>
      <c r="AW68" s="107">
        <v>203594.76</v>
      </c>
      <c r="AX68" s="107">
        <v>169784.8</v>
      </c>
      <c r="AY68" s="107">
        <v>134491.48</v>
      </c>
      <c r="AZ68" s="107">
        <v>224356.8</v>
      </c>
      <c r="BA68" s="107">
        <v>204897.79</v>
      </c>
      <c r="BB68" s="107">
        <v>108321.49</v>
      </c>
      <c r="BC68" s="107">
        <v>250230.59</v>
      </c>
      <c r="BD68" s="107">
        <v>155212.42</v>
      </c>
      <c r="BE68" s="107">
        <v>99428.62</v>
      </c>
      <c r="BF68" s="107">
        <v>138433.14</v>
      </c>
      <c r="BG68" s="107">
        <v>148348.16</v>
      </c>
      <c r="BH68" s="107">
        <v>78278.48</v>
      </c>
      <c r="BI68" s="107">
        <v>82955.47</v>
      </c>
      <c r="BJ68" s="107">
        <v>56170.92</v>
      </c>
      <c r="BK68" s="107">
        <v>118807.85</v>
      </c>
      <c r="BL68" s="107">
        <v>89462.1</v>
      </c>
      <c r="BM68" s="107">
        <v>48926.34</v>
      </c>
      <c r="BN68" s="107">
        <v>55724.73</v>
      </c>
      <c r="BO68" s="107">
        <v>67205.25</v>
      </c>
      <c r="BP68" s="107">
        <v>99994.64</v>
      </c>
      <c r="BQ68" s="107">
        <v>19407.48</v>
      </c>
      <c r="BR68" s="107">
        <v>32939.89</v>
      </c>
      <c r="BS68" s="107">
        <v>39497.89</v>
      </c>
      <c r="BT68" s="107">
        <v>19811.47</v>
      </c>
      <c r="BU68" s="107">
        <v>17214.1</v>
      </c>
      <c r="BV68" s="107">
        <v>58998.59</v>
      </c>
      <c r="BW68" s="107">
        <v>33275.23</v>
      </c>
      <c r="BX68" s="107">
        <v>51880.24</v>
      </c>
      <c r="BY68" s="107">
        <v>11124.37</v>
      </c>
      <c r="BZ68" s="107">
        <v>17028.58</v>
      </c>
      <c r="CA68" s="107">
        <v>4374.85</v>
      </c>
      <c r="CB68" s="107">
        <v>10466.9</v>
      </c>
      <c r="CC68" s="107">
        <v>18793.4</v>
      </c>
      <c r="CD68" s="107">
        <v>59592.49</v>
      </c>
      <c r="CE68" s="107">
        <v>45992.41</v>
      </c>
      <c r="CF68" s="107">
        <v>6493.91</v>
      </c>
      <c r="CG68" s="107">
        <v>5823.33</v>
      </c>
      <c r="CH68" s="107">
        <v>4460.64</v>
      </c>
      <c r="CI68" s="107">
        <v>16202.13</v>
      </c>
      <c r="CJ68" s="107">
        <v>3536.66</v>
      </c>
      <c r="CK68" s="107">
        <v>8095.33</v>
      </c>
      <c r="CL68" s="107">
        <v>23669.02</v>
      </c>
      <c r="CM68" s="107">
        <v>11597.34</v>
      </c>
      <c r="CN68" s="107">
        <v>10281.23</v>
      </c>
      <c r="CO68" s="107">
        <v>12016.73</v>
      </c>
      <c r="CP68" s="107">
        <v>5136.39</v>
      </c>
      <c r="CQ68" s="107">
        <v>12604.74</v>
      </c>
      <c r="CR68" s="107">
        <v>13447.15</v>
      </c>
      <c r="CS68" s="107">
        <v>3532.71</v>
      </c>
      <c r="CT68" s="107">
        <v>5116.69</v>
      </c>
      <c r="CU68" s="107">
        <v>10135.14</v>
      </c>
      <c r="CV68" s="107">
        <v>3734.96</v>
      </c>
      <c r="CW68" s="107">
        <v>886.06</v>
      </c>
      <c r="CX68" s="107">
        <v>731.72</v>
      </c>
      <c r="CY68" s="107">
        <v>2020.04</v>
      </c>
      <c r="CZ68" s="107">
        <v>2628.06</v>
      </c>
      <c r="DA68" s="107">
        <v>2608.46</v>
      </c>
      <c r="DB68" s="107">
        <v>24821.93</v>
      </c>
      <c r="DC68" s="107">
        <v>43019.29</v>
      </c>
      <c r="DD68" s="107">
        <v>26353.04</v>
      </c>
      <c r="DE68" s="107">
        <v>7160.04</v>
      </c>
      <c r="DF68" s="107">
        <v>14121.11</v>
      </c>
      <c r="DG68" s="107">
        <v>44075.83</v>
      </c>
      <c r="DH68" s="107">
        <v>33787.53</v>
      </c>
      <c r="DI68" s="107">
        <v>8240.59</v>
      </c>
      <c r="DJ68" s="107">
        <v>797.59</v>
      </c>
      <c r="DK68" s="107">
        <v>7994.02</v>
      </c>
      <c r="DL68" s="107">
        <v>7715.52</v>
      </c>
      <c r="DM68" s="107">
        <v>4349</v>
      </c>
      <c r="DN68" s="107">
        <v>18.94</v>
      </c>
      <c r="DO68" s="107">
        <v>4056.09</v>
      </c>
      <c r="DP68" s="107">
        <v>5995.08</v>
      </c>
      <c r="DQ68" s="107">
        <v>4107.25</v>
      </c>
      <c r="DR68" s="107">
        <v>166.29</v>
      </c>
    </row>
    <row r="69" spans="1:122">
      <c r="A69" s="106"/>
      <c r="B69" s="107" t="s">
        <v>169</v>
      </c>
      <c r="C69" s="107">
        <v>5875433.41</v>
      </c>
      <c r="D69" s="107">
        <v>0</v>
      </c>
      <c r="E69" s="107">
        <v>0</v>
      </c>
      <c r="F69" s="107">
        <v>0</v>
      </c>
      <c r="G69" s="107">
        <v>0</v>
      </c>
      <c r="H69" s="107">
        <v>160377.36</v>
      </c>
      <c r="I69" s="107">
        <v>37995.85</v>
      </c>
      <c r="J69" s="107">
        <v>0</v>
      </c>
      <c r="K69" s="107">
        <v>0</v>
      </c>
      <c r="L69" s="107">
        <v>1283187.53</v>
      </c>
      <c r="M69" s="107">
        <v>0</v>
      </c>
      <c r="N69" s="107">
        <v>0</v>
      </c>
      <c r="O69" s="107">
        <v>0</v>
      </c>
      <c r="P69" s="107">
        <v>0</v>
      </c>
      <c r="Q69" s="107">
        <v>0</v>
      </c>
      <c r="R69" s="107">
        <v>0</v>
      </c>
      <c r="S69" s="107">
        <v>0</v>
      </c>
      <c r="T69" s="107">
        <v>0</v>
      </c>
      <c r="U69" s="107">
        <v>3918596.39</v>
      </c>
      <c r="V69" s="107">
        <v>433723.83</v>
      </c>
      <c r="W69" s="107">
        <v>6882.64</v>
      </c>
      <c r="X69" s="107">
        <v>34669.81</v>
      </c>
      <c r="Y69" s="107">
        <v>0</v>
      </c>
      <c r="Z69" s="107">
        <v>398272.69</v>
      </c>
      <c r="AA69" s="107">
        <v>16762.46</v>
      </c>
      <c r="AB69" s="107">
        <v>11792.46</v>
      </c>
      <c r="AC69" s="107">
        <v>6896.22</v>
      </c>
      <c r="AD69" s="107">
        <v>4358.49</v>
      </c>
      <c r="AE69" s="107">
        <v>2264.15</v>
      </c>
      <c r="AF69" s="107">
        <v>0</v>
      </c>
      <c r="AG69" s="107">
        <v>0</v>
      </c>
      <c r="AH69" s="107">
        <v>0</v>
      </c>
      <c r="AI69" s="107">
        <v>260</v>
      </c>
      <c r="AJ69" s="107">
        <v>0</v>
      </c>
      <c r="AK69" s="107">
        <v>23113.21</v>
      </c>
      <c r="AL69" s="107">
        <v>11556.6</v>
      </c>
      <c r="AM69" s="107">
        <v>0</v>
      </c>
      <c r="AN69" s="107">
        <v>363725.45</v>
      </c>
      <c r="AO69" s="107">
        <v>106321.45</v>
      </c>
      <c r="AP69" s="107">
        <v>0</v>
      </c>
      <c r="AQ69" s="107">
        <v>2283552.52</v>
      </c>
      <c r="AR69" s="107">
        <v>0</v>
      </c>
      <c r="AS69" s="107">
        <v>0</v>
      </c>
      <c r="AT69" s="107">
        <v>52606.84</v>
      </c>
      <c r="AU69" s="107">
        <v>1112390.13</v>
      </c>
      <c r="AV69" s="107">
        <v>70664.62</v>
      </c>
      <c r="AW69" s="107">
        <v>56738.03</v>
      </c>
      <c r="AX69" s="107">
        <v>66070.21</v>
      </c>
      <c r="AY69" s="107">
        <v>80165.84</v>
      </c>
      <c r="AZ69" s="107">
        <v>86318.73</v>
      </c>
      <c r="BA69" s="107">
        <v>64659.78</v>
      </c>
      <c r="BB69" s="107">
        <v>26422.03</v>
      </c>
      <c r="BC69" s="107">
        <v>87970.63</v>
      </c>
      <c r="BD69" s="107">
        <v>21349.12</v>
      </c>
      <c r="BE69" s="107">
        <v>17506.13</v>
      </c>
      <c r="BF69" s="107">
        <v>36566.73</v>
      </c>
      <c r="BG69" s="107">
        <v>33329.38</v>
      </c>
      <c r="BH69" s="107">
        <v>26152.21</v>
      </c>
      <c r="BI69" s="107">
        <v>19500.86</v>
      </c>
      <c r="BJ69" s="107">
        <v>23394.88</v>
      </c>
      <c r="BK69" s="107">
        <v>26043.56</v>
      </c>
      <c r="BL69" s="107">
        <v>67916.26</v>
      </c>
      <c r="BM69" s="107">
        <v>19965.92</v>
      </c>
      <c r="BN69" s="107">
        <v>13411.07</v>
      </c>
      <c r="BO69" s="107">
        <v>18192.01</v>
      </c>
      <c r="BP69" s="107">
        <v>32922.68</v>
      </c>
      <c r="BQ69" s="107">
        <v>5454.02</v>
      </c>
      <c r="BR69" s="107">
        <v>9166.25</v>
      </c>
      <c r="BS69" s="107">
        <v>5916.73</v>
      </c>
      <c r="BT69" s="107">
        <v>7317.18</v>
      </c>
      <c r="BU69" s="107">
        <v>6726.46</v>
      </c>
      <c r="BV69" s="107">
        <v>12196.27</v>
      </c>
      <c r="BW69" s="107">
        <v>9926.37</v>
      </c>
      <c r="BX69" s="107">
        <v>19144.56</v>
      </c>
      <c r="BY69" s="107">
        <v>3959.19</v>
      </c>
      <c r="BZ69" s="107">
        <v>4869.52</v>
      </c>
      <c r="CA69" s="107">
        <v>2248.11</v>
      </c>
      <c r="CB69" s="107">
        <v>4239.05</v>
      </c>
      <c r="CC69" s="107">
        <v>7819.31</v>
      </c>
      <c r="CD69" s="107">
        <v>5729.69</v>
      </c>
      <c r="CE69" s="107">
        <v>15117.58</v>
      </c>
      <c r="CF69" s="107">
        <v>2908.36</v>
      </c>
      <c r="CG69" s="107">
        <v>595.48</v>
      </c>
      <c r="CH69" s="107">
        <v>1669.49</v>
      </c>
      <c r="CI69" s="107">
        <v>2563.38</v>
      </c>
      <c r="CJ69" s="107">
        <v>1643.27</v>
      </c>
      <c r="CK69" s="107">
        <v>3008.08</v>
      </c>
      <c r="CL69" s="107">
        <v>4286.43</v>
      </c>
      <c r="CM69" s="107">
        <v>1674.77</v>
      </c>
      <c r="CN69" s="107">
        <v>1433.32</v>
      </c>
      <c r="CO69" s="107">
        <v>1953.29</v>
      </c>
      <c r="CP69" s="107">
        <v>2607.82</v>
      </c>
      <c r="CQ69" s="107">
        <v>2457.09</v>
      </c>
      <c r="CR69" s="107">
        <v>2573.54</v>
      </c>
      <c r="CS69" s="107">
        <v>1701.12</v>
      </c>
      <c r="CT69" s="107">
        <v>1386.06</v>
      </c>
      <c r="CU69" s="107">
        <v>732.13</v>
      </c>
      <c r="CV69" s="107">
        <v>1534.15</v>
      </c>
      <c r="CW69" s="107">
        <v>350.97</v>
      </c>
      <c r="CX69" s="107">
        <v>300.46</v>
      </c>
      <c r="CY69" s="107">
        <v>876.92</v>
      </c>
      <c r="CZ69" s="107">
        <v>679.8</v>
      </c>
      <c r="DA69" s="107">
        <v>939.33</v>
      </c>
      <c r="DB69" s="107">
        <v>5077.06</v>
      </c>
      <c r="DC69" s="107">
        <v>10477.27</v>
      </c>
      <c r="DD69" s="107">
        <v>8010.93</v>
      </c>
      <c r="DE69" s="107">
        <v>2168.38</v>
      </c>
      <c r="DF69" s="107">
        <v>2855.11</v>
      </c>
      <c r="DG69" s="107">
        <v>12062.1</v>
      </c>
      <c r="DH69" s="107">
        <v>2195.32</v>
      </c>
      <c r="DI69" s="107">
        <v>2261.41</v>
      </c>
      <c r="DJ69" s="107">
        <v>285.79</v>
      </c>
      <c r="DK69" s="107">
        <v>1220.9</v>
      </c>
      <c r="DL69" s="107">
        <v>5205.58</v>
      </c>
      <c r="DM69" s="107">
        <v>1204.51</v>
      </c>
      <c r="DN69" s="107">
        <v>923.8</v>
      </c>
      <c r="DO69" s="107">
        <v>2271.73</v>
      </c>
      <c r="DP69" s="107">
        <v>2102.16</v>
      </c>
      <c r="DQ69" s="107">
        <v>1035.6</v>
      </c>
      <c r="DR69" s="107">
        <v>66.25</v>
      </c>
    </row>
    <row r="70" spans="1:122">
      <c r="A70" s="106"/>
      <c r="B70" s="107" t="s">
        <v>170</v>
      </c>
      <c r="C70" s="107">
        <v>0</v>
      </c>
      <c r="D70" s="107">
        <v>0</v>
      </c>
      <c r="E70" s="107">
        <v>0</v>
      </c>
      <c r="F70" s="107">
        <v>0</v>
      </c>
      <c r="G70" s="107">
        <v>0</v>
      </c>
      <c r="H70" s="107">
        <v>0</v>
      </c>
      <c r="I70" s="107">
        <v>0</v>
      </c>
      <c r="J70" s="107">
        <v>0</v>
      </c>
      <c r="K70" s="107">
        <v>0</v>
      </c>
      <c r="L70" s="107">
        <v>0</v>
      </c>
      <c r="M70" s="107">
        <v>0</v>
      </c>
      <c r="N70" s="107">
        <v>0</v>
      </c>
      <c r="O70" s="107">
        <v>0</v>
      </c>
      <c r="P70" s="107">
        <v>0</v>
      </c>
      <c r="Q70" s="107">
        <v>0</v>
      </c>
      <c r="R70" s="107">
        <v>0</v>
      </c>
      <c r="S70" s="107">
        <v>0</v>
      </c>
      <c r="T70" s="107">
        <v>0</v>
      </c>
      <c r="U70" s="107">
        <v>0</v>
      </c>
      <c r="V70" s="107">
        <v>0</v>
      </c>
      <c r="W70" s="107">
        <v>0</v>
      </c>
      <c r="X70" s="107">
        <v>0</v>
      </c>
      <c r="Y70" s="107">
        <v>0</v>
      </c>
      <c r="Z70" s="107">
        <v>0</v>
      </c>
      <c r="AA70" s="107">
        <v>0</v>
      </c>
      <c r="AB70" s="107">
        <v>0</v>
      </c>
      <c r="AC70" s="107">
        <v>0</v>
      </c>
      <c r="AD70" s="107">
        <v>0</v>
      </c>
      <c r="AE70" s="107">
        <v>0</v>
      </c>
      <c r="AF70" s="107">
        <v>0</v>
      </c>
      <c r="AG70" s="107">
        <v>0</v>
      </c>
      <c r="AH70" s="107">
        <v>0</v>
      </c>
      <c r="AI70" s="107">
        <v>0</v>
      </c>
      <c r="AJ70" s="107">
        <v>0</v>
      </c>
      <c r="AK70" s="107">
        <v>0</v>
      </c>
      <c r="AL70" s="107">
        <v>0</v>
      </c>
      <c r="AM70" s="107">
        <v>0</v>
      </c>
      <c r="AN70" s="107">
        <v>0</v>
      </c>
      <c r="AO70" s="107">
        <v>0</v>
      </c>
      <c r="AP70" s="107">
        <v>0</v>
      </c>
      <c r="AQ70" s="107">
        <v>0</v>
      </c>
      <c r="AR70" s="107">
        <v>0</v>
      </c>
      <c r="AS70" s="107">
        <v>0</v>
      </c>
      <c r="AT70" s="107">
        <v>0</v>
      </c>
      <c r="AU70" s="107">
        <v>0</v>
      </c>
      <c r="AV70" s="107">
        <v>0</v>
      </c>
      <c r="AW70" s="107">
        <v>0</v>
      </c>
      <c r="AX70" s="107">
        <v>0</v>
      </c>
      <c r="AY70" s="107">
        <v>0</v>
      </c>
      <c r="AZ70" s="107">
        <v>0</v>
      </c>
      <c r="BA70" s="107">
        <v>0</v>
      </c>
      <c r="BB70" s="107">
        <v>0</v>
      </c>
      <c r="BC70" s="107">
        <v>0</v>
      </c>
      <c r="BD70" s="107">
        <v>0</v>
      </c>
      <c r="BE70" s="107">
        <v>0</v>
      </c>
      <c r="BF70" s="107">
        <v>0</v>
      </c>
      <c r="BG70" s="107">
        <v>0</v>
      </c>
      <c r="BH70" s="107">
        <v>0</v>
      </c>
      <c r="BI70" s="107">
        <v>0</v>
      </c>
      <c r="BJ70" s="107">
        <v>0</v>
      </c>
      <c r="BK70" s="107">
        <v>0</v>
      </c>
      <c r="BL70" s="107">
        <v>0</v>
      </c>
      <c r="BM70" s="107">
        <v>0</v>
      </c>
      <c r="BN70" s="107">
        <v>0</v>
      </c>
      <c r="BO70" s="107">
        <v>0</v>
      </c>
      <c r="BP70" s="107">
        <v>0</v>
      </c>
      <c r="BQ70" s="107">
        <v>0</v>
      </c>
      <c r="BR70" s="107">
        <v>0</v>
      </c>
      <c r="BS70" s="107">
        <v>0</v>
      </c>
      <c r="BT70" s="107">
        <v>0</v>
      </c>
      <c r="BU70" s="107">
        <v>0</v>
      </c>
      <c r="BV70" s="107">
        <v>0</v>
      </c>
      <c r="BW70" s="107">
        <v>0</v>
      </c>
      <c r="BX70" s="107">
        <v>0</v>
      </c>
      <c r="BY70" s="107">
        <v>0</v>
      </c>
      <c r="BZ70" s="107">
        <v>0</v>
      </c>
      <c r="CA70" s="107">
        <v>0</v>
      </c>
      <c r="CB70" s="107">
        <v>0</v>
      </c>
      <c r="CC70" s="107">
        <v>0</v>
      </c>
      <c r="CD70" s="107">
        <v>0</v>
      </c>
      <c r="CE70" s="107">
        <v>0</v>
      </c>
      <c r="CF70" s="107">
        <v>0</v>
      </c>
      <c r="CG70" s="107">
        <v>0</v>
      </c>
      <c r="CH70" s="107">
        <v>0</v>
      </c>
      <c r="CI70" s="107">
        <v>0</v>
      </c>
      <c r="CJ70" s="107">
        <v>0</v>
      </c>
      <c r="CK70" s="107">
        <v>0</v>
      </c>
      <c r="CL70" s="107">
        <v>0</v>
      </c>
      <c r="CM70" s="107">
        <v>0</v>
      </c>
      <c r="CN70" s="107">
        <v>0</v>
      </c>
      <c r="CO70" s="107">
        <v>0</v>
      </c>
      <c r="CP70" s="107">
        <v>0</v>
      </c>
      <c r="CQ70" s="107">
        <v>0</v>
      </c>
      <c r="CR70" s="107">
        <v>0</v>
      </c>
      <c r="CS70" s="107">
        <v>0</v>
      </c>
      <c r="CT70" s="107">
        <v>0</v>
      </c>
      <c r="CU70" s="107">
        <v>0</v>
      </c>
      <c r="CV70" s="107">
        <v>0</v>
      </c>
      <c r="CW70" s="107">
        <v>0</v>
      </c>
      <c r="CX70" s="107">
        <v>0</v>
      </c>
      <c r="CY70" s="107">
        <v>0</v>
      </c>
      <c r="CZ70" s="107">
        <v>0</v>
      </c>
      <c r="DA70" s="107">
        <v>0</v>
      </c>
      <c r="DB70" s="107">
        <v>0</v>
      </c>
      <c r="DC70" s="107">
        <v>0</v>
      </c>
      <c r="DD70" s="107">
        <v>0</v>
      </c>
      <c r="DE70" s="107">
        <v>0</v>
      </c>
      <c r="DF70" s="107">
        <v>0</v>
      </c>
      <c r="DG70" s="107">
        <v>0</v>
      </c>
      <c r="DH70" s="107">
        <v>0</v>
      </c>
      <c r="DI70" s="107">
        <v>0</v>
      </c>
      <c r="DJ70" s="107">
        <v>0</v>
      </c>
      <c r="DK70" s="107">
        <v>0</v>
      </c>
      <c r="DL70" s="107">
        <v>0</v>
      </c>
      <c r="DM70" s="107">
        <v>0</v>
      </c>
      <c r="DN70" s="107">
        <v>0</v>
      </c>
      <c r="DO70" s="107">
        <v>0</v>
      </c>
      <c r="DP70" s="107">
        <v>0</v>
      </c>
      <c r="DQ70" s="107">
        <v>0</v>
      </c>
      <c r="DR70" s="107">
        <v>0</v>
      </c>
    </row>
    <row r="71" spans="1:122">
      <c r="A71" s="106"/>
      <c r="B71" s="107" t="s">
        <v>171</v>
      </c>
      <c r="C71" s="107">
        <v>9737112.16</v>
      </c>
      <c r="D71" s="107">
        <v>6753669.24</v>
      </c>
      <c r="E71" s="107">
        <v>0</v>
      </c>
      <c r="F71" s="107">
        <v>0</v>
      </c>
      <c r="G71" s="107">
        <v>0</v>
      </c>
      <c r="H71" s="107">
        <v>0</v>
      </c>
      <c r="I71" s="107">
        <v>0</v>
      </c>
      <c r="J71" s="107">
        <v>0</v>
      </c>
      <c r="K71" s="107">
        <v>0</v>
      </c>
      <c r="L71" s="107">
        <v>0</v>
      </c>
      <c r="M71" s="107">
        <v>0</v>
      </c>
      <c r="N71" s="107">
        <v>0</v>
      </c>
      <c r="O71" s="107">
        <v>0</v>
      </c>
      <c r="P71" s="107">
        <v>0</v>
      </c>
      <c r="Q71" s="107">
        <v>0</v>
      </c>
      <c r="R71" s="107">
        <v>0</v>
      </c>
      <c r="S71" s="107">
        <v>0</v>
      </c>
      <c r="T71" s="107">
        <v>0</v>
      </c>
      <c r="U71" s="107">
        <v>2551719.64</v>
      </c>
      <c r="V71" s="107">
        <v>408111.28</v>
      </c>
      <c r="W71" s="107">
        <v>0</v>
      </c>
      <c r="X71" s="107">
        <v>23612</v>
      </c>
      <c r="Y71" s="107">
        <v>293815.89</v>
      </c>
      <c r="Z71" s="107">
        <v>42989.08</v>
      </c>
      <c r="AA71" s="107">
        <v>19066.65</v>
      </c>
      <c r="AB71" s="107">
        <v>44600.28</v>
      </c>
      <c r="AC71" s="107">
        <v>7639.38</v>
      </c>
      <c r="AD71" s="107">
        <v>0</v>
      </c>
      <c r="AE71" s="107">
        <v>0</v>
      </c>
      <c r="AF71" s="107">
        <v>0</v>
      </c>
      <c r="AG71" s="107">
        <v>0</v>
      </c>
      <c r="AH71" s="107">
        <v>0</v>
      </c>
      <c r="AI71" s="107">
        <v>0</v>
      </c>
      <c r="AJ71" s="107">
        <v>0</v>
      </c>
      <c r="AK71" s="107">
        <v>3696.68</v>
      </c>
      <c r="AL71" s="107">
        <v>19915.32</v>
      </c>
      <c r="AM71" s="107">
        <v>0</v>
      </c>
      <c r="AN71" s="107">
        <v>0</v>
      </c>
      <c r="AO71" s="107">
        <v>0</v>
      </c>
      <c r="AP71" s="107">
        <v>0</v>
      </c>
      <c r="AQ71" s="107">
        <v>312663.84</v>
      </c>
      <c r="AR71" s="107">
        <v>27161.36</v>
      </c>
      <c r="AS71" s="107">
        <v>130688.62</v>
      </c>
      <c r="AT71" s="107">
        <v>54882.74</v>
      </c>
      <c r="AU71" s="107">
        <v>2026323.08</v>
      </c>
      <c r="AV71" s="107">
        <v>52629.57</v>
      </c>
      <c r="AW71" s="107">
        <v>60508.86</v>
      </c>
      <c r="AX71" s="107">
        <v>57192.85</v>
      </c>
      <c r="AY71" s="107">
        <v>33234.75</v>
      </c>
      <c r="AZ71" s="107">
        <v>75324.32</v>
      </c>
      <c r="BA71" s="107">
        <v>84707.73</v>
      </c>
      <c r="BB71" s="107">
        <v>25834.75</v>
      </c>
      <c r="BC71" s="107">
        <v>90369.02</v>
      </c>
      <c r="BD71" s="107">
        <v>23553.54</v>
      </c>
      <c r="BE71" s="107">
        <v>41344.82</v>
      </c>
      <c r="BF71" s="107">
        <v>36600.04</v>
      </c>
      <c r="BG71" s="107">
        <v>88369.02</v>
      </c>
      <c r="BH71" s="107">
        <v>19610.44</v>
      </c>
      <c r="BI71" s="107">
        <v>50014.04</v>
      </c>
      <c r="BJ71" s="107">
        <v>18793.54</v>
      </c>
      <c r="BK71" s="107">
        <v>17267.2</v>
      </c>
      <c r="BL71" s="107">
        <v>57474.15</v>
      </c>
      <c r="BM71" s="107">
        <v>23839.09</v>
      </c>
      <c r="BN71" s="107">
        <v>16338.2</v>
      </c>
      <c r="BO71" s="107">
        <v>20294.25</v>
      </c>
      <c r="BP71" s="107">
        <v>49724.23</v>
      </c>
      <c r="BQ71" s="107">
        <v>24334.2</v>
      </c>
      <c r="BR71" s="107">
        <v>10870.08</v>
      </c>
      <c r="BS71" s="107">
        <v>15833.71</v>
      </c>
      <c r="BT71" s="107">
        <v>41163.32</v>
      </c>
      <c r="BU71" s="107">
        <v>11057.84</v>
      </c>
      <c r="BV71" s="107">
        <v>14553.22</v>
      </c>
      <c r="BW71" s="107">
        <v>10706.82</v>
      </c>
      <c r="BX71" s="107">
        <v>20415.71</v>
      </c>
      <c r="BY71" s="107">
        <v>8227.4</v>
      </c>
      <c r="BZ71" s="107">
        <v>24197.76</v>
      </c>
      <c r="CA71" s="107">
        <v>5698.4</v>
      </c>
      <c r="CB71" s="107">
        <v>16043.88</v>
      </c>
      <c r="CC71" s="107">
        <v>4450.55</v>
      </c>
      <c r="CD71" s="107">
        <v>57400.44</v>
      </c>
      <c r="CE71" s="107">
        <v>86323.19</v>
      </c>
      <c r="CF71" s="107">
        <v>8037.68</v>
      </c>
      <c r="CG71" s="107">
        <v>14275.3</v>
      </c>
      <c r="CH71" s="107">
        <v>13132</v>
      </c>
      <c r="CI71" s="107">
        <v>19582.9</v>
      </c>
      <c r="CJ71" s="107">
        <v>15809.04</v>
      </c>
      <c r="CK71" s="107">
        <v>15351.02</v>
      </c>
      <c r="CL71" s="107">
        <v>20572.39</v>
      </c>
      <c r="CM71" s="107">
        <v>26258.28</v>
      </c>
      <c r="CN71" s="107">
        <v>15462.99</v>
      </c>
      <c r="CO71" s="107">
        <v>16686.74</v>
      </c>
      <c r="CP71" s="107">
        <v>35009.17</v>
      </c>
      <c r="CQ71" s="107">
        <v>24703.14</v>
      </c>
      <c r="CR71" s="107">
        <v>10519.76</v>
      </c>
      <c r="CS71" s="107">
        <v>19572.14</v>
      </c>
      <c r="CT71" s="107">
        <v>17787.37</v>
      </c>
      <c r="CU71" s="107">
        <v>17385.81</v>
      </c>
      <c r="CV71" s="107">
        <v>15716.45</v>
      </c>
      <c r="CW71" s="107">
        <v>14277.55</v>
      </c>
      <c r="CX71" s="107">
        <v>20884.56</v>
      </c>
      <c r="CY71" s="107">
        <v>17564.06</v>
      </c>
      <c r="CZ71" s="107">
        <v>14213.98</v>
      </c>
      <c r="DA71" s="107">
        <v>14723.35</v>
      </c>
      <c r="DB71" s="107">
        <v>32366.96</v>
      </c>
      <c r="DC71" s="107">
        <v>40337.59</v>
      </c>
      <c r="DD71" s="107">
        <v>35167.56</v>
      </c>
      <c r="DE71" s="107">
        <v>27282.07</v>
      </c>
      <c r="DF71" s="107">
        <v>20946.4</v>
      </c>
      <c r="DG71" s="107">
        <v>32568.46</v>
      </c>
      <c r="DH71" s="107">
        <v>32378.8</v>
      </c>
      <c r="DI71" s="107">
        <v>21283.36</v>
      </c>
      <c r="DJ71" s="107">
        <v>15465.14</v>
      </c>
      <c r="DK71" s="107">
        <v>13370.74</v>
      </c>
      <c r="DL71" s="107">
        <v>17768.56</v>
      </c>
      <c r="DM71" s="107">
        <v>10728.6</v>
      </c>
      <c r="DN71" s="107">
        <v>3524.97</v>
      </c>
      <c r="DO71" s="107">
        <v>12482.4</v>
      </c>
      <c r="DP71" s="107">
        <v>7652.7</v>
      </c>
      <c r="DQ71" s="107">
        <v>12214.72</v>
      </c>
      <c r="DR71" s="107">
        <v>8957.44</v>
      </c>
    </row>
    <row r="72" spans="1:122">
      <c r="A72" s="106"/>
      <c r="B72" s="107" t="s">
        <v>172</v>
      </c>
      <c r="C72" s="107">
        <v>9967507.45</v>
      </c>
      <c r="D72" s="107">
        <v>9512875.75</v>
      </c>
      <c r="E72" s="107">
        <v>0</v>
      </c>
      <c r="F72" s="107">
        <v>0</v>
      </c>
      <c r="G72" s="107">
        <v>0</v>
      </c>
      <c r="H72" s="107">
        <v>0</v>
      </c>
      <c r="I72" s="107">
        <v>0</v>
      </c>
      <c r="J72" s="107">
        <v>0</v>
      </c>
      <c r="K72" s="107">
        <v>0</v>
      </c>
      <c r="L72" s="107">
        <v>0</v>
      </c>
      <c r="M72" s="107">
        <v>0</v>
      </c>
      <c r="N72" s="107">
        <v>0</v>
      </c>
      <c r="O72" s="107">
        <v>0</v>
      </c>
      <c r="P72" s="107">
        <v>0</v>
      </c>
      <c r="Q72" s="107">
        <v>0</v>
      </c>
      <c r="R72" s="107">
        <v>0</v>
      </c>
      <c r="S72" s="107">
        <v>0</v>
      </c>
      <c r="T72" s="107">
        <v>0</v>
      </c>
      <c r="U72" s="107">
        <v>365336.42</v>
      </c>
      <c r="V72" s="107">
        <v>89295.28</v>
      </c>
      <c r="W72" s="107">
        <v>0</v>
      </c>
      <c r="X72" s="107">
        <v>0</v>
      </c>
      <c r="Y72" s="107">
        <v>0</v>
      </c>
      <c r="Z72" s="107">
        <v>89295.28</v>
      </c>
      <c r="AA72" s="107">
        <v>0</v>
      </c>
      <c r="AB72" s="107">
        <v>0</v>
      </c>
      <c r="AC72" s="107">
        <v>0</v>
      </c>
      <c r="AD72" s="107">
        <v>0</v>
      </c>
      <c r="AE72" s="107">
        <v>0</v>
      </c>
      <c r="AF72" s="107">
        <v>0</v>
      </c>
      <c r="AG72" s="107">
        <v>0</v>
      </c>
      <c r="AH72" s="107">
        <v>0</v>
      </c>
      <c r="AI72" s="107">
        <v>0</v>
      </c>
      <c r="AJ72" s="107">
        <v>0</v>
      </c>
      <c r="AK72" s="107">
        <v>0</v>
      </c>
      <c r="AL72" s="107">
        <v>0</v>
      </c>
      <c r="AM72" s="107">
        <v>0</v>
      </c>
      <c r="AN72" s="107">
        <v>1666.2</v>
      </c>
      <c r="AO72" s="107">
        <v>5031.52</v>
      </c>
      <c r="AP72" s="107">
        <v>0</v>
      </c>
      <c r="AQ72" s="107">
        <v>358638.7</v>
      </c>
      <c r="AR72" s="107">
        <v>0</v>
      </c>
      <c r="AS72" s="107">
        <v>0</v>
      </c>
      <c r="AT72" s="107">
        <v>0</v>
      </c>
      <c r="AU72" s="107">
        <v>0</v>
      </c>
      <c r="AV72" s="107">
        <v>0</v>
      </c>
      <c r="AW72" s="107">
        <v>0</v>
      </c>
      <c r="AX72" s="107">
        <v>0</v>
      </c>
      <c r="AY72" s="107">
        <v>0</v>
      </c>
      <c r="AZ72" s="107">
        <v>0</v>
      </c>
      <c r="BA72" s="107">
        <v>0</v>
      </c>
      <c r="BB72" s="107">
        <v>0</v>
      </c>
      <c r="BC72" s="107">
        <v>0</v>
      </c>
      <c r="BD72" s="107">
        <v>0</v>
      </c>
      <c r="BE72" s="107">
        <v>0</v>
      </c>
      <c r="BF72" s="107">
        <v>0</v>
      </c>
      <c r="BG72" s="107">
        <v>0</v>
      </c>
      <c r="BH72" s="107">
        <v>0</v>
      </c>
      <c r="BI72" s="107">
        <v>0</v>
      </c>
      <c r="BJ72" s="107">
        <v>0</v>
      </c>
      <c r="BK72" s="107">
        <v>0</v>
      </c>
      <c r="BL72" s="107">
        <v>0</v>
      </c>
      <c r="BM72" s="107">
        <v>0</v>
      </c>
      <c r="BN72" s="107">
        <v>0</v>
      </c>
      <c r="BO72" s="107">
        <v>0</v>
      </c>
      <c r="BP72" s="107">
        <v>0</v>
      </c>
      <c r="BQ72" s="107">
        <v>0</v>
      </c>
      <c r="BR72" s="107">
        <v>0</v>
      </c>
      <c r="BS72" s="107">
        <v>0</v>
      </c>
      <c r="BT72" s="107">
        <v>0</v>
      </c>
      <c r="BU72" s="107">
        <v>0</v>
      </c>
      <c r="BV72" s="107">
        <v>0</v>
      </c>
      <c r="BW72" s="107">
        <v>0</v>
      </c>
      <c r="BX72" s="107">
        <v>0</v>
      </c>
      <c r="BY72" s="107">
        <v>0</v>
      </c>
      <c r="BZ72" s="107">
        <v>0</v>
      </c>
      <c r="CA72" s="107">
        <v>0</v>
      </c>
      <c r="CB72" s="107">
        <v>0</v>
      </c>
      <c r="CC72" s="107">
        <v>0</v>
      </c>
      <c r="CD72" s="107">
        <v>0</v>
      </c>
      <c r="CE72" s="107">
        <v>0</v>
      </c>
      <c r="CF72" s="107">
        <v>0</v>
      </c>
      <c r="CG72" s="107">
        <v>0</v>
      </c>
      <c r="CH72" s="107">
        <v>0</v>
      </c>
      <c r="CI72" s="107">
        <v>0</v>
      </c>
      <c r="CJ72" s="107">
        <v>0</v>
      </c>
      <c r="CK72" s="107">
        <v>0</v>
      </c>
      <c r="CL72" s="107">
        <v>0</v>
      </c>
      <c r="CM72" s="107">
        <v>0</v>
      </c>
      <c r="CN72" s="107">
        <v>0</v>
      </c>
      <c r="CO72" s="107">
        <v>0</v>
      </c>
      <c r="CP72" s="107">
        <v>0</v>
      </c>
      <c r="CQ72" s="107">
        <v>0</v>
      </c>
      <c r="CR72" s="107">
        <v>0</v>
      </c>
      <c r="CS72" s="107">
        <v>0</v>
      </c>
      <c r="CT72" s="107">
        <v>0</v>
      </c>
      <c r="CU72" s="107">
        <v>0</v>
      </c>
      <c r="CV72" s="107">
        <v>0</v>
      </c>
      <c r="CW72" s="107">
        <v>0</v>
      </c>
      <c r="CX72" s="107">
        <v>0</v>
      </c>
      <c r="CY72" s="107">
        <v>0</v>
      </c>
      <c r="CZ72" s="107">
        <v>0</v>
      </c>
      <c r="DA72" s="107">
        <v>0</v>
      </c>
      <c r="DB72" s="107">
        <v>0</v>
      </c>
      <c r="DC72" s="107">
        <v>0</v>
      </c>
      <c r="DD72" s="107">
        <v>0</v>
      </c>
      <c r="DE72" s="107">
        <v>0</v>
      </c>
      <c r="DF72" s="107">
        <v>0</v>
      </c>
      <c r="DG72" s="107">
        <v>0</v>
      </c>
      <c r="DH72" s="107">
        <v>0</v>
      </c>
      <c r="DI72" s="107">
        <v>0</v>
      </c>
      <c r="DJ72" s="107">
        <v>0</v>
      </c>
      <c r="DK72" s="107">
        <v>0</v>
      </c>
      <c r="DL72" s="107">
        <v>0</v>
      </c>
      <c r="DM72" s="107">
        <v>0</v>
      </c>
      <c r="DN72" s="107">
        <v>0</v>
      </c>
      <c r="DO72" s="107">
        <v>0</v>
      </c>
      <c r="DP72" s="107">
        <v>0</v>
      </c>
      <c r="DQ72" s="107">
        <v>0</v>
      </c>
      <c r="DR72" s="107">
        <v>0</v>
      </c>
    </row>
    <row r="73" spans="1:122">
      <c r="A73" s="106"/>
      <c r="B73" s="107" t="s">
        <v>173</v>
      </c>
      <c r="C73" s="107">
        <v>8247953.6</v>
      </c>
      <c r="D73" s="107">
        <v>1323091.58</v>
      </c>
      <c r="E73" s="107">
        <v>0</v>
      </c>
      <c r="F73" s="107">
        <v>0</v>
      </c>
      <c r="G73" s="107">
        <v>0</v>
      </c>
      <c r="H73" s="107">
        <v>0</v>
      </c>
      <c r="I73" s="107">
        <v>0</v>
      </c>
      <c r="J73" s="107">
        <v>703092.88</v>
      </c>
      <c r="K73" s="107">
        <v>0</v>
      </c>
      <c r="L73" s="107">
        <v>0</v>
      </c>
      <c r="M73" s="107">
        <v>0</v>
      </c>
      <c r="N73" s="107">
        <v>0</v>
      </c>
      <c r="O73" s="107">
        <v>0</v>
      </c>
      <c r="P73" s="107">
        <v>0</v>
      </c>
      <c r="Q73" s="107">
        <v>0</v>
      </c>
      <c r="R73" s="107">
        <v>0</v>
      </c>
      <c r="S73" s="107">
        <v>7933.68</v>
      </c>
      <c r="T73" s="107">
        <v>0</v>
      </c>
      <c r="U73" s="107">
        <v>4458324.28</v>
      </c>
      <c r="V73" s="107">
        <v>1012905.79</v>
      </c>
      <c r="W73" s="107">
        <v>651171.41</v>
      </c>
      <c r="X73" s="107">
        <v>91433.98</v>
      </c>
      <c r="Y73" s="107">
        <v>674164.04</v>
      </c>
      <c r="Z73" s="107">
        <v>117897.67</v>
      </c>
      <c r="AA73" s="107">
        <v>40148</v>
      </c>
      <c r="AB73" s="107">
        <v>132392.72</v>
      </c>
      <c r="AC73" s="107">
        <v>48303.36</v>
      </c>
      <c r="AD73" s="107">
        <v>45383.81</v>
      </c>
      <c r="AE73" s="107">
        <v>30242.24</v>
      </c>
      <c r="AF73" s="107">
        <v>109555.35</v>
      </c>
      <c r="AG73" s="107">
        <v>84083.31</v>
      </c>
      <c r="AH73" s="107">
        <v>0</v>
      </c>
      <c r="AI73" s="107">
        <v>381906.7</v>
      </c>
      <c r="AJ73" s="107">
        <v>7902.26</v>
      </c>
      <c r="AK73" s="107">
        <v>26464.44</v>
      </c>
      <c r="AL73" s="107">
        <v>57067.28</v>
      </c>
      <c r="AM73" s="107">
        <v>75242.69</v>
      </c>
      <c r="AN73" s="107">
        <v>0</v>
      </c>
      <c r="AO73" s="107">
        <v>0</v>
      </c>
      <c r="AP73" s="107">
        <v>0</v>
      </c>
      <c r="AQ73" s="107">
        <v>28449.08</v>
      </c>
      <c r="AR73" s="107">
        <v>137979.51</v>
      </c>
      <c r="AS73" s="107">
        <v>2168.51</v>
      </c>
      <c r="AT73" s="107">
        <v>0</v>
      </c>
      <c r="AU73" s="107">
        <v>4214484.49</v>
      </c>
      <c r="AV73" s="107">
        <v>19077.38</v>
      </c>
      <c r="AW73" s="107">
        <v>0</v>
      </c>
      <c r="AX73" s="107">
        <v>18446.6</v>
      </c>
      <c r="AY73" s="107">
        <v>5527.46</v>
      </c>
      <c r="AZ73" s="107">
        <v>34663.2</v>
      </c>
      <c r="BA73" s="107">
        <v>379542.55</v>
      </c>
      <c r="BB73" s="107">
        <v>106270</v>
      </c>
      <c r="BC73" s="107">
        <v>314180.7</v>
      </c>
      <c r="BD73" s="107">
        <v>89372.69</v>
      </c>
      <c r="BE73" s="107">
        <v>105504</v>
      </c>
      <c r="BF73" s="107">
        <v>7011.82</v>
      </c>
      <c r="BG73" s="107">
        <v>406206.35</v>
      </c>
      <c r="BH73" s="107">
        <v>197289.2</v>
      </c>
      <c r="BI73" s="107">
        <v>366425.67</v>
      </c>
      <c r="BJ73" s="107">
        <v>97753.12</v>
      </c>
      <c r="BK73" s="107">
        <v>0</v>
      </c>
      <c r="BL73" s="107">
        <v>57638.32</v>
      </c>
      <c r="BM73" s="107">
        <v>3157.16</v>
      </c>
      <c r="BN73" s="107">
        <v>39508.48</v>
      </c>
      <c r="BO73" s="107">
        <v>108397.48</v>
      </c>
      <c r="BP73" s="107">
        <v>0</v>
      </c>
      <c r="BQ73" s="107">
        <v>29797.84</v>
      </c>
      <c r="BR73" s="107">
        <v>50083.2</v>
      </c>
      <c r="BS73" s="107">
        <v>0</v>
      </c>
      <c r="BT73" s="107">
        <v>80570</v>
      </c>
      <c r="BU73" s="107">
        <v>9317.76</v>
      </c>
      <c r="BV73" s="107">
        <v>2366.89</v>
      </c>
      <c r="BW73" s="107">
        <v>0</v>
      </c>
      <c r="BX73" s="107">
        <v>61063.28</v>
      </c>
      <c r="BY73" s="107">
        <v>0</v>
      </c>
      <c r="BZ73" s="107">
        <v>79552.96</v>
      </c>
      <c r="CA73" s="107">
        <v>13507.14</v>
      </c>
      <c r="CB73" s="107">
        <v>32101.6</v>
      </c>
      <c r="CC73" s="107">
        <v>0</v>
      </c>
      <c r="CD73" s="107">
        <v>2171.44</v>
      </c>
      <c r="CE73" s="107">
        <v>1618.74</v>
      </c>
      <c r="CF73" s="107">
        <v>38513.2</v>
      </c>
      <c r="CG73" s="107">
        <v>11903.12</v>
      </c>
      <c r="CH73" s="107">
        <v>0</v>
      </c>
      <c r="CI73" s="107">
        <v>26351.28</v>
      </c>
      <c r="CJ73" s="107">
        <v>6933.44</v>
      </c>
      <c r="CK73" s="107">
        <v>5744.21</v>
      </c>
      <c r="CL73" s="107">
        <v>27515.2</v>
      </c>
      <c r="CM73" s="107">
        <v>42345.48</v>
      </c>
      <c r="CN73" s="107">
        <v>0</v>
      </c>
      <c r="CO73" s="107">
        <v>0</v>
      </c>
      <c r="CP73" s="107">
        <v>46812</v>
      </c>
      <c r="CQ73" s="107">
        <v>4171.68</v>
      </c>
      <c r="CR73" s="107">
        <v>0</v>
      </c>
      <c r="CS73" s="107">
        <v>27237.17</v>
      </c>
      <c r="CT73" s="107">
        <v>0</v>
      </c>
      <c r="CU73" s="107">
        <v>11784.07</v>
      </c>
      <c r="CV73" s="107">
        <v>0</v>
      </c>
      <c r="CW73" s="107">
        <v>0</v>
      </c>
      <c r="CX73" s="107">
        <v>12286.27</v>
      </c>
      <c r="CY73" s="107">
        <v>18787.37</v>
      </c>
      <c r="CZ73" s="107">
        <v>0</v>
      </c>
      <c r="DA73" s="107">
        <v>8535.57</v>
      </c>
      <c r="DB73" s="107">
        <v>52772.4</v>
      </c>
      <c r="DC73" s="107">
        <v>41687.21</v>
      </c>
      <c r="DD73" s="107">
        <v>47594.4</v>
      </c>
      <c r="DE73" s="107">
        <v>722241.56</v>
      </c>
      <c r="DF73" s="107">
        <v>15496.8</v>
      </c>
      <c r="DG73" s="107">
        <v>51353.68</v>
      </c>
      <c r="DH73" s="107">
        <v>35623.76</v>
      </c>
      <c r="DI73" s="107">
        <v>44117.92</v>
      </c>
      <c r="DJ73" s="107">
        <v>29797.2</v>
      </c>
      <c r="DK73" s="107">
        <v>14272.72</v>
      </c>
      <c r="DL73" s="107">
        <v>60681.52</v>
      </c>
      <c r="DM73" s="107">
        <v>10590.34</v>
      </c>
      <c r="DN73" s="107">
        <v>0</v>
      </c>
      <c r="DO73" s="107">
        <v>10497.83</v>
      </c>
      <c r="DP73" s="107">
        <v>1166.73</v>
      </c>
      <c r="DQ73" s="107">
        <v>59081.89</v>
      </c>
      <c r="DR73" s="107">
        <v>10465.44</v>
      </c>
    </row>
    <row r="74" spans="1:122">
      <c r="A74" s="106"/>
      <c r="B74" s="107" t="s">
        <v>174</v>
      </c>
      <c r="C74" s="107">
        <v>0</v>
      </c>
      <c r="D74" s="107">
        <v>0</v>
      </c>
      <c r="E74" s="107">
        <v>0</v>
      </c>
      <c r="F74" s="107">
        <v>0</v>
      </c>
      <c r="G74" s="107">
        <v>0</v>
      </c>
      <c r="H74" s="107">
        <v>0</v>
      </c>
      <c r="I74" s="107">
        <v>0</v>
      </c>
      <c r="J74" s="107">
        <v>0</v>
      </c>
      <c r="K74" s="107">
        <v>0</v>
      </c>
      <c r="L74" s="107">
        <v>0</v>
      </c>
      <c r="M74" s="107">
        <v>0</v>
      </c>
      <c r="N74" s="107">
        <v>0</v>
      </c>
      <c r="O74" s="107">
        <v>0</v>
      </c>
      <c r="P74" s="107">
        <v>0</v>
      </c>
      <c r="Q74" s="107">
        <v>0</v>
      </c>
      <c r="R74" s="107">
        <v>0</v>
      </c>
      <c r="S74" s="107">
        <v>0</v>
      </c>
      <c r="T74" s="107">
        <v>0</v>
      </c>
      <c r="U74" s="107">
        <v>0</v>
      </c>
      <c r="V74" s="107">
        <v>0</v>
      </c>
      <c r="W74" s="107">
        <v>0</v>
      </c>
      <c r="X74" s="107">
        <v>0</v>
      </c>
      <c r="Y74" s="107">
        <v>0</v>
      </c>
      <c r="Z74" s="107">
        <v>0</v>
      </c>
      <c r="AA74" s="107">
        <v>0</v>
      </c>
      <c r="AB74" s="107">
        <v>0</v>
      </c>
      <c r="AC74" s="107">
        <v>0</v>
      </c>
      <c r="AD74" s="107">
        <v>0</v>
      </c>
      <c r="AE74" s="107">
        <v>0</v>
      </c>
      <c r="AF74" s="107">
        <v>0</v>
      </c>
      <c r="AG74" s="107">
        <v>0</v>
      </c>
      <c r="AH74" s="107">
        <v>0</v>
      </c>
      <c r="AI74" s="107">
        <v>0</v>
      </c>
      <c r="AJ74" s="107">
        <v>0</v>
      </c>
      <c r="AK74" s="107">
        <v>0</v>
      </c>
      <c r="AL74" s="107">
        <v>0</v>
      </c>
      <c r="AM74" s="107">
        <v>0</v>
      </c>
      <c r="AN74" s="107">
        <v>0</v>
      </c>
      <c r="AO74" s="107">
        <v>0</v>
      </c>
      <c r="AP74" s="107">
        <v>0</v>
      </c>
      <c r="AQ74" s="107">
        <v>0</v>
      </c>
      <c r="AR74" s="107">
        <v>0</v>
      </c>
      <c r="AS74" s="107">
        <v>0</v>
      </c>
      <c r="AT74" s="107">
        <v>0</v>
      </c>
      <c r="AU74" s="107">
        <v>0</v>
      </c>
      <c r="AV74" s="107">
        <v>0</v>
      </c>
      <c r="AW74" s="107">
        <v>0</v>
      </c>
      <c r="AX74" s="107">
        <v>0</v>
      </c>
      <c r="AY74" s="107">
        <v>0</v>
      </c>
      <c r="AZ74" s="107">
        <v>0</v>
      </c>
      <c r="BA74" s="107">
        <v>0</v>
      </c>
      <c r="BB74" s="107">
        <v>0</v>
      </c>
      <c r="BC74" s="107">
        <v>0</v>
      </c>
      <c r="BD74" s="107">
        <v>0</v>
      </c>
      <c r="BE74" s="107">
        <v>0</v>
      </c>
      <c r="BF74" s="107">
        <v>0</v>
      </c>
      <c r="BG74" s="107">
        <v>0</v>
      </c>
      <c r="BH74" s="107">
        <v>0</v>
      </c>
      <c r="BI74" s="107">
        <v>0</v>
      </c>
      <c r="BJ74" s="107">
        <v>0</v>
      </c>
      <c r="BK74" s="107">
        <v>0</v>
      </c>
      <c r="BL74" s="107">
        <v>0</v>
      </c>
      <c r="BM74" s="107">
        <v>0</v>
      </c>
      <c r="BN74" s="107">
        <v>0</v>
      </c>
      <c r="BO74" s="107">
        <v>0</v>
      </c>
      <c r="BP74" s="107">
        <v>0</v>
      </c>
      <c r="BQ74" s="107">
        <v>0</v>
      </c>
      <c r="BR74" s="107">
        <v>0</v>
      </c>
      <c r="BS74" s="107">
        <v>0</v>
      </c>
      <c r="BT74" s="107">
        <v>0</v>
      </c>
      <c r="BU74" s="107">
        <v>0</v>
      </c>
      <c r="BV74" s="107">
        <v>0</v>
      </c>
      <c r="BW74" s="107">
        <v>0</v>
      </c>
      <c r="BX74" s="107">
        <v>0</v>
      </c>
      <c r="BY74" s="107">
        <v>0</v>
      </c>
      <c r="BZ74" s="107">
        <v>0</v>
      </c>
      <c r="CA74" s="107">
        <v>0</v>
      </c>
      <c r="CB74" s="107">
        <v>0</v>
      </c>
      <c r="CC74" s="107">
        <v>0</v>
      </c>
      <c r="CD74" s="107">
        <v>0</v>
      </c>
      <c r="CE74" s="107">
        <v>0</v>
      </c>
      <c r="CF74" s="107">
        <v>0</v>
      </c>
      <c r="CG74" s="107">
        <v>0</v>
      </c>
      <c r="CH74" s="107">
        <v>0</v>
      </c>
      <c r="CI74" s="107">
        <v>0</v>
      </c>
      <c r="CJ74" s="107">
        <v>0</v>
      </c>
      <c r="CK74" s="107">
        <v>0</v>
      </c>
      <c r="CL74" s="107">
        <v>0</v>
      </c>
      <c r="CM74" s="107">
        <v>0</v>
      </c>
      <c r="CN74" s="107">
        <v>0</v>
      </c>
      <c r="CO74" s="107">
        <v>0</v>
      </c>
      <c r="CP74" s="107">
        <v>0</v>
      </c>
      <c r="CQ74" s="107">
        <v>0</v>
      </c>
      <c r="CR74" s="107">
        <v>0</v>
      </c>
      <c r="CS74" s="107">
        <v>0</v>
      </c>
      <c r="CT74" s="107">
        <v>0</v>
      </c>
      <c r="CU74" s="107">
        <v>0</v>
      </c>
      <c r="CV74" s="107">
        <v>0</v>
      </c>
      <c r="CW74" s="107">
        <v>0</v>
      </c>
      <c r="CX74" s="107">
        <v>0</v>
      </c>
      <c r="CY74" s="107">
        <v>0</v>
      </c>
      <c r="CZ74" s="107">
        <v>0</v>
      </c>
      <c r="DA74" s="107">
        <v>0</v>
      </c>
      <c r="DB74" s="107">
        <v>0</v>
      </c>
      <c r="DC74" s="107">
        <v>0</v>
      </c>
      <c r="DD74" s="107">
        <v>0</v>
      </c>
      <c r="DE74" s="107">
        <v>0</v>
      </c>
      <c r="DF74" s="107">
        <v>0</v>
      </c>
      <c r="DG74" s="107">
        <v>0</v>
      </c>
      <c r="DH74" s="107">
        <v>0</v>
      </c>
      <c r="DI74" s="107">
        <v>0</v>
      </c>
      <c r="DJ74" s="107">
        <v>0</v>
      </c>
      <c r="DK74" s="107">
        <v>0</v>
      </c>
      <c r="DL74" s="107">
        <v>0</v>
      </c>
      <c r="DM74" s="107">
        <v>0</v>
      </c>
      <c r="DN74" s="107">
        <v>0</v>
      </c>
      <c r="DO74" s="107">
        <v>0</v>
      </c>
      <c r="DP74" s="107">
        <v>0</v>
      </c>
      <c r="DQ74" s="107">
        <v>0</v>
      </c>
      <c r="DR74" s="107">
        <v>0</v>
      </c>
    </row>
    <row r="75" s="100" customFormat="1" spans="1:122">
      <c r="A75" s="106"/>
      <c r="B75" s="108" t="s">
        <v>122</v>
      </c>
      <c r="C75" s="108">
        <v>92778036.8</v>
      </c>
      <c r="D75" s="108">
        <v>22224783.97</v>
      </c>
      <c r="E75" s="108">
        <v>0</v>
      </c>
      <c r="F75" s="108">
        <v>0</v>
      </c>
      <c r="G75" s="108">
        <v>0</v>
      </c>
      <c r="H75" s="108">
        <v>160377.36</v>
      </c>
      <c r="I75" s="108">
        <v>416454.34</v>
      </c>
      <c r="J75" s="108">
        <v>2433362.67</v>
      </c>
      <c r="K75" s="108">
        <v>219892.29</v>
      </c>
      <c r="L75" s="108">
        <v>5026094.82</v>
      </c>
      <c r="M75" s="108">
        <v>505926.72</v>
      </c>
      <c r="N75" s="108">
        <v>0</v>
      </c>
      <c r="O75" s="108">
        <v>0</v>
      </c>
      <c r="P75" s="108">
        <v>1442.24</v>
      </c>
      <c r="Q75" s="108">
        <v>0</v>
      </c>
      <c r="R75" s="108">
        <v>0</v>
      </c>
      <c r="S75" s="108">
        <v>118933.17</v>
      </c>
      <c r="T75" s="108">
        <v>0</v>
      </c>
      <c r="U75" s="108">
        <v>46292331.82</v>
      </c>
      <c r="V75" s="108">
        <v>10836035.13</v>
      </c>
      <c r="W75" s="108">
        <v>3710236.75</v>
      </c>
      <c r="X75" s="108">
        <v>832165.52</v>
      </c>
      <c r="Y75" s="108">
        <v>7145153.93</v>
      </c>
      <c r="Z75" s="108">
        <v>1674543.62</v>
      </c>
      <c r="AA75" s="108">
        <v>370722.51</v>
      </c>
      <c r="AB75" s="108">
        <v>1237617.31</v>
      </c>
      <c r="AC75" s="108">
        <v>407997.76</v>
      </c>
      <c r="AD75" s="108">
        <v>125212.45</v>
      </c>
      <c r="AE75" s="108">
        <v>116124.35</v>
      </c>
      <c r="AF75" s="108">
        <v>755653.51</v>
      </c>
      <c r="AG75" s="108">
        <v>686365.92</v>
      </c>
      <c r="AH75" s="108">
        <v>0</v>
      </c>
      <c r="AI75" s="108">
        <v>2026880.52</v>
      </c>
      <c r="AJ75" s="108">
        <v>7902.26</v>
      </c>
      <c r="AK75" s="108">
        <v>272971.95</v>
      </c>
      <c r="AL75" s="108">
        <v>551291.31</v>
      </c>
      <c r="AM75" s="108">
        <v>8127771.63</v>
      </c>
      <c r="AN75" s="108">
        <v>389738.79</v>
      </c>
      <c r="AO75" s="108">
        <v>197105.54</v>
      </c>
      <c r="AP75" s="108">
        <v>197435.63</v>
      </c>
      <c r="AQ75" s="108">
        <v>3269716.23</v>
      </c>
      <c r="AR75" s="108">
        <v>768991.39</v>
      </c>
      <c r="AS75" s="108">
        <v>213713.74</v>
      </c>
      <c r="AT75" s="108">
        <v>1889494.89</v>
      </c>
      <c r="AU75" s="108">
        <v>31238363.98</v>
      </c>
      <c r="AV75" s="108">
        <v>936523.74</v>
      </c>
      <c r="AW75" s="108">
        <v>969439.97</v>
      </c>
      <c r="AX75" s="108">
        <v>932202.53</v>
      </c>
      <c r="AY75" s="108">
        <v>808086.29</v>
      </c>
      <c r="AZ75" s="108">
        <v>1169830.45</v>
      </c>
      <c r="BA75" s="108">
        <v>1191890.11</v>
      </c>
      <c r="BB75" s="108">
        <v>462351.12</v>
      </c>
      <c r="BC75" s="108">
        <v>1288644.53</v>
      </c>
      <c r="BD75" s="108">
        <v>1045557.68</v>
      </c>
      <c r="BE75" s="108">
        <v>1192346.49</v>
      </c>
      <c r="BF75" s="108">
        <v>545911.31</v>
      </c>
      <c r="BG75" s="108">
        <v>1872262.98</v>
      </c>
      <c r="BH75" s="108">
        <v>1566280.21</v>
      </c>
      <c r="BI75" s="108">
        <v>795679.06</v>
      </c>
      <c r="BJ75" s="108">
        <v>309018.84</v>
      </c>
      <c r="BK75" s="108">
        <v>442532.42</v>
      </c>
      <c r="BL75" s="108">
        <v>629127.44</v>
      </c>
      <c r="BM75" s="108">
        <v>378728.94</v>
      </c>
      <c r="BN75" s="108">
        <v>345186.76</v>
      </c>
      <c r="BO75" s="108">
        <v>431722.71</v>
      </c>
      <c r="BP75" s="108">
        <v>615210</v>
      </c>
      <c r="BQ75" s="108">
        <v>306492.06</v>
      </c>
      <c r="BR75" s="108">
        <v>229712.31</v>
      </c>
      <c r="BS75" s="108">
        <v>175826.71</v>
      </c>
      <c r="BT75" s="108">
        <v>266916.72</v>
      </c>
      <c r="BU75" s="108">
        <v>144516.57</v>
      </c>
      <c r="BV75" s="108">
        <v>194776.69</v>
      </c>
      <c r="BW75" s="108">
        <v>178969.16</v>
      </c>
      <c r="BX75" s="108">
        <v>313897.89</v>
      </c>
      <c r="BY75" s="108">
        <v>88523.92</v>
      </c>
      <c r="BZ75" s="108">
        <v>300431.58</v>
      </c>
      <c r="CA75" s="108">
        <v>56028.01</v>
      </c>
      <c r="CB75" s="108">
        <v>127297</v>
      </c>
      <c r="CC75" s="108">
        <v>132809.11</v>
      </c>
      <c r="CD75" s="108">
        <v>940525.34</v>
      </c>
      <c r="CE75" s="108">
        <v>197236.24</v>
      </c>
      <c r="CF75" s="108">
        <v>282133.15</v>
      </c>
      <c r="CG75" s="108">
        <v>312249.28</v>
      </c>
      <c r="CH75" s="108">
        <v>223935.24</v>
      </c>
      <c r="CI75" s="108">
        <v>256625.67</v>
      </c>
      <c r="CJ75" s="108">
        <v>108294.65</v>
      </c>
      <c r="CK75" s="108">
        <v>145819.32</v>
      </c>
      <c r="CL75" s="108">
        <v>283541.32</v>
      </c>
      <c r="CM75" s="108">
        <v>317509.24</v>
      </c>
      <c r="CN75" s="108">
        <v>121654.7</v>
      </c>
      <c r="CO75" s="108">
        <v>181058.62</v>
      </c>
      <c r="CP75" s="108">
        <v>225385.78</v>
      </c>
      <c r="CQ75" s="108">
        <v>169264.57</v>
      </c>
      <c r="CR75" s="108">
        <v>118890.25</v>
      </c>
      <c r="CS75" s="108">
        <v>120868.23</v>
      </c>
      <c r="CT75" s="108">
        <v>115064.23</v>
      </c>
      <c r="CU75" s="108">
        <v>135886.65</v>
      </c>
      <c r="CV75" s="108">
        <v>131768.24</v>
      </c>
      <c r="CW75" s="108">
        <v>128160.84</v>
      </c>
      <c r="CX75" s="108">
        <v>174770.13</v>
      </c>
      <c r="CY75" s="108">
        <v>152337.39</v>
      </c>
      <c r="CZ75" s="108">
        <v>141966.1</v>
      </c>
      <c r="DA75" s="108">
        <v>132431.48</v>
      </c>
      <c r="DB75" s="108">
        <v>284515.81</v>
      </c>
      <c r="DC75" s="108">
        <v>552534.22</v>
      </c>
      <c r="DD75" s="108">
        <v>256353.06</v>
      </c>
      <c r="DE75" s="108">
        <v>1053450.97</v>
      </c>
      <c r="DF75" s="108">
        <v>122662.08</v>
      </c>
      <c r="DG75" s="108">
        <v>617170.25</v>
      </c>
      <c r="DH75" s="108">
        <v>193972.51</v>
      </c>
      <c r="DI75" s="108">
        <v>250744.37</v>
      </c>
      <c r="DJ75" s="108">
        <v>137636.62</v>
      </c>
      <c r="DK75" s="108">
        <v>384533.85</v>
      </c>
      <c r="DL75" s="108">
        <v>363632.26</v>
      </c>
      <c r="DM75" s="108">
        <v>249427.66</v>
      </c>
      <c r="DN75" s="108">
        <v>9467.71</v>
      </c>
      <c r="DO75" s="108">
        <v>381650.45</v>
      </c>
      <c r="DP75" s="108">
        <v>338729.26</v>
      </c>
      <c r="DQ75" s="108">
        <v>350777.43</v>
      </c>
      <c r="DR75" s="108">
        <v>128997.5</v>
      </c>
    </row>
    <row r="76" spans="1:122">
      <c r="A76" s="106" t="s">
        <v>175</v>
      </c>
      <c r="B76" s="107" t="s">
        <v>176</v>
      </c>
      <c r="C76" s="107">
        <v>0</v>
      </c>
      <c r="D76" s="107">
        <v>0</v>
      </c>
      <c r="E76" s="107">
        <v>0</v>
      </c>
      <c r="F76" s="107">
        <v>0</v>
      </c>
      <c r="G76" s="107">
        <v>0</v>
      </c>
      <c r="H76" s="107">
        <v>0</v>
      </c>
      <c r="I76" s="107">
        <v>0</v>
      </c>
      <c r="J76" s="107">
        <v>0</v>
      </c>
      <c r="K76" s="107">
        <v>0</v>
      </c>
      <c r="L76" s="107">
        <v>0</v>
      </c>
      <c r="M76" s="107">
        <v>0</v>
      </c>
      <c r="N76" s="107">
        <v>0</v>
      </c>
      <c r="O76" s="107">
        <v>0</v>
      </c>
      <c r="P76" s="107">
        <v>0</v>
      </c>
      <c r="Q76" s="107">
        <v>0</v>
      </c>
      <c r="R76" s="107">
        <v>0</v>
      </c>
      <c r="S76" s="107">
        <v>0</v>
      </c>
      <c r="T76" s="107">
        <v>0</v>
      </c>
      <c r="U76" s="107">
        <v>0</v>
      </c>
      <c r="V76" s="107">
        <v>0</v>
      </c>
      <c r="W76" s="107">
        <v>0</v>
      </c>
      <c r="X76" s="107">
        <v>0</v>
      </c>
      <c r="Y76" s="107">
        <v>0</v>
      </c>
      <c r="Z76" s="107">
        <v>0</v>
      </c>
      <c r="AA76" s="107">
        <v>0</v>
      </c>
      <c r="AB76" s="107">
        <v>0</v>
      </c>
      <c r="AC76" s="107">
        <v>0</v>
      </c>
      <c r="AD76" s="107">
        <v>0</v>
      </c>
      <c r="AE76" s="107">
        <v>0</v>
      </c>
      <c r="AF76" s="107">
        <v>0</v>
      </c>
      <c r="AG76" s="107">
        <v>0</v>
      </c>
      <c r="AH76" s="107">
        <v>0</v>
      </c>
      <c r="AI76" s="107">
        <v>0</v>
      </c>
      <c r="AJ76" s="107">
        <v>0</v>
      </c>
      <c r="AK76" s="107">
        <v>0</v>
      </c>
      <c r="AL76" s="107">
        <v>0</v>
      </c>
      <c r="AM76" s="107">
        <v>0</v>
      </c>
      <c r="AN76" s="107">
        <v>0</v>
      </c>
      <c r="AO76" s="107">
        <v>0</v>
      </c>
      <c r="AP76" s="107">
        <v>0</v>
      </c>
      <c r="AQ76" s="107">
        <v>0</v>
      </c>
      <c r="AR76" s="107">
        <v>0</v>
      </c>
      <c r="AS76" s="107">
        <v>0</v>
      </c>
      <c r="AT76" s="107">
        <v>0</v>
      </c>
      <c r="AU76" s="107">
        <v>0</v>
      </c>
      <c r="AV76" s="107">
        <v>0</v>
      </c>
      <c r="AW76" s="107">
        <v>0</v>
      </c>
      <c r="AX76" s="107">
        <v>0</v>
      </c>
      <c r="AY76" s="107">
        <v>0</v>
      </c>
      <c r="AZ76" s="107">
        <v>0</v>
      </c>
      <c r="BA76" s="107">
        <v>0</v>
      </c>
      <c r="BB76" s="107">
        <v>0</v>
      </c>
      <c r="BC76" s="107">
        <v>0</v>
      </c>
      <c r="BD76" s="107">
        <v>0</v>
      </c>
      <c r="BE76" s="107">
        <v>0</v>
      </c>
      <c r="BF76" s="107">
        <v>0</v>
      </c>
      <c r="BG76" s="107">
        <v>0</v>
      </c>
      <c r="BH76" s="107">
        <v>0</v>
      </c>
      <c r="BI76" s="107">
        <v>0</v>
      </c>
      <c r="BJ76" s="107">
        <v>0</v>
      </c>
      <c r="BK76" s="107">
        <v>0</v>
      </c>
      <c r="BL76" s="107">
        <v>0</v>
      </c>
      <c r="BM76" s="107">
        <v>0</v>
      </c>
      <c r="BN76" s="107">
        <v>0</v>
      </c>
      <c r="BO76" s="107">
        <v>0</v>
      </c>
      <c r="BP76" s="107">
        <v>0</v>
      </c>
      <c r="BQ76" s="107">
        <v>0</v>
      </c>
      <c r="BR76" s="107">
        <v>0</v>
      </c>
      <c r="BS76" s="107">
        <v>0</v>
      </c>
      <c r="BT76" s="107">
        <v>0</v>
      </c>
      <c r="BU76" s="107">
        <v>0</v>
      </c>
      <c r="BV76" s="107">
        <v>0</v>
      </c>
      <c r="BW76" s="107">
        <v>0</v>
      </c>
      <c r="BX76" s="107">
        <v>0</v>
      </c>
      <c r="BY76" s="107">
        <v>0</v>
      </c>
      <c r="BZ76" s="107">
        <v>0</v>
      </c>
      <c r="CA76" s="107">
        <v>0</v>
      </c>
      <c r="CB76" s="107">
        <v>0</v>
      </c>
      <c r="CC76" s="107">
        <v>0</v>
      </c>
      <c r="CD76" s="107">
        <v>0</v>
      </c>
      <c r="CE76" s="107">
        <v>0</v>
      </c>
      <c r="CF76" s="107">
        <v>0</v>
      </c>
      <c r="CG76" s="107">
        <v>0</v>
      </c>
      <c r="CH76" s="107">
        <v>0</v>
      </c>
      <c r="CI76" s="107">
        <v>0</v>
      </c>
      <c r="CJ76" s="107">
        <v>0</v>
      </c>
      <c r="CK76" s="107">
        <v>0</v>
      </c>
      <c r="CL76" s="107">
        <v>0</v>
      </c>
      <c r="CM76" s="107">
        <v>0</v>
      </c>
      <c r="CN76" s="107">
        <v>0</v>
      </c>
      <c r="CO76" s="107">
        <v>0</v>
      </c>
      <c r="CP76" s="107">
        <v>0</v>
      </c>
      <c r="CQ76" s="107">
        <v>0</v>
      </c>
      <c r="CR76" s="107">
        <v>0</v>
      </c>
      <c r="CS76" s="107">
        <v>0</v>
      </c>
      <c r="CT76" s="107">
        <v>0</v>
      </c>
      <c r="CU76" s="107">
        <v>0</v>
      </c>
      <c r="CV76" s="107">
        <v>0</v>
      </c>
      <c r="CW76" s="107">
        <v>0</v>
      </c>
      <c r="CX76" s="107">
        <v>0</v>
      </c>
      <c r="CY76" s="107">
        <v>0</v>
      </c>
      <c r="CZ76" s="107">
        <v>0</v>
      </c>
      <c r="DA76" s="107">
        <v>0</v>
      </c>
      <c r="DB76" s="107">
        <v>0</v>
      </c>
      <c r="DC76" s="107">
        <v>0</v>
      </c>
      <c r="DD76" s="107">
        <v>0</v>
      </c>
      <c r="DE76" s="107">
        <v>0</v>
      </c>
      <c r="DF76" s="107">
        <v>0</v>
      </c>
      <c r="DG76" s="107">
        <v>0</v>
      </c>
      <c r="DH76" s="107">
        <v>0</v>
      </c>
      <c r="DI76" s="107">
        <v>0</v>
      </c>
      <c r="DJ76" s="107">
        <v>0</v>
      </c>
      <c r="DK76" s="107">
        <v>0</v>
      </c>
      <c r="DL76" s="107">
        <v>0</v>
      </c>
      <c r="DM76" s="107">
        <v>0</v>
      </c>
      <c r="DN76" s="107">
        <v>0</v>
      </c>
      <c r="DO76" s="107">
        <v>0</v>
      </c>
      <c r="DP76" s="107">
        <v>0</v>
      </c>
      <c r="DQ76" s="107">
        <v>0</v>
      </c>
      <c r="DR76" s="107">
        <v>0</v>
      </c>
    </row>
    <row r="77" spans="1:122">
      <c r="A77" s="106"/>
      <c r="B77" s="107" t="s">
        <v>177</v>
      </c>
      <c r="C77" s="107">
        <v>0</v>
      </c>
      <c r="D77" s="107">
        <v>0</v>
      </c>
      <c r="E77" s="107">
        <v>0</v>
      </c>
      <c r="F77" s="107">
        <v>0</v>
      </c>
      <c r="G77" s="107">
        <v>0</v>
      </c>
      <c r="H77" s="107">
        <v>0</v>
      </c>
      <c r="I77" s="107">
        <v>0</v>
      </c>
      <c r="J77" s="107">
        <v>0</v>
      </c>
      <c r="K77" s="107">
        <v>0</v>
      </c>
      <c r="L77" s="107">
        <v>0</v>
      </c>
      <c r="M77" s="107">
        <v>0</v>
      </c>
      <c r="N77" s="107">
        <v>0</v>
      </c>
      <c r="O77" s="107">
        <v>0</v>
      </c>
      <c r="P77" s="107">
        <v>0</v>
      </c>
      <c r="Q77" s="107">
        <v>0</v>
      </c>
      <c r="R77" s="107">
        <v>0</v>
      </c>
      <c r="S77" s="107">
        <v>0</v>
      </c>
      <c r="T77" s="107">
        <v>0</v>
      </c>
      <c r="U77" s="107">
        <v>0</v>
      </c>
      <c r="V77" s="107">
        <v>0</v>
      </c>
      <c r="W77" s="107">
        <v>0</v>
      </c>
      <c r="X77" s="107">
        <v>0</v>
      </c>
      <c r="Y77" s="107">
        <v>0</v>
      </c>
      <c r="Z77" s="107">
        <v>0</v>
      </c>
      <c r="AA77" s="107">
        <v>0</v>
      </c>
      <c r="AB77" s="107">
        <v>0</v>
      </c>
      <c r="AC77" s="107">
        <v>0</v>
      </c>
      <c r="AD77" s="107">
        <v>0</v>
      </c>
      <c r="AE77" s="107">
        <v>0</v>
      </c>
      <c r="AF77" s="107">
        <v>0</v>
      </c>
      <c r="AG77" s="107">
        <v>0</v>
      </c>
      <c r="AH77" s="107">
        <v>0</v>
      </c>
      <c r="AI77" s="107">
        <v>0</v>
      </c>
      <c r="AJ77" s="107">
        <v>0</v>
      </c>
      <c r="AK77" s="107">
        <v>0</v>
      </c>
      <c r="AL77" s="107">
        <v>0</v>
      </c>
      <c r="AM77" s="107">
        <v>0</v>
      </c>
      <c r="AN77" s="107">
        <v>0</v>
      </c>
      <c r="AO77" s="107">
        <v>0</v>
      </c>
      <c r="AP77" s="107">
        <v>0</v>
      </c>
      <c r="AQ77" s="107">
        <v>0</v>
      </c>
      <c r="AR77" s="107">
        <v>0</v>
      </c>
      <c r="AS77" s="107">
        <v>0</v>
      </c>
      <c r="AT77" s="107">
        <v>0</v>
      </c>
      <c r="AU77" s="107">
        <v>0</v>
      </c>
      <c r="AV77" s="107">
        <v>0</v>
      </c>
      <c r="AW77" s="107">
        <v>0</v>
      </c>
      <c r="AX77" s="107">
        <v>0</v>
      </c>
      <c r="AY77" s="107">
        <v>0</v>
      </c>
      <c r="AZ77" s="107">
        <v>0</v>
      </c>
      <c r="BA77" s="107">
        <v>0</v>
      </c>
      <c r="BB77" s="107">
        <v>0</v>
      </c>
      <c r="BC77" s="107">
        <v>0</v>
      </c>
      <c r="BD77" s="107">
        <v>0</v>
      </c>
      <c r="BE77" s="107">
        <v>0</v>
      </c>
      <c r="BF77" s="107">
        <v>0</v>
      </c>
      <c r="BG77" s="107">
        <v>0</v>
      </c>
      <c r="BH77" s="107">
        <v>0</v>
      </c>
      <c r="BI77" s="107">
        <v>0</v>
      </c>
      <c r="BJ77" s="107">
        <v>0</v>
      </c>
      <c r="BK77" s="107">
        <v>0</v>
      </c>
      <c r="BL77" s="107">
        <v>0</v>
      </c>
      <c r="BM77" s="107">
        <v>0</v>
      </c>
      <c r="BN77" s="107">
        <v>0</v>
      </c>
      <c r="BO77" s="107">
        <v>0</v>
      </c>
      <c r="BP77" s="107">
        <v>0</v>
      </c>
      <c r="BQ77" s="107">
        <v>0</v>
      </c>
      <c r="BR77" s="107">
        <v>0</v>
      </c>
      <c r="BS77" s="107">
        <v>0</v>
      </c>
      <c r="BT77" s="107">
        <v>0</v>
      </c>
      <c r="BU77" s="107">
        <v>0</v>
      </c>
      <c r="BV77" s="107">
        <v>0</v>
      </c>
      <c r="BW77" s="107">
        <v>0</v>
      </c>
      <c r="BX77" s="107">
        <v>0</v>
      </c>
      <c r="BY77" s="107">
        <v>0</v>
      </c>
      <c r="BZ77" s="107">
        <v>0</v>
      </c>
      <c r="CA77" s="107">
        <v>0</v>
      </c>
      <c r="CB77" s="107">
        <v>0</v>
      </c>
      <c r="CC77" s="107">
        <v>0</v>
      </c>
      <c r="CD77" s="107">
        <v>0</v>
      </c>
      <c r="CE77" s="107">
        <v>0</v>
      </c>
      <c r="CF77" s="107">
        <v>0</v>
      </c>
      <c r="CG77" s="107">
        <v>0</v>
      </c>
      <c r="CH77" s="107">
        <v>0</v>
      </c>
      <c r="CI77" s="107">
        <v>0</v>
      </c>
      <c r="CJ77" s="107">
        <v>0</v>
      </c>
      <c r="CK77" s="107">
        <v>0</v>
      </c>
      <c r="CL77" s="107">
        <v>0</v>
      </c>
      <c r="CM77" s="107">
        <v>0</v>
      </c>
      <c r="CN77" s="107">
        <v>0</v>
      </c>
      <c r="CO77" s="107">
        <v>0</v>
      </c>
      <c r="CP77" s="107">
        <v>0</v>
      </c>
      <c r="CQ77" s="107">
        <v>0</v>
      </c>
      <c r="CR77" s="107">
        <v>0</v>
      </c>
      <c r="CS77" s="107">
        <v>0</v>
      </c>
      <c r="CT77" s="107">
        <v>0</v>
      </c>
      <c r="CU77" s="107">
        <v>0</v>
      </c>
      <c r="CV77" s="107">
        <v>0</v>
      </c>
      <c r="CW77" s="107">
        <v>0</v>
      </c>
      <c r="CX77" s="107">
        <v>0</v>
      </c>
      <c r="CY77" s="107">
        <v>0</v>
      </c>
      <c r="CZ77" s="107">
        <v>0</v>
      </c>
      <c r="DA77" s="107">
        <v>0</v>
      </c>
      <c r="DB77" s="107">
        <v>0</v>
      </c>
      <c r="DC77" s="107">
        <v>0</v>
      </c>
      <c r="DD77" s="107">
        <v>0</v>
      </c>
      <c r="DE77" s="107">
        <v>0</v>
      </c>
      <c r="DF77" s="107">
        <v>0</v>
      </c>
      <c r="DG77" s="107">
        <v>0</v>
      </c>
      <c r="DH77" s="107">
        <v>0</v>
      </c>
      <c r="DI77" s="107">
        <v>0</v>
      </c>
      <c r="DJ77" s="107">
        <v>0</v>
      </c>
      <c r="DK77" s="107">
        <v>0</v>
      </c>
      <c r="DL77" s="107">
        <v>0</v>
      </c>
      <c r="DM77" s="107">
        <v>0</v>
      </c>
      <c r="DN77" s="107">
        <v>0</v>
      </c>
      <c r="DO77" s="107">
        <v>0</v>
      </c>
      <c r="DP77" s="107">
        <v>0</v>
      </c>
      <c r="DQ77" s="107">
        <v>0</v>
      </c>
      <c r="DR77" s="107">
        <v>0</v>
      </c>
    </row>
    <row r="78" spans="1:122">
      <c r="A78" s="106"/>
      <c r="B78" s="107" t="s">
        <v>178</v>
      </c>
      <c r="C78" s="107">
        <v>3908265.32</v>
      </c>
      <c r="D78" s="107">
        <v>1543575.08</v>
      </c>
      <c r="E78" s="107">
        <v>0</v>
      </c>
      <c r="F78" s="107">
        <v>27971.65</v>
      </c>
      <c r="G78" s="107">
        <v>0</v>
      </c>
      <c r="H78" s="107">
        <v>28466.02</v>
      </c>
      <c r="I78" s="107">
        <v>0</v>
      </c>
      <c r="J78" s="107">
        <v>1545.28</v>
      </c>
      <c r="K78" s="107">
        <v>0</v>
      </c>
      <c r="L78" s="107">
        <v>0</v>
      </c>
      <c r="M78" s="107">
        <v>0</v>
      </c>
      <c r="N78" s="107">
        <v>0</v>
      </c>
      <c r="O78" s="107">
        <v>0</v>
      </c>
      <c r="P78" s="107">
        <v>0</v>
      </c>
      <c r="Q78" s="107">
        <v>0</v>
      </c>
      <c r="R78" s="107">
        <v>0</v>
      </c>
      <c r="S78" s="107">
        <v>0</v>
      </c>
      <c r="T78" s="107">
        <v>0</v>
      </c>
      <c r="U78" s="107">
        <v>1396886.9</v>
      </c>
      <c r="V78" s="107">
        <v>148797.67</v>
      </c>
      <c r="W78" s="107">
        <v>631934.59</v>
      </c>
      <c r="X78" s="107">
        <v>129088.13</v>
      </c>
      <c r="Y78" s="107">
        <v>16966.6</v>
      </c>
      <c r="Z78" s="107">
        <v>31212.36</v>
      </c>
      <c r="AA78" s="107">
        <v>8991.09</v>
      </c>
      <c r="AB78" s="107">
        <v>70130.07</v>
      </c>
      <c r="AC78" s="107">
        <v>21497.55</v>
      </c>
      <c r="AD78" s="107">
        <v>61441.33</v>
      </c>
      <c r="AE78" s="107">
        <v>0</v>
      </c>
      <c r="AF78" s="107">
        <v>308574.2</v>
      </c>
      <c r="AG78" s="107">
        <v>105588.71</v>
      </c>
      <c r="AH78" s="107">
        <v>69729.26</v>
      </c>
      <c r="AI78" s="107">
        <v>86601.09</v>
      </c>
      <c r="AJ78" s="107">
        <v>39484.48</v>
      </c>
      <c r="AK78" s="107">
        <v>56927.93</v>
      </c>
      <c r="AL78" s="107">
        <v>32675.72</v>
      </c>
      <c r="AM78" s="107">
        <v>45087.93</v>
      </c>
      <c r="AN78" s="107">
        <v>69415.67</v>
      </c>
      <c r="AO78" s="107">
        <v>62542.75</v>
      </c>
      <c r="AP78" s="107">
        <v>0</v>
      </c>
      <c r="AQ78" s="107">
        <v>87777.78</v>
      </c>
      <c r="AR78" s="107">
        <v>26768.06</v>
      </c>
      <c r="AS78" s="107">
        <v>31754.89</v>
      </c>
      <c r="AT78" s="107">
        <v>48432.09</v>
      </c>
      <c r="AU78" s="107">
        <v>1025107.73</v>
      </c>
      <c r="AV78" s="107">
        <v>47283.13</v>
      </c>
      <c r="AW78" s="107">
        <v>50453.1</v>
      </c>
      <c r="AX78" s="107">
        <v>58940.88</v>
      </c>
      <c r="AY78" s="107">
        <v>42117.94</v>
      </c>
      <c r="AZ78" s="107">
        <v>43538.8</v>
      </c>
      <c r="BA78" s="107">
        <v>44477.82</v>
      </c>
      <c r="BB78" s="107">
        <v>18835.03</v>
      </c>
      <c r="BC78" s="107">
        <v>49123.98</v>
      </c>
      <c r="BD78" s="107">
        <v>24467.89</v>
      </c>
      <c r="BE78" s="107">
        <v>19895.27</v>
      </c>
      <c r="BF78" s="107">
        <v>25615.21</v>
      </c>
      <c r="BG78" s="107">
        <v>36082.74</v>
      </c>
      <c r="BH78" s="107">
        <v>16325.87</v>
      </c>
      <c r="BI78" s="107">
        <v>17319.7</v>
      </c>
      <c r="BJ78" s="107">
        <v>21155.69</v>
      </c>
      <c r="BK78" s="107">
        <v>20970.46</v>
      </c>
      <c r="BL78" s="107">
        <v>23843.24</v>
      </c>
      <c r="BM78" s="107">
        <v>14383.67</v>
      </c>
      <c r="BN78" s="107">
        <v>15011.74</v>
      </c>
      <c r="BO78" s="107">
        <v>19727.33</v>
      </c>
      <c r="BP78" s="107">
        <v>24710.11</v>
      </c>
      <c r="BQ78" s="107">
        <v>10077.85</v>
      </c>
      <c r="BR78" s="107">
        <v>10611.48</v>
      </c>
      <c r="BS78" s="107">
        <v>10809.62</v>
      </c>
      <c r="BT78" s="107">
        <v>14168.94</v>
      </c>
      <c r="BU78" s="107">
        <v>11656.95</v>
      </c>
      <c r="BV78" s="107">
        <v>14921.62</v>
      </c>
      <c r="BW78" s="107">
        <v>10428.04</v>
      </c>
      <c r="BX78" s="107">
        <v>24020.21</v>
      </c>
      <c r="BY78" s="107">
        <v>6945.16</v>
      </c>
      <c r="BZ78" s="107">
        <v>10643.91</v>
      </c>
      <c r="CA78" s="107">
        <v>4581.47</v>
      </c>
      <c r="CB78" s="107">
        <v>6797.38</v>
      </c>
      <c r="CC78" s="107">
        <v>7341.62</v>
      </c>
      <c r="CD78" s="107">
        <v>12169.7</v>
      </c>
      <c r="CE78" s="107">
        <v>20247.5</v>
      </c>
      <c r="CF78" s="107">
        <v>4845.34</v>
      </c>
      <c r="CG78" s="107">
        <v>5152.39</v>
      </c>
      <c r="CH78" s="107">
        <v>3227.13</v>
      </c>
      <c r="CI78" s="107">
        <v>6617.77</v>
      </c>
      <c r="CJ78" s="107">
        <v>3666.65</v>
      </c>
      <c r="CK78" s="107">
        <v>5691.88</v>
      </c>
      <c r="CL78" s="107">
        <v>7126.77</v>
      </c>
      <c r="CM78" s="107">
        <v>8606.21</v>
      </c>
      <c r="CN78" s="107">
        <v>7228.29</v>
      </c>
      <c r="CO78" s="107">
        <v>7450.39</v>
      </c>
      <c r="CP78" s="107">
        <v>8797.8</v>
      </c>
      <c r="CQ78" s="107">
        <v>7914.83</v>
      </c>
      <c r="CR78" s="107">
        <v>5151.85</v>
      </c>
      <c r="CS78" s="107">
        <v>8449.77</v>
      </c>
      <c r="CT78" s="107">
        <v>5599.84</v>
      </c>
      <c r="CU78" s="107">
        <v>5576.49</v>
      </c>
      <c r="CV78" s="107">
        <v>6724.04</v>
      </c>
      <c r="CW78" s="107">
        <v>5002.08</v>
      </c>
      <c r="CX78" s="107">
        <v>4077.81</v>
      </c>
      <c r="CY78" s="107">
        <v>9335.96</v>
      </c>
      <c r="CZ78" s="107">
        <v>4482.51</v>
      </c>
      <c r="DA78" s="107">
        <v>7838.94</v>
      </c>
      <c r="DB78" s="107">
        <v>6826.29</v>
      </c>
      <c r="DC78" s="107">
        <v>13482.34</v>
      </c>
      <c r="DD78" s="107">
        <v>11114.47</v>
      </c>
      <c r="DE78" s="107">
        <v>6770.29</v>
      </c>
      <c r="DF78" s="107">
        <v>5713.22</v>
      </c>
      <c r="DG78" s="107">
        <v>14544.19</v>
      </c>
      <c r="DH78" s="107">
        <v>7413.17</v>
      </c>
      <c r="DI78" s="107">
        <v>3398.92</v>
      </c>
      <c r="DJ78" s="107">
        <v>2453.84</v>
      </c>
      <c r="DK78" s="107">
        <v>1889.21</v>
      </c>
      <c r="DL78" s="107">
        <v>2984.94</v>
      </c>
      <c r="DM78" s="107">
        <v>122.6</v>
      </c>
      <c r="DN78" s="107">
        <v>0</v>
      </c>
      <c r="DO78" s="107">
        <v>0</v>
      </c>
      <c r="DP78" s="107">
        <v>93.99</v>
      </c>
      <c r="DQ78" s="107">
        <v>34.47</v>
      </c>
      <c r="DR78" s="107">
        <v>0</v>
      </c>
    </row>
    <row r="79" spans="1:122">
      <c r="A79" s="106"/>
      <c r="B79" s="107" t="s">
        <v>179</v>
      </c>
      <c r="C79" s="107">
        <v>145473.32</v>
      </c>
      <c r="D79" s="107">
        <v>0</v>
      </c>
      <c r="E79" s="107">
        <v>0</v>
      </c>
      <c r="F79" s="107">
        <v>0</v>
      </c>
      <c r="G79" s="107">
        <v>0</v>
      </c>
      <c r="H79" s="107">
        <v>0</v>
      </c>
      <c r="I79" s="107">
        <v>0</v>
      </c>
      <c r="J79" s="107">
        <v>0</v>
      </c>
      <c r="K79" s="107">
        <v>0</v>
      </c>
      <c r="L79" s="107">
        <v>0</v>
      </c>
      <c r="M79" s="107">
        <v>0</v>
      </c>
      <c r="N79" s="107">
        <v>0</v>
      </c>
      <c r="O79" s="107">
        <v>0</v>
      </c>
      <c r="P79" s="107">
        <v>0</v>
      </c>
      <c r="Q79" s="107">
        <v>0</v>
      </c>
      <c r="R79" s="107">
        <v>0</v>
      </c>
      <c r="S79" s="107">
        <v>0</v>
      </c>
      <c r="T79" s="107">
        <v>0</v>
      </c>
      <c r="U79" s="107">
        <v>145473.32</v>
      </c>
      <c r="V79" s="107">
        <v>0</v>
      </c>
      <c r="W79" s="107">
        <v>0</v>
      </c>
      <c r="X79" s="107">
        <v>0</v>
      </c>
      <c r="Y79" s="107">
        <v>0</v>
      </c>
      <c r="Z79" s="107">
        <v>0</v>
      </c>
      <c r="AA79" s="107">
        <v>0</v>
      </c>
      <c r="AB79" s="107">
        <v>0</v>
      </c>
      <c r="AC79" s="107">
        <v>0</v>
      </c>
      <c r="AD79" s="107">
        <v>0</v>
      </c>
      <c r="AE79" s="107">
        <v>0</v>
      </c>
      <c r="AF79" s="107">
        <v>0</v>
      </c>
      <c r="AG79" s="107">
        <v>0</v>
      </c>
      <c r="AH79" s="107">
        <v>0</v>
      </c>
      <c r="AI79" s="107">
        <v>0</v>
      </c>
      <c r="AJ79" s="107">
        <v>0</v>
      </c>
      <c r="AK79" s="107">
        <v>0</v>
      </c>
      <c r="AL79" s="107">
        <v>0</v>
      </c>
      <c r="AM79" s="107">
        <v>0</v>
      </c>
      <c r="AN79" s="107">
        <v>0</v>
      </c>
      <c r="AO79" s="107">
        <v>0</v>
      </c>
      <c r="AP79" s="107">
        <v>0</v>
      </c>
      <c r="AQ79" s="107">
        <v>0</v>
      </c>
      <c r="AR79" s="107">
        <v>0</v>
      </c>
      <c r="AS79" s="107">
        <v>0</v>
      </c>
      <c r="AT79" s="107">
        <v>0</v>
      </c>
      <c r="AU79" s="107">
        <v>145473.32</v>
      </c>
      <c r="AV79" s="107">
        <v>0</v>
      </c>
      <c r="AW79" s="107">
        <v>0</v>
      </c>
      <c r="AX79" s="107">
        <v>0</v>
      </c>
      <c r="AY79" s="107">
        <v>0</v>
      </c>
      <c r="AZ79" s="107">
        <v>0</v>
      </c>
      <c r="BA79" s="107">
        <v>0</v>
      </c>
      <c r="BB79" s="107">
        <v>0</v>
      </c>
      <c r="BC79" s="107">
        <v>0</v>
      </c>
      <c r="BD79" s="107">
        <v>0</v>
      </c>
      <c r="BE79" s="107">
        <v>0</v>
      </c>
      <c r="BF79" s="107">
        <v>0</v>
      </c>
      <c r="BG79" s="107">
        <v>0</v>
      </c>
      <c r="BH79" s="107">
        <v>0</v>
      </c>
      <c r="BI79" s="107">
        <v>0</v>
      </c>
      <c r="BJ79" s="107">
        <v>0</v>
      </c>
      <c r="BK79" s="107">
        <v>0</v>
      </c>
      <c r="BL79" s="107">
        <v>0</v>
      </c>
      <c r="BM79" s="107">
        <v>9960</v>
      </c>
      <c r="BN79" s="107">
        <v>0</v>
      </c>
      <c r="BO79" s="107">
        <v>0</v>
      </c>
      <c r="BP79" s="107">
        <v>0</v>
      </c>
      <c r="BQ79" s="107">
        <v>0</v>
      </c>
      <c r="BR79" s="107">
        <v>0</v>
      </c>
      <c r="BS79" s="107">
        <v>0</v>
      </c>
      <c r="BT79" s="107">
        <v>0</v>
      </c>
      <c r="BU79" s="107">
        <v>0</v>
      </c>
      <c r="BV79" s="107">
        <v>24485.25</v>
      </c>
      <c r="BW79" s="107">
        <v>0</v>
      </c>
      <c r="BX79" s="107">
        <v>0</v>
      </c>
      <c r="BY79" s="107">
        <v>0</v>
      </c>
      <c r="BZ79" s="107">
        <v>0</v>
      </c>
      <c r="CA79" s="107">
        <v>0</v>
      </c>
      <c r="CB79" s="107">
        <v>0</v>
      </c>
      <c r="CC79" s="107">
        <v>0</v>
      </c>
      <c r="CD79" s="107">
        <v>0</v>
      </c>
      <c r="CE79" s="107">
        <v>0</v>
      </c>
      <c r="CF79" s="107">
        <v>0</v>
      </c>
      <c r="CG79" s="107">
        <v>9959</v>
      </c>
      <c r="CH79" s="107">
        <v>0</v>
      </c>
      <c r="CI79" s="107">
        <v>0</v>
      </c>
      <c r="CJ79" s="107">
        <v>0</v>
      </c>
      <c r="CK79" s="107">
        <v>0</v>
      </c>
      <c r="CL79" s="107">
        <v>0</v>
      </c>
      <c r="CM79" s="107">
        <v>0</v>
      </c>
      <c r="CN79" s="107">
        <v>0</v>
      </c>
      <c r="CO79" s="107">
        <v>0</v>
      </c>
      <c r="CP79" s="107">
        <v>0</v>
      </c>
      <c r="CQ79" s="107">
        <v>0</v>
      </c>
      <c r="CR79" s="107">
        <v>0</v>
      </c>
      <c r="CS79" s="107">
        <v>0</v>
      </c>
      <c r="CT79" s="107">
        <v>0</v>
      </c>
      <c r="CU79" s="107">
        <v>0</v>
      </c>
      <c r="CV79" s="107">
        <v>0</v>
      </c>
      <c r="CW79" s="107">
        <v>0</v>
      </c>
      <c r="CX79" s="107">
        <v>0</v>
      </c>
      <c r="CY79" s="107">
        <v>0</v>
      </c>
      <c r="CZ79" s="107">
        <v>0</v>
      </c>
      <c r="DA79" s="107">
        <v>0</v>
      </c>
      <c r="DB79" s="107">
        <v>0</v>
      </c>
      <c r="DC79" s="107">
        <v>0</v>
      </c>
      <c r="DD79" s="107">
        <v>0</v>
      </c>
      <c r="DE79" s="107">
        <v>0</v>
      </c>
      <c r="DF79" s="107">
        <v>0</v>
      </c>
      <c r="DG79" s="107">
        <v>0</v>
      </c>
      <c r="DH79" s="107">
        <v>0</v>
      </c>
      <c r="DI79" s="107">
        <v>0</v>
      </c>
      <c r="DJ79" s="107">
        <v>0</v>
      </c>
      <c r="DK79" s="107">
        <v>0</v>
      </c>
      <c r="DL79" s="107">
        <v>0</v>
      </c>
      <c r="DM79" s="107">
        <v>22640</v>
      </c>
      <c r="DN79" s="107">
        <v>9170.34</v>
      </c>
      <c r="DO79" s="107">
        <v>10844.14</v>
      </c>
      <c r="DP79" s="107">
        <v>31614.96</v>
      </c>
      <c r="DQ79" s="107">
        <v>17777.63</v>
      </c>
      <c r="DR79" s="107">
        <v>9022</v>
      </c>
    </row>
    <row r="80" s="100" customFormat="1" spans="1:122">
      <c r="A80" s="106"/>
      <c r="B80" s="108" t="s">
        <v>122</v>
      </c>
      <c r="C80" s="108">
        <v>4053738.64</v>
      </c>
      <c r="D80" s="108">
        <v>1543575.08</v>
      </c>
      <c r="E80" s="108">
        <v>0</v>
      </c>
      <c r="F80" s="108">
        <v>27971.65</v>
      </c>
      <c r="G80" s="108">
        <v>0</v>
      </c>
      <c r="H80" s="108">
        <v>28466.02</v>
      </c>
      <c r="I80" s="108">
        <v>0</v>
      </c>
      <c r="J80" s="108">
        <v>1545.28</v>
      </c>
      <c r="K80" s="108">
        <v>0</v>
      </c>
      <c r="L80" s="108">
        <v>0</v>
      </c>
      <c r="M80" s="108">
        <v>0</v>
      </c>
      <c r="N80" s="108">
        <v>0</v>
      </c>
      <c r="O80" s="108">
        <v>0</v>
      </c>
      <c r="P80" s="108">
        <v>0</v>
      </c>
      <c r="Q80" s="108">
        <v>0</v>
      </c>
      <c r="R80" s="108">
        <v>0</v>
      </c>
      <c r="S80" s="108">
        <v>0</v>
      </c>
      <c r="T80" s="108">
        <v>0</v>
      </c>
      <c r="U80" s="108">
        <v>1542360.22</v>
      </c>
      <c r="V80" s="108">
        <v>148797.67</v>
      </c>
      <c r="W80" s="108">
        <v>631934.59</v>
      </c>
      <c r="X80" s="108">
        <v>129088.13</v>
      </c>
      <c r="Y80" s="108">
        <v>16966.6</v>
      </c>
      <c r="Z80" s="108">
        <v>31212.36</v>
      </c>
      <c r="AA80" s="108">
        <v>8991.09</v>
      </c>
      <c r="AB80" s="108">
        <v>70130.07</v>
      </c>
      <c r="AC80" s="108">
        <v>21497.55</v>
      </c>
      <c r="AD80" s="108">
        <v>61441.33</v>
      </c>
      <c r="AE80" s="108">
        <v>0</v>
      </c>
      <c r="AF80" s="108">
        <v>308574.2</v>
      </c>
      <c r="AG80" s="108">
        <v>105588.71</v>
      </c>
      <c r="AH80" s="108">
        <v>69729.26</v>
      </c>
      <c r="AI80" s="108">
        <v>86601.09</v>
      </c>
      <c r="AJ80" s="108">
        <v>39484.48</v>
      </c>
      <c r="AK80" s="108">
        <v>56927.93</v>
      </c>
      <c r="AL80" s="108">
        <v>32675.72</v>
      </c>
      <c r="AM80" s="108">
        <v>45087.93</v>
      </c>
      <c r="AN80" s="108">
        <v>69415.67</v>
      </c>
      <c r="AO80" s="108">
        <v>62542.75</v>
      </c>
      <c r="AP80" s="108">
        <v>0</v>
      </c>
      <c r="AQ80" s="108">
        <v>87777.78</v>
      </c>
      <c r="AR80" s="108">
        <v>26768.06</v>
      </c>
      <c r="AS80" s="108">
        <v>31754.89</v>
      </c>
      <c r="AT80" s="108">
        <v>48432.09</v>
      </c>
      <c r="AU80" s="108">
        <v>1170581.05</v>
      </c>
      <c r="AV80" s="108">
        <v>47283.13</v>
      </c>
      <c r="AW80" s="108">
        <v>50453.1</v>
      </c>
      <c r="AX80" s="108">
        <v>58940.88</v>
      </c>
      <c r="AY80" s="108">
        <v>42117.94</v>
      </c>
      <c r="AZ80" s="108">
        <v>43538.8</v>
      </c>
      <c r="BA80" s="108">
        <v>44477.82</v>
      </c>
      <c r="BB80" s="108">
        <v>18835.03</v>
      </c>
      <c r="BC80" s="108">
        <v>49123.98</v>
      </c>
      <c r="BD80" s="108">
        <v>24467.89</v>
      </c>
      <c r="BE80" s="108">
        <v>19895.27</v>
      </c>
      <c r="BF80" s="108">
        <v>25615.21</v>
      </c>
      <c r="BG80" s="108">
        <v>36082.74</v>
      </c>
      <c r="BH80" s="108">
        <v>16325.87</v>
      </c>
      <c r="BI80" s="108">
        <v>17319.7</v>
      </c>
      <c r="BJ80" s="108">
        <v>21155.69</v>
      </c>
      <c r="BK80" s="108">
        <v>20970.46</v>
      </c>
      <c r="BL80" s="108">
        <v>23843.24</v>
      </c>
      <c r="BM80" s="108">
        <v>24343.67</v>
      </c>
      <c r="BN80" s="108">
        <v>15011.74</v>
      </c>
      <c r="BO80" s="108">
        <v>19727.33</v>
      </c>
      <c r="BP80" s="108">
        <v>24710.11</v>
      </c>
      <c r="BQ80" s="108">
        <v>10077.85</v>
      </c>
      <c r="BR80" s="108">
        <v>10611.48</v>
      </c>
      <c r="BS80" s="108">
        <v>10809.62</v>
      </c>
      <c r="BT80" s="108">
        <v>14168.94</v>
      </c>
      <c r="BU80" s="108">
        <v>11656.95</v>
      </c>
      <c r="BV80" s="108">
        <v>39406.87</v>
      </c>
      <c r="BW80" s="108">
        <v>10428.04</v>
      </c>
      <c r="BX80" s="108">
        <v>24020.21</v>
      </c>
      <c r="BY80" s="108">
        <v>6945.16</v>
      </c>
      <c r="BZ80" s="108">
        <v>10643.91</v>
      </c>
      <c r="CA80" s="108">
        <v>4581.47</v>
      </c>
      <c r="CB80" s="108">
        <v>6797.38</v>
      </c>
      <c r="CC80" s="108">
        <v>7341.62</v>
      </c>
      <c r="CD80" s="108">
        <v>12169.7</v>
      </c>
      <c r="CE80" s="108">
        <v>20247.5</v>
      </c>
      <c r="CF80" s="108">
        <v>4845.34</v>
      </c>
      <c r="CG80" s="108">
        <v>15111.39</v>
      </c>
      <c r="CH80" s="108">
        <v>3227.13</v>
      </c>
      <c r="CI80" s="108">
        <v>6617.77</v>
      </c>
      <c r="CJ80" s="108">
        <v>3666.65</v>
      </c>
      <c r="CK80" s="108">
        <v>5691.88</v>
      </c>
      <c r="CL80" s="108">
        <v>7126.77</v>
      </c>
      <c r="CM80" s="108">
        <v>8606.21</v>
      </c>
      <c r="CN80" s="108">
        <v>7228.29</v>
      </c>
      <c r="CO80" s="108">
        <v>7450.39</v>
      </c>
      <c r="CP80" s="108">
        <v>8797.8</v>
      </c>
      <c r="CQ80" s="108">
        <v>7914.83</v>
      </c>
      <c r="CR80" s="108">
        <v>5151.85</v>
      </c>
      <c r="CS80" s="108">
        <v>8449.77</v>
      </c>
      <c r="CT80" s="108">
        <v>5599.84</v>
      </c>
      <c r="CU80" s="108">
        <v>5576.49</v>
      </c>
      <c r="CV80" s="108">
        <v>6724.04</v>
      </c>
      <c r="CW80" s="108">
        <v>5002.08</v>
      </c>
      <c r="CX80" s="108">
        <v>4077.81</v>
      </c>
      <c r="CY80" s="108">
        <v>9335.96</v>
      </c>
      <c r="CZ80" s="108">
        <v>4482.51</v>
      </c>
      <c r="DA80" s="108">
        <v>7838.94</v>
      </c>
      <c r="DB80" s="108">
        <v>6826.29</v>
      </c>
      <c r="DC80" s="108">
        <v>13482.34</v>
      </c>
      <c r="DD80" s="108">
        <v>11114.47</v>
      </c>
      <c r="DE80" s="108">
        <v>6770.29</v>
      </c>
      <c r="DF80" s="108">
        <v>5713.22</v>
      </c>
      <c r="DG80" s="108">
        <v>14544.19</v>
      </c>
      <c r="DH80" s="108">
        <v>7413.17</v>
      </c>
      <c r="DI80" s="108">
        <v>3398.92</v>
      </c>
      <c r="DJ80" s="108">
        <v>2453.84</v>
      </c>
      <c r="DK80" s="108">
        <v>1889.21</v>
      </c>
      <c r="DL80" s="108">
        <v>2984.94</v>
      </c>
      <c r="DM80" s="108">
        <v>22762.6</v>
      </c>
      <c r="DN80" s="108">
        <v>9170.34</v>
      </c>
      <c r="DO80" s="108">
        <v>10844.14</v>
      </c>
      <c r="DP80" s="108">
        <v>31708.95</v>
      </c>
      <c r="DQ80" s="108">
        <v>17812.1</v>
      </c>
      <c r="DR80" s="108">
        <v>9022</v>
      </c>
    </row>
    <row r="81" s="100" customFormat="1" ht="14.25" spans="1:122">
      <c r="A81" s="111" t="s">
        <v>2</v>
      </c>
      <c r="B81" s="112" t="s">
        <v>2</v>
      </c>
      <c r="C81" s="108">
        <v>538161935.64</v>
      </c>
      <c r="D81" s="108">
        <v>99726510.28</v>
      </c>
      <c r="E81" s="108">
        <v>5898058.48</v>
      </c>
      <c r="F81" s="108">
        <v>997542.75</v>
      </c>
      <c r="G81" s="108">
        <v>269138.02</v>
      </c>
      <c r="H81" s="108">
        <v>5350492.64</v>
      </c>
      <c r="I81" s="108">
        <v>5971050.2</v>
      </c>
      <c r="J81" s="108">
        <v>11095151.36</v>
      </c>
      <c r="K81" s="108">
        <v>5630210.75</v>
      </c>
      <c r="L81" s="108">
        <v>13469923.27</v>
      </c>
      <c r="M81" s="108">
        <v>2794482.28</v>
      </c>
      <c r="N81" s="108">
        <v>3794757.36</v>
      </c>
      <c r="O81" s="108">
        <v>2301710.76</v>
      </c>
      <c r="P81" s="108">
        <v>2997863.77</v>
      </c>
      <c r="Q81" s="108">
        <v>23406.88</v>
      </c>
      <c r="R81" s="108">
        <v>0</v>
      </c>
      <c r="S81" s="108">
        <v>2521488.84</v>
      </c>
      <c r="T81" s="108">
        <v>2090259.12</v>
      </c>
      <c r="U81" s="108">
        <v>254480606.99</v>
      </c>
      <c r="V81" s="108">
        <v>29784412.81</v>
      </c>
      <c r="W81" s="108">
        <v>77656194.7</v>
      </c>
      <c r="X81" s="108">
        <v>11308674.38</v>
      </c>
      <c r="Y81" s="108">
        <v>10067582.84</v>
      </c>
      <c r="Z81" s="108">
        <v>6784448.74</v>
      </c>
      <c r="AA81" s="108">
        <v>1960931.91</v>
      </c>
      <c r="AB81" s="108">
        <v>8238965.96</v>
      </c>
      <c r="AC81" s="108">
        <v>2732483.36</v>
      </c>
      <c r="AD81" s="108">
        <v>3545895.49</v>
      </c>
      <c r="AE81" s="108">
        <v>1478390.2</v>
      </c>
      <c r="AF81" s="108">
        <v>46653500.15</v>
      </c>
      <c r="AG81" s="108">
        <v>14959942.04</v>
      </c>
      <c r="AH81" s="108">
        <v>4002492.51</v>
      </c>
      <c r="AI81" s="108">
        <v>7015974.31</v>
      </c>
      <c r="AJ81" s="108">
        <v>3660086.12</v>
      </c>
      <c r="AK81" s="108">
        <v>4316902.33</v>
      </c>
      <c r="AL81" s="108">
        <v>3331685.93</v>
      </c>
      <c r="AM81" s="108">
        <v>28264449.97</v>
      </c>
      <c r="AN81" s="108">
        <v>11848170.86</v>
      </c>
      <c r="AO81" s="108">
        <v>3623351.79</v>
      </c>
      <c r="AP81" s="108">
        <v>4544483.73</v>
      </c>
      <c r="AQ81" s="108">
        <v>48138523.98</v>
      </c>
      <c r="AR81" s="108">
        <v>3289962.33</v>
      </c>
      <c r="AS81" s="108">
        <v>2699225.41</v>
      </c>
      <c r="AT81" s="108">
        <v>7185593.76</v>
      </c>
      <c r="AU81" s="108">
        <v>144886845.16</v>
      </c>
      <c r="AV81" s="108">
        <v>5922255.37</v>
      </c>
      <c r="AW81" s="108">
        <v>5992806.29</v>
      </c>
      <c r="AX81" s="108">
        <v>6096773.08</v>
      </c>
      <c r="AY81" s="108">
        <v>5086006.62</v>
      </c>
      <c r="AZ81" s="108">
        <v>5908156.26</v>
      </c>
      <c r="BA81" s="108">
        <v>6086520.82</v>
      </c>
      <c r="BB81" s="108">
        <v>2245341.29</v>
      </c>
      <c r="BC81" s="108">
        <v>6763490.84</v>
      </c>
      <c r="BD81" s="108">
        <v>3435680.68</v>
      </c>
      <c r="BE81" s="108">
        <v>3339464.58</v>
      </c>
      <c r="BF81" s="108">
        <v>3923429.35</v>
      </c>
      <c r="BG81" s="108">
        <v>5157034.89</v>
      </c>
      <c r="BH81" s="108">
        <v>3555461.47</v>
      </c>
      <c r="BI81" s="108">
        <v>3015920.09</v>
      </c>
      <c r="BJ81" s="108">
        <v>2444116.52</v>
      </c>
      <c r="BK81" s="108">
        <v>2586409.81</v>
      </c>
      <c r="BL81" s="108">
        <v>3381702.65</v>
      </c>
      <c r="BM81" s="108">
        <v>1865466.3</v>
      </c>
      <c r="BN81" s="108">
        <v>1878465.73</v>
      </c>
      <c r="BO81" s="108">
        <v>2384582.99</v>
      </c>
      <c r="BP81" s="108">
        <v>3219590.36</v>
      </c>
      <c r="BQ81" s="108">
        <v>1526336.48</v>
      </c>
      <c r="BR81" s="108">
        <v>1229503.95</v>
      </c>
      <c r="BS81" s="108">
        <v>1186301.53</v>
      </c>
      <c r="BT81" s="108">
        <v>1563930.28</v>
      </c>
      <c r="BU81" s="108">
        <v>1342763.37</v>
      </c>
      <c r="BV81" s="108">
        <v>1860295.19</v>
      </c>
      <c r="BW81" s="108">
        <v>1192197</v>
      </c>
      <c r="BX81" s="108">
        <v>2181764.64</v>
      </c>
      <c r="BY81" s="108">
        <v>751185.76</v>
      </c>
      <c r="BZ81" s="108">
        <v>1280912.61</v>
      </c>
      <c r="CA81" s="108">
        <v>493188.99</v>
      </c>
      <c r="CB81" s="108">
        <v>929762.03</v>
      </c>
      <c r="CC81" s="108">
        <v>952475.26</v>
      </c>
      <c r="CD81" s="108">
        <v>2466871.95</v>
      </c>
      <c r="CE81" s="108">
        <v>3648502.55</v>
      </c>
      <c r="CF81" s="108">
        <v>790844.26</v>
      </c>
      <c r="CG81" s="108">
        <v>858028.92</v>
      </c>
      <c r="CH81" s="108">
        <v>697081.49</v>
      </c>
      <c r="CI81" s="108">
        <v>828607.2</v>
      </c>
      <c r="CJ81" s="108">
        <v>488666.82</v>
      </c>
      <c r="CK81" s="108">
        <v>1137180.77</v>
      </c>
      <c r="CL81" s="108">
        <v>1225404.13</v>
      </c>
      <c r="CM81" s="108">
        <v>935243.53</v>
      </c>
      <c r="CN81" s="108">
        <v>1092424.25</v>
      </c>
      <c r="CO81" s="108">
        <v>961677.75</v>
      </c>
      <c r="CP81" s="108">
        <v>1128867.67</v>
      </c>
      <c r="CQ81" s="108">
        <v>653440.38</v>
      </c>
      <c r="CR81" s="108">
        <v>765961.1</v>
      </c>
      <c r="CS81" s="108">
        <v>1128855.98</v>
      </c>
      <c r="CT81" s="108">
        <v>649255.48</v>
      </c>
      <c r="CU81" s="108">
        <v>771151.62</v>
      </c>
      <c r="CV81" s="108">
        <v>649261.07</v>
      </c>
      <c r="CW81" s="108">
        <v>1005696.19</v>
      </c>
      <c r="CX81" s="108">
        <v>612134.49</v>
      </c>
      <c r="CY81" s="108">
        <v>1156901.18</v>
      </c>
      <c r="CZ81" s="108">
        <v>803664.64</v>
      </c>
      <c r="DA81" s="108">
        <v>970976.49</v>
      </c>
      <c r="DB81" s="108">
        <v>992868.3</v>
      </c>
      <c r="DC81" s="108">
        <v>1999316.99</v>
      </c>
      <c r="DD81" s="108">
        <v>1216165.3</v>
      </c>
      <c r="DE81" s="108">
        <v>1721983.11</v>
      </c>
      <c r="DF81" s="108">
        <v>689826.64</v>
      </c>
      <c r="DG81" s="108">
        <v>2297933.78</v>
      </c>
      <c r="DH81" s="108">
        <v>974554.28</v>
      </c>
      <c r="DI81" s="108">
        <v>948380.45</v>
      </c>
      <c r="DJ81" s="108">
        <v>947420.14</v>
      </c>
      <c r="DK81" s="108">
        <v>771109.6</v>
      </c>
      <c r="DL81" s="108">
        <v>1338307.93</v>
      </c>
      <c r="DM81" s="108">
        <v>901689.13</v>
      </c>
      <c r="DN81" s="108">
        <v>257632.04</v>
      </c>
      <c r="DO81" s="108">
        <v>1052235.85</v>
      </c>
      <c r="DP81" s="108">
        <v>892275.37</v>
      </c>
      <c r="DQ81" s="108">
        <v>1232696.9</v>
      </c>
      <c r="DR81" s="108">
        <v>446456.36</v>
      </c>
    </row>
    <row r="82" spans="1:46">
      <c r="A82" s="101">
        <f ca="1">2:82</f>
        <v>0</v>
      </c>
      <c r="E82" s="102">
        <f>VLOOKUP(E2,[1]Sheet1!$A:$C,3,0)</f>
        <v>10</v>
      </c>
      <c r="F82" s="102">
        <v>4</v>
      </c>
      <c r="G82" s="102">
        <f>VLOOKUP(G2,[1]Sheet1!$A:$C,3,0)</f>
        <v>1</v>
      </c>
      <c r="H82" s="102">
        <f>VLOOKUP(H2,[1]Sheet1!$A:$C,3,0)</f>
        <v>12</v>
      </c>
      <c r="I82" s="102">
        <f>VLOOKUP(I2,[1]Sheet1!$A:$C,3,0)</f>
        <v>31</v>
      </c>
      <c r="J82" s="102">
        <f>VLOOKUP(J2,[1]Sheet1!$A:$C,3,0)</f>
        <v>22</v>
      </c>
      <c r="K82" s="102">
        <f>VLOOKUP(K2,[1]Sheet1!$A:$C,3,0)</f>
        <v>31</v>
      </c>
      <c r="L82" s="102">
        <f>VLOOKUP(L2,[1]Sheet1!$A:$C,3,0)</f>
        <v>41</v>
      </c>
      <c r="M82" s="102">
        <f>VLOOKUP(M2,[1]Sheet1!$A:$C,3,0)</f>
        <v>12</v>
      </c>
      <c r="N82" s="102">
        <f>VLOOKUP(N2,[1]Sheet1!$A:$C,3,0)</f>
        <v>19</v>
      </c>
      <c r="O82" s="102">
        <f>VLOOKUP(O2,[1]Sheet1!$A:$C,3,0)</f>
        <v>14</v>
      </c>
      <c r="P82" s="102">
        <f>VLOOKUP(P2,[1]Sheet1!$A:$C,3,0)</f>
        <v>14</v>
      </c>
      <c r="S82" s="102">
        <f>VLOOKUP(S2,[1]Sheet1!$A:$C,3,0)</f>
        <v>12</v>
      </c>
      <c r="T82" s="102">
        <f>VLOOKUP(T2,[1]Sheet1!$A:$C,3,0)</f>
        <v>10</v>
      </c>
      <c r="Y82" s="102">
        <v>8</v>
      </c>
      <c r="Z82" s="102">
        <f>VLOOKUP(Z2,[1]Sheet1!$A:$C,3,0)</f>
        <v>16</v>
      </c>
      <c r="AA82" s="102">
        <v>5</v>
      </c>
      <c r="AB82" s="102">
        <f>VLOOKUP(AB2,[1]Sheet1!$A:$C,3,0)</f>
        <v>18</v>
      </c>
      <c r="AC82" s="102">
        <f>VLOOKUP(AC2,[1]Sheet1!$A:$C,3,0)</f>
        <v>8</v>
      </c>
      <c r="AD82" s="102">
        <f>VLOOKUP(AD2,[1]Sheet1!$A:$C,3,0)</f>
        <v>15</v>
      </c>
      <c r="AE82" s="102">
        <f>VLOOKUP(AE2,[1]Sheet1!$A:$C,3,0)</f>
        <v>9</v>
      </c>
      <c r="AF82" s="102">
        <f>VLOOKUP(AF2,[1]Sheet1!$A:$C,3,0)</f>
        <v>47</v>
      </c>
      <c r="AG82" s="102">
        <f>VLOOKUP(AG2,[1]Sheet1!$A:$C,3,0)</f>
        <v>26</v>
      </c>
      <c r="AH82" s="102">
        <f>VLOOKUP(AH2,[1]Sheet1!$A:$C,3,0)</f>
        <v>23</v>
      </c>
      <c r="AI82" s="102">
        <f>VLOOKUP(AI2,[1]Sheet1!$A:$C,3,0)</f>
        <v>5</v>
      </c>
      <c r="AJ82" s="102">
        <f>VLOOKUP(AJ2,[1]Sheet1!$A:$C,3,0)</f>
        <v>22</v>
      </c>
      <c r="AK82" s="102">
        <f>VLOOKUP(AK2,[1]Sheet1!$A:$C,3,0)</f>
        <v>22</v>
      </c>
      <c r="AL82" s="102">
        <f>VLOOKUP(AL2,[1]Sheet1!$A:$C,3,0)</f>
        <v>10</v>
      </c>
      <c r="AM82" s="102">
        <f>VLOOKUP(AM2,[1]Sheet1!$A:$C,3,0)</f>
        <v>13</v>
      </c>
      <c r="AN82" s="102">
        <f>VLOOKUP(AN2,[1]Sheet1!$A:$C,3,0)</f>
        <v>41</v>
      </c>
      <c r="AO82" s="102">
        <f>VLOOKUP(AO2,[1]Sheet1!$A:$C,3,0)</f>
        <v>21</v>
      </c>
      <c r="AQ82" s="102">
        <f>VLOOKUP(AQ2,[1]Sheet1!$A:$C,3,0)</f>
        <v>28</v>
      </c>
      <c r="AR82" s="102">
        <f>VLOOKUP(AR2,[1]Sheet1!$A:$C,3,0)</f>
        <v>5</v>
      </c>
      <c r="AS82" s="102">
        <f>VLOOKUP(AS2,[1]Sheet1!$A:$C,3,0)</f>
        <v>6</v>
      </c>
      <c r="AT82" s="102">
        <f>VLOOKUP(AT2,[1]Sheet1!$A:$C,3,0)</f>
        <v>34</v>
      </c>
    </row>
    <row r="83" ht="14.25" spans="1:1">
      <c r="A83" s="113" t="s">
        <v>339</v>
      </c>
    </row>
    <row r="84" s="99" customFormat="1" spans="1:122">
      <c r="A84" s="105" t="s">
        <v>99</v>
      </c>
      <c r="B84" s="103" t="s">
        <v>100</v>
      </c>
      <c r="C84" s="103" t="s">
        <v>2</v>
      </c>
      <c r="D84" s="104" t="s">
        <v>327</v>
      </c>
      <c r="E84" s="104" t="s">
        <v>328</v>
      </c>
      <c r="F84" s="104" t="s">
        <v>329</v>
      </c>
      <c r="G84" s="104" t="s">
        <v>330</v>
      </c>
      <c r="H84" s="104" t="s">
        <v>331</v>
      </c>
      <c r="I84" s="104" t="s">
        <v>332</v>
      </c>
      <c r="J84" s="104" t="s">
        <v>333</v>
      </c>
      <c r="K84" s="104" t="s">
        <v>334</v>
      </c>
      <c r="L84" s="104" t="s">
        <v>335</v>
      </c>
      <c r="M84" s="104" t="s">
        <v>336</v>
      </c>
      <c r="N84" s="104" t="s">
        <v>337</v>
      </c>
      <c r="O84" s="104" t="s">
        <v>338</v>
      </c>
      <c r="P84" s="104" t="s">
        <v>190</v>
      </c>
      <c r="Q84" s="104" t="s">
        <v>191</v>
      </c>
      <c r="R84" s="104" t="s">
        <v>192</v>
      </c>
      <c r="S84" s="104" t="s">
        <v>193</v>
      </c>
      <c r="T84" s="104" t="s">
        <v>5</v>
      </c>
      <c r="U84" s="109" t="s">
        <v>6</v>
      </c>
      <c r="V84" s="109" t="s">
        <v>194</v>
      </c>
      <c r="W84" s="109" t="s">
        <v>195</v>
      </c>
      <c r="X84" s="109" t="s">
        <v>196</v>
      </c>
      <c r="Y84" s="109" t="s">
        <v>17</v>
      </c>
      <c r="Z84" s="109" t="s">
        <v>12</v>
      </c>
      <c r="AA84" s="109" t="s">
        <v>58</v>
      </c>
      <c r="AB84" s="109" t="s">
        <v>15</v>
      </c>
      <c r="AC84" s="109" t="s">
        <v>16</v>
      </c>
      <c r="AD84" s="109" t="s">
        <v>24</v>
      </c>
      <c r="AE84" s="109" t="s">
        <v>23</v>
      </c>
      <c r="AF84" s="109" t="s">
        <v>19</v>
      </c>
      <c r="AG84" s="104" t="s">
        <v>20</v>
      </c>
      <c r="AH84" s="104" t="s">
        <v>21</v>
      </c>
      <c r="AI84" s="104" t="s">
        <v>22</v>
      </c>
      <c r="AJ84" s="104" t="s">
        <v>10</v>
      </c>
      <c r="AK84" s="104" t="s">
        <v>8</v>
      </c>
      <c r="AL84" s="104" t="s">
        <v>9</v>
      </c>
      <c r="AM84" s="104" t="s">
        <v>197</v>
      </c>
      <c r="AN84" s="104" t="s">
        <v>198</v>
      </c>
      <c r="AO84" s="104" t="s">
        <v>199</v>
      </c>
      <c r="AP84" s="104"/>
      <c r="AQ84" s="104" t="s">
        <v>201</v>
      </c>
      <c r="AR84" s="104" t="s">
        <v>202</v>
      </c>
      <c r="AS84" s="104" t="s">
        <v>203</v>
      </c>
      <c r="AT84" s="104" t="s">
        <v>204</v>
      </c>
      <c r="AU84" s="104" t="s">
        <v>205</v>
      </c>
      <c r="AV84" s="104" t="s">
        <v>206</v>
      </c>
      <c r="AW84" s="104" t="s">
        <v>207</v>
      </c>
      <c r="AX84" s="104" t="s">
        <v>208</v>
      </c>
      <c r="AY84" s="104" t="s">
        <v>209</v>
      </c>
      <c r="AZ84" s="104" t="s">
        <v>210</v>
      </c>
      <c r="BA84" s="104" t="s">
        <v>211</v>
      </c>
      <c r="BB84" s="104" t="s">
        <v>212</v>
      </c>
      <c r="BC84" s="104" t="s">
        <v>213</v>
      </c>
      <c r="BD84" s="104" t="s">
        <v>214</v>
      </c>
      <c r="BE84" s="104" t="s">
        <v>215</v>
      </c>
      <c r="BF84" s="104" t="s">
        <v>216</v>
      </c>
      <c r="BG84" s="104" t="s">
        <v>217</v>
      </c>
      <c r="BH84" s="104" t="s">
        <v>303</v>
      </c>
      <c r="BI84" s="104" t="s">
        <v>219</v>
      </c>
      <c r="BJ84" s="104" t="s">
        <v>220</v>
      </c>
      <c r="BK84" s="104" t="s">
        <v>221</v>
      </c>
      <c r="BL84" s="104" t="s">
        <v>222</v>
      </c>
      <c r="BM84" s="104" t="s">
        <v>223</v>
      </c>
      <c r="BN84" s="104" t="s">
        <v>224</v>
      </c>
      <c r="BO84" s="104" t="s">
        <v>225</v>
      </c>
      <c r="BP84" s="104" t="s">
        <v>226</v>
      </c>
      <c r="BQ84" s="104" t="s">
        <v>227</v>
      </c>
      <c r="BR84" s="104" t="s">
        <v>228</v>
      </c>
      <c r="BS84" s="104" t="s">
        <v>229</v>
      </c>
      <c r="BT84" s="104" t="s">
        <v>230</v>
      </c>
      <c r="BU84" s="104" t="s">
        <v>231</v>
      </c>
      <c r="BV84" s="104" t="s">
        <v>232</v>
      </c>
      <c r="BW84" s="104" t="s">
        <v>233</v>
      </c>
      <c r="BX84" s="104" t="s">
        <v>234</v>
      </c>
      <c r="BY84" s="104" t="s">
        <v>235</v>
      </c>
      <c r="BZ84" s="104" t="s">
        <v>236</v>
      </c>
      <c r="CA84" s="104" t="s">
        <v>237</v>
      </c>
      <c r="CB84" s="104" t="s">
        <v>238</v>
      </c>
      <c r="CC84" s="104" t="s">
        <v>239</v>
      </c>
      <c r="CD84" s="104" t="s">
        <v>240</v>
      </c>
      <c r="CE84" s="104" t="s">
        <v>241</v>
      </c>
      <c r="CF84" s="104" t="s">
        <v>242</v>
      </c>
      <c r="CG84" s="104" t="s">
        <v>243</v>
      </c>
      <c r="CH84" s="104" t="s">
        <v>244</v>
      </c>
      <c r="CI84" s="104" t="s">
        <v>245</v>
      </c>
      <c r="CJ84" s="104" t="s">
        <v>246</v>
      </c>
      <c r="CK84" s="104" t="s">
        <v>247</v>
      </c>
      <c r="CL84" s="104" t="s">
        <v>248</v>
      </c>
      <c r="CM84" s="104" t="s">
        <v>249</v>
      </c>
      <c r="CN84" s="104" t="s">
        <v>250</v>
      </c>
      <c r="CO84" s="104" t="s">
        <v>251</v>
      </c>
      <c r="CP84" s="104" t="s">
        <v>252</v>
      </c>
      <c r="CQ84" s="104" t="s">
        <v>253</v>
      </c>
      <c r="CR84" s="104" t="s">
        <v>254</v>
      </c>
      <c r="CS84" s="104" t="s">
        <v>255</v>
      </c>
      <c r="CT84" s="104" t="s">
        <v>256</v>
      </c>
      <c r="CU84" s="104" t="s">
        <v>257</v>
      </c>
      <c r="CV84" s="104" t="s">
        <v>258</v>
      </c>
      <c r="CW84" s="104" t="s">
        <v>259</v>
      </c>
      <c r="CX84" s="104" t="s">
        <v>260</v>
      </c>
      <c r="CY84" s="104" t="s">
        <v>261</v>
      </c>
      <c r="CZ84" s="104" t="s">
        <v>262</v>
      </c>
      <c r="DA84" s="104" t="s">
        <v>263</v>
      </c>
      <c r="DB84" s="104" t="s">
        <v>264</v>
      </c>
      <c r="DC84" s="104" t="s">
        <v>265</v>
      </c>
      <c r="DD84" s="104" t="s">
        <v>266</v>
      </c>
      <c r="DE84" s="104" t="s">
        <v>267</v>
      </c>
      <c r="DF84" s="104" t="s">
        <v>268</v>
      </c>
      <c r="DG84" s="104" t="s">
        <v>269</v>
      </c>
      <c r="DH84" s="104" t="s">
        <v>270</v>
      </c>
      <c r="DI84" s="104" t="s">
        <v>271</v>
      </c>
      <c r="DJ84" s="104" t="s">
        <v>272</v>
      </c>
      <c r="DK84" s="104" t="s">
        <v>273</v>
      </c>
      <c r="DL84" s="110" t="s">
        <v>274</v>
      </c>
      <c r="DM84" s="99" t="s">
        <v>275</v>
      </c>
      <c r="DN84" s="99" t="s">
        <v>276</v>
      </c>
      <c r="DO84" s="99" t="s">
        <v>277</v>
      </c>
      <c r="DP84" s="99" t="s">
        <v>278</v>
      </c>
      <c r="DQ84" s="99" t="s">
        <v>279</v>
      </c>
      <c r="DR84" s="99" t="s">
        <v>280</v>
      </c>
    </row>
    <row r="85" spans="1:122">
      <c r="A85" s="106" t="s">
        <v>101</v>
      </c>
      <c r="B85" s="107" t="s">
        <v>102</v>
      </c>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c r="BE85" s="107"/>
      <c r="BF85" s="107"/>
      <c r="BG85" s="107"/>
      <c r="BH85" s="107"/>
      <c r="BI85" s="107"/>
      <c r="BJ85" s="107"/>
      <c r="BK85" s="107"/>
      <c r="BL85" s="107"/>
      <c r="BM85" s="107"/>
      <c r="BN85" s="107"/>
      <c r="BO85" s="107"/>
      <c r="BP85" s="107"/>
      <c r="BQ85" s="107"/>
      <c r="BR85" s="107"/>
      <c r="BS85" s="107"/>
      <c r="BT85" s="107"/>
      <c r="BU85" s="107"/>
      <c r="BV85" s="107"/>
      <c r="BW85" s="107"/>
      <c r="BX85" s="107"/>
      <c r="BY85" s="107"/>
      <c r="BZ85" s="107"/>
      <c r="CA85" s="107"/>
      <c r="CB85" s="107"/>
      <c r="CC85" s="107"/>
      <c r="CD85" s="107"/>
      <c r="CE85" s="107"/>
      <c r="CF85" s="107"/>
      <c r="CG85" s="107"/>
      <c r="CH85" s="107"/>
      <c r="CI85" s="107"/>
      <c r="CJ85" s="107"/>
      <c r="CK85" s="107"/>
      <c r="CL85" s="107"/>
      <c r="CM85" s="107"/>
      <c r="CN85" s="107"/>
      <c r="CO85" s="107"/>
      <c r="CP85" s="107"/>
      <c r="CQ85" s="107"/>
      <c r="CR85" s="107"/>
      <c r="CS85" s="107"/>
      <c r="CT85" s="107"/>
      <c r="CU85" s="107"/>
      <c r="CV85" s="107"/>
      <c r="CW85" s="107"/>
      <c r="CX85" s="107"/>
      <c r="CY85" s="107"/>
      <c r="CZ85" s="107"/>
      <c r="DA85" s="107"/>
      <c r="DB85" s="107"/>
      <c r="DC85" s="107"/>
      <c r="DD85" s="107"/>
      <c r="DE85" s="107"/>
      <c r="DF85" s="107"/>
      <c r="DG85" s="107"/>
      <c r="DH85" s="107"/>
      <c r="DI85" s="107"/>
      <c r="DJ85" s="107"/>
      <c r="DK85" s="107"/>
      <c r="DL85" s="107"/>
      <c r="DM85" s="107"/>
      <c r="DN85" s="107"/>
      <c r="DO85" s="107"/>
      <c r="DP85" s="107"/>
      <c r="DQ85" s="107"/>
      <c r="DR85" s="107"/>
    </row>
    <row r="86" spans="1:122">
      <c r="A86" s="106"/>
      <c r="B86" s="107" t="s">
        <v>103</v>
      </c>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c r="BE86" s="107"/>
      <c r="BF86" s="107"/>
      <c r="BG86" s="107"/>
      <c r="BH86" s="107"/>
      <c r="BI86" s="107"/>
      <c r="BJ86" s="107"/>
      <c r="BK86" s="107"/>
      <c r="BL86" s="107"/>
      <c r="BM86" s="107"/>
      <c r="BN86" s="107"/>
      <c r="BO86" s="107"/>
      <c r="BP86" s="107"/>
      <c r="BQ86" s="107"/>
      <c r="BR86" s="107"/>
      <c r="BS86" s="107"/>
      <c r="BT86" s="107"/>
      <c r="BU86" s="107"/>
      <c r="BV86" s="107"/>
      <c r="BW86" s="107"/>
      <c r="BX86" s="107"/>
      <c r="BY86" s="107"/>
      <c r="BZ86" s="107"/>
      <c r="CA86" s="107"/>
      <c r="CB86" s="107"/>
      <c r="CC86" s="107"/>
      <c r="CD86" s="107"/>
      <c r="CE86" s="107"/>
      <c r="CF86" s="107"/>
      <c r="CG86" s="107"/>
      <c r="CH86" s="107"/>
      <c r="CI86" s="107"/>
      <c r="CJ86" s="107"/>
      <c r="CK86" s="107"/>
      <c r="CL86" s="107"/>
      <c r="CM86" s="107"/>
      <c r="CN86" s="107"/>
      <c r="CO86" s="107"/>
      <c r="CP86" s="107"/>
      <c r="CQ86" s="107"/>
      <c r="CR86" s="107"/>
      <c r="CS86" s="107"/>
      <c r="CT86" s="107"/>
      <c r="CU86" s="107"/>
      <c r="CV86" s="107"/>
      <c r="CW86" s="107"/>
      <c r="CX86" s="107"/>
      <c r="CY86" s="107"/>
      <c r="CZ86" s="107"/>
      <c r="DA86" s="107"/>
      <c r="DB86" s="107"/>
      <c r="DC86" s="107"/>
      <c r="DD86" s="107"/>
      <c r="DE86" s="107"/>
      <c r="DF86" s="107"/>
      <c r="DG86" s="107"/>
      <c r="DH86" s="107"/>
      <c r="DI86" s="107"/>
      <c r="DJ86" s="107"/>
      <c r="DK86" s="107"/>
      <c r="DL86" s="107"/>
      <c r="DM86" s="107"/>
      <c r="DN86" s="107"/>
      <c r="DO86" s="107"/>
      <c r="DP86" s="107"/>
      <c r="DQ86" s="107"/>
      <c r="DR86" s="107"/>
    </row>
    <row r="87" spans="1:122">
      <c r="A87" s="106"/>
      <c r="B87" s="107" t="s">
        <v>104</v>
      </c>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c r="BE87" s="107"/>
      <c r="BF87" s="107"/>
      <c r="BG87" s="107"/>
      <c r="BH87" s="107"/>
      <c r="BI87" s="107"/>
      <c r="BJ87" s="107"/>
      <c r="BK87" s="107"/>
      <c r="BL87" s="107"/>
      <c r="BM87" s="107"/>
      <c r="BN87" s="107"/>
      <c r="BO87" s="107"/>
      <c r="BP87" s="107"/>
      <c r="BQ87" s="107"/>
      <c r="BR87" s="107"/>
      <c r="BS87" s="107"/>
      <c r="BT87" s="107"/>
      <c r="BU87" s="107"/>
      <c r="BV87" s="107"/>
      <c r="BW87" s="107"/>
      <c r="BX87" s="107"/>
      <c r="BY87" s="107"/>
      <c r="BZ87" s="107"/>
      <c r="CA87" s="107"/>
      <c r="CB87" s="107"/>
      <c r="CC87" s="107"/>
      <c r="CD87" s="107"/>
      <c r="CE87" s="107"/>
      <c r="CF87" s="107"/>
      <c r="CG87" s="107"/>
      <c r="CH87" s="107"/>
      <c r="CI87" s="107"/>
      <c r="CJ87" s="107"/>
      <c r="CK87" s="107"/>
      <c r="CL87" s="107"/>
      <c r="CM87" s="107"/>
      <c r="CN87" s="107"/>
      <c r="CO87" s="107"/>
      <c r="CP87" s="107"/>
      <c r="CQ87" s="107"/>
      <c r="CR87" s="107"/>
      <c r="CS87" s="107"/>
      <c r="CT87" s="107"/>
      <c r="CU87" s="107"/>
      <c r="CV87" s="107"/>
      <c r="CW87" s="107"/>
      <c r="CX87" s="107"/>
      <c r="CY87" s="107"/>
      <c r="CZ87" s="107"/>
      <c r="DA87" s="107"/>
      <c r="DB87" s="107"/>
      <c r="DC87" s="107"/>
      <c r="DD87" s="107"/>
      <c r="DE87" s="107"/>
      <c r="DF87" s="107"/>
      <c r="DG87" s="107"/>
      <c r="DH87" s="107"/>
      <c r="DI87" s="107"/>
      <c r="DJ87" s="107"/>
      <c r="DK87" s="107"/>
      <c r="DL87" s="107"/>
      <c r="DM87" s="107"/>
      <c r="DN87" s="107"/>
      <c r="DO87" s="107"/>
      <c r="DP87" s="107"/>
      <c r="DQ87" s="107"/>
      <c r="DR87" s="107"/>
    </row>
    <row r="88" spans="1:122">
      <c r="A88" s="106"/>
      <c r="B88" s="107" t="s">
        <v>105</v>
      </c>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c r="BE88" s="107"/>
      <c r="BF88" s="107"/>
      <c r="BG88" s="107"/>
      <c r="BH88" s="107"/>
      <c r="BI88" s="107"/>
      <c r="BJ88" s="107"/>
      <c r="BK88" s="107"/>
      <c r="BL88" s="107"/>
      <c r="BM88" s="107"/>
      <c r="BN88" s="107"/>
      <c r="BO88" s="107"/>
      <c r="BP88" s="107"/>
      <c r="BQ88" s="107"/>
      <c r="BR88" s="107"/>
      <c r="BS88" s="107"/>
      <c r="BT88" s="107"/>
      <c r="BU88" s="107"/>
      <c r="BV88" s="107"/>
      <c r="BW88" s="107"/>
      <c r="BX88" s="107"/>
      <c r="BY88" s="107"/>
      <c r="BZ88" s="107"/>
      <c r="CA88" s="107"/>
      <c r="CB88" s="107"/>
      <c r="CC88" s="107"/>
      <c r="CD88" s="107"/>
      <c r="CE88" s="107"/>
      <c r="CF88" s="107"/>
      <c r="CG88" s="107"/>
      <c r="CH88" s="107"/>
      <c r="CI88" s="107"/>
      <c r="CJ88" s="107"/>
      <c r="CK88" s="107"/>
      <c r="CL88" s="107"/>
      <c r="CM88" s="107"/>
      <c r="CN88" s="107"/>
      <c r="CO88" s="107"/>
      <c r="CP88" s="107"/>
      <c r="CQ88" s="107"/>
      <c r="CR88" s="107"/>
      <c r="CS88" s="107"/>
      <c r="CT88" s="107"/>
      <c r="CU88" s="107"/>
      <c r="CV88" s="107"/>
      <c r="CW88" s="107"/>
      <c r="CX88" s="107"/>
      <c r="CY88" s="107"/>
      <c r="CZ88" s="107"/>
      <c r="DA88" s="107"/>
      <c r="DB88" s="107"/>
      <c r="DC88" s="107"/>
      <c r="DD88" s="107"/>
      <c r="DE88" s="107"/>
      <c r="DF88" s="107"/>
      <c r="DG88" s="107"/>
      <c r="DH88" s="107"/>
      <c r="DI88" s="107"/>
      <c r="DJ88" s="107"/>
      <c r="DK88" s="107"/>
      <c r="DL88" s="107"/>
      <c r="DM88" s="107"/>
      <c r="DN88" s="107"/>
      <c r="DO88" s="107"/>
      <c r="DP88" s="107"/>
      <c r="DQ88" s="107"/>
      <c r="DR88" s="107"/>
    </row>
    <row r="89" spans="1:122">
      <c r="A89" s="106"/>
      <c r="B89" s="107" t="s">
        <v>106</v>
      </c>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c r="CK89" s="107"/>
      <c r="CL89" s="107"/>
      <c r="CM89" s="107"/>
      <c r="CN89" s="107"/>
      <c r="CO89" s="107"/>
      <c r="CP89" s="107"/>
      <c r="CQ89" s="107"/>
      <c r="CR89" s="107"/>
      <c r="CS89" s="107"/>
      <c r="CT89" s="107"/>
      <c r="CU89" s="107"/>
      <c r="CV89" s="107"/>
      <c r="CW89" s="107"/>
      <c r="CX89" s="107"/>
      <c r="CY89" s="107"/>
      <c r="CZ89" s="107"/>
      <c r="DA89" s="107"/>
      <c r="DB89" s="107"/>
      <c r="DC89" s="107"/>
      <c r="DD89" s="107"/>
      <c r="DE89" s="107"/>
      <c r="DF89" s="107"/>
      <c r="DG89" s="107"/>
      <c r="DH89" s="107"/>
      <c r="DI89" s="107"/>
      <c r="DJ89" s="107"/>
      <c r="DK89" s="107"/>
      <c r="DL89" s="107"/>
      <c r="DM89" s="107"/>
      <c r="DN89" s="107"/>
      <c r="DO89" s="107"/>
      <c r="DP89" s="107"/>
      <c r="DQ89" s="107"/>
      <c r="DR89" s="107"/>
    </row>
    <row r="90" spans="1:122">
      <c r="A90" s="106"/>
      <c r="B90" s="107" t="s">
        <v>107</v>
      </c>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c r="CK90" s="107"/>
      <c r="CL90" s="107"/>
      <c r="CM90" s="107"/>
      <c r="CN90" s="107"/>
      <c r="CO90" s="107"/>
      <c r="CP90" s="107"/>
      <c r="CQ90" s="107"/>
      <c r="CR90" s="107"/>
      <c r="CS90" s="107"/>
      <c r="CT90" s="107"/>
      <c r="CU90" s="107"/>
      <c r="CV90" s="107"/>
      <c r="CW90" s="107"/>
      <c r="CX90" s="107"/>
      <c r="CY90" s="107"/>
      <c r="CZ90" s="107"/>
      <c r="DA90" s="107"/>
      <c r="DB90" s="107"/>
      <c r="DC90" s="107"/>
      <c r="DD90" s="107"/>
      <c r="DE90" s="107"/>
      <c r="DF90" s="107"/>
      <c r="DG90" s="107"/>
      <c r="DH90" s="107"/>
      <c r="DI90" s="107"/>
      <c r="DJ90" s="107"/>
      <c r="DK90" s="107"/>
      <c r="DL90" s="107"/>
      <c r="DM90" s="107"/>
      <c r="DN90" s="107"/>
      <c r="DO90" s="107"/>
      <c r="DP90" s="107"/>
      <c r="DQ90" s="107"/>
      <c r="DR90" s="107"/>
    </row>
    <row r="91" spans="1:122">
      <c r="A91" s="106"/>
      <c r="B91" s="107" t="s">
        <v>108</v>
      </c>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c r="CK91" s="107"/>
      <c r="CL91" s="107"/>
      <c r="CM91" s="107"/>
      <c r="CN91" s="107"/>
      <c r="CO91" s="107"/>
      <c r="CP91" s="107"/>
      <c r="CQ91" s="107"/>
      <c r="CR91" s="107"/>
      <c r="CS91" s="107"/>
      <c r="CT91" s="107"/>
      <c r="CU91" s="107"/>
      <c r="CV91" s="107"/>
      <c r="CW91" s="107"/>
      <c r="CX91" s="107"/>
      <c r="CY91" s="107"/>
      <c r="CZ91" s="107"/>
      <c r="DA91" s="107"/>
      <c r="DB91" s="107"/>
      <c r="DC91" s="107"/>
      <c r="DD91" s="107"/>
      <c r="DE91" s="107"/>
      <c r="DF91" s="107"/>
      <c r="DG91" s="107"/>
      <c r="DH91" s="107"/>
      <c r="DI91" s="107"/>
      <c r="DJ91" s="107"/>
      <c r="DK91" s="107"/>
      <c r="DL91" s="107"/>
      <c r="DM91" s="107"/>
      <c r="DN91" s="107"/>
      <c r="DO91" s="107"/>
      <c r="DP91" s="107"/>
      <c r="DQ91" s="107"/>
      <c r="DR91" s="107"/>
    </row>
    <row r="92" spans="1:122">
      <c r="A92" s="106"/>
      <c r="B92" s="107" t="s">
        <v>109</v>
      </c>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c r="CK92" s="107"/>
      <c r="CL92" s="107"/>
      <c r="CM92" s="107"/>
      <c r="CN92" s="107"/>
      <c r="CO92" s="107"/>
      <c r="CP92" s="107"/>
      <c r="CQ92" s="107"/>
      <c r="CR92" s="107"/>
      <c r="CS92" s="107"/>
      <c r="CT92" s="107"/>
      <c r="CU92" s="107"/>
      <c r="CV92" s="107"/>
      <c r="CW92" s="107"/>
      <c r="CX92" s="107"/>
      <c r="CY92" s="107"/>
      <c r="CZ92" s="107"/>
      <c r="DA92" s="107"/>
      <c r="DB92" s="107"/>
      <c r="DC92" s="107"/>
      <c r="DD92" s="107"/>
      <c r="DE92" s="107"/>
      <c r="DF92" s="107"/>
      <c r="DG92" s="107"/>
      <c r="DH92" s="107"/>
      <c r="DI92" s="107"/>
      <c r="DJ92" s="107"/>
      <c r="DK92" s="107"/>
      <c r="DL92" s="107"/>
      <c r="DM92" s="107"/>
      <c r="DN92" s="107"/>
      <c r="DO92" s="107"/>
      <c r="DP92" s="107"/>
      <c r="DQ92" s="107"/>
      <c r="DR92" s="107"/>
    </row>
    <row r="93" spans="1:122">
      <c r="A93" s="106"/>
      <c r="B93" s="107" t="s">
        <v>181</v>
      </c>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c r="BE93" s="107"/>
      <c r="BF93" s="107"/>
      <c r="BG93" s="107"/>
      <c r="BH93" s="107"/>
      <c r="BI93" s="107"/>
      <c r="BJ93" s="107"/>
      <c r="BK93" s="107"/>
      <c r="BL93" s="107"/>
      <c r="BM93" s="107"/>
      <c r="BN93" s="107"/>
      <c r="BO93" s="107"/>
      <c r="BP93" s="107"/>
      <c r="BQ93" s="107"/>
      <c r="BR93" s="107"/>
      <c r="BS93" s="107"/>
      <c r="BT93" s="107"/>
      <c r="BU93" s="107"/>
      <c r="BV93" s="107"/>
      <c r="BW93" s="107"/>
      <c r="BX93" s="107"/>
      <c r="BY93" s="107"/>
      <c r="BZ93" s="107"/>
      <c r="CA93" s="107"/>
      <c r="CB93" s="107"/>
      <c r="CC93" s="107"/>
      <c r="CD93" s="107"/>
      <c r="CE93" s="107"/>
      <c r="CF93" s="107"/>
      <c r="CG93" s="107"/>
      <c r="CH93" s="107"/>
      <c r="CI93" s="107"/>
      <c r="CJ93" s="107"/>
      <c r="CK93" s="107"/>
      <c r="CL93" s="107"/>
      <c r="CM93" s="107"/>
      <c r="CN93" s="107"/>
      <c r="CO93" s="107"/>
      <c r="CP93" s="107"/>
      <c r="CQ93" s="107"/>
      <c r="CR93" s="107"/>
      <c r="CS93" s="107"/>
      <c r="CT93" s="107"/>
      <c r="CU93" s="107"/>
      <c r="CV93" s="107"/>
      <c r="CW93" s="107"/>
      <c r="CX93" s="107"/>
      <c r="CY93" s="107"/>
      <c r="CZ93" s="107"/>
      <c r="DA93" s="107"/>
      <c r="DB93" s="107"/>
      <c r="DC93" s="107"/>
      <c r="DD93" s="107"/>
      <c r="DE93" s="107"/>
      <c r="DF93" s="107"/>
      <c r="DG93" s="107"/>
      <c r="DH93" s="107"/>
      <c r="DI93" s="107"/>
      <c r="DJ93" s="107"/>
      <c r="DK93" s="107"/>
      <c r="DL93" s="107"/>
      <c r="DM93" s="107"/>
      <c r="DN93" s="107"/>
      <c r="DO93" s="107"/>
      <c r="DP93" s="107"/>
      <c r="DQ93" s="107"/>
      <c r="DR93" s="107"/>
    </row>
    <row r="94" spans="1:122">
      <c r="A94" s="106"/>
      <c r="B94" s="107" t="s">
        <v>111</v>
      </c>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7"/>
      <c r="BS94" s="107"/>
      <c r="BT94" s="107"/>
      <c r="BU94" s="107"/>
      <c r="BV94" s="107"/>
      <c r="BW94" s="107"/>
      <c r="BX94" s="107"/>
      <c r="BY94" s="107"/>
      <c r="BZ94" s="107"/>
      <c r="CA94" s="107"/>
      <c r="CB94" s="107"/>
      <c r="CC94" s="107"/>
      <c r="CD94" s="107"/>
      <c r="CE94" s="107"/>
      <c r="CF94" s="107"/>
      <c r="CG94" s="107"/>
      <c r="CH94" s="107"/>
      <c r="CI94" s="107"/>
      <c r="CJ94" s="107"/>
      <c r="CK94" s="107"/>
      <c r="CL94" s="107"/>
      <c r="CM94" s="107"/>
      <c r="CN94" s="107"/>
      <c r="CO94" s="107"/>
      <c r="CP94" s="107"/>
      <c r="CQ94" s="107"/>
      <c r="CR94" s="107"/>
      <c r="CS94" s="107"/>
      <c r="CT94" s="107"/>
      <c r="CU94" s="107"/>
      <c r="CV94" s="107"/>
      <c r="CW94" s="107"/>
      <c r="CX94" s="107"/>
      <c r="CY94" s="107"/>
      <c r="CZ94" s="107"/>
      <c r="DA94" s="107"/>
      <c r="DB94" s="107"/>
      <c r="DC94" s="107"/>
      <c r="DD94" s="107"/>
      <c r="DE94" s="107"/>
      <c r="DF94" s="107"/>
      <c r="DG94" s="107"/>
      <c r="DH94" s="107"/>
      <c r="DI94" s="107"/>
      <c r="DJ94" s="107"/>
      <c r="DK94" s="107"/>
      <c r="DL94" s="107"/>
      <c r="DM94" s="107"/>
      <c r="DN94" s="107"/>
      <c r="DO94" s="107"/>
      <c r="DP94" s="107"/>
      <c r="DQ94" s="107"/>
      <c r="DR94" s="107"/>
    </row>
    <row r="95" spans="1:122">
      <c r="A95" s="106"/>
      <c r="B95" s="107" t="s">
        <v>112</v>
      </c>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7"/>
      <c r="BS95" s="107"/>
      <c r="BT95" s="107"/>
      <c r="BU95" s="107"/>
      <c r="BV95" s="107"/>
      <c r="BW95" s="107"/>
      <c r="BX95" s="107"/>
      <c r="BY95" s="107"/>
      <c r="BZ95" s="107"/>
      <c r="CA95" s="107"/>
      <c r="CB95" s="107"/>
      <c r="CC95" s="107"/>
      <c r="CD95" s="107"/>
      <c r="CE95" s="107"/>
      <c r="CF95" s="107"/>
      <c r="CG95" s="107"/>
      <c r="CH95" s="107"/>
      <c r="CI95" s="107"/>
      <c r="CJ95" s="107"/>
      <c r="CK95" s="107"/>
      <c r="CL95" s="107"/>
      <c r="CM95" s="107"/>
      <c r="CN95" s="107"/>
      <c r="CO95" s="107"/>
      <c r="CP95" s="107"/>
      <c r="CQ95" s="107"/>
      <c r="CR95" s="107"/>
      <c r="CS95" s="107"/>
      <c r="CT95" s="107"/>
      <c r="CU95" s="107"/>
      <c r="CV95" s="107"/>
      <c r="CW95" s="107"/>
      <c r="CX95" s="107"/>
      <c r="CY95" s="107"/>
      <c r="CZ95" s="107"/>
      <c r="DA95" s="107"/>
      <c r="DB95" s="107"/>
      <c r="DC95" s="107"/>
      <c r="DD95" s="107"/>
      <c r="DE95" s="107"/>
      <c r="DF95" s="107"/>
      <c r="DG95" s="107"/>
      <c r="DH95" s="107"/>
      <c r="DI95" s="107"/>
      <c r="DJ95" s="107"/>
      <c r="DK95" s="107"/>
      <c r="DL95" s="107"/>
      <c r="DM95" s="107"/>
      <c r="DN95" s="107"/>
      <c r="DO95" s="107"/>
      <c r="DP95" s="107"/>
      <c r="DQ95" s="107"/>
      <c r="DR95" s="107"/>
    </row>
    <row r="96" spans="1:122">
      <c r="A96" s="106"/>
      <c r="B96" s="107" t="s">
        <v>113</v>
      </c>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c r="BI96" s="107"/>
      <c r="BJ96" s="107"/>
      <c r="BK96" s="107"/>
      <c r="BL96" s="107"/>
      <c r="BM96" s="107"/>
      <c r="BN96" s="107"/>
      <c r="BO96" s="107"/>
      <c r="BP96" s="107"/>
      <c r="BQ96" s="107"/>
      <c r="BR96" s="107"/>
      <c r="BS96" s="107"/>
      <c r="BT96" s="107"/>
      <c r="BU96" s="107"/>
      <c r="BV96" s="107"/>
      <c r="BW96" s="107"/>
      <c r="BX96" s="107"/>
      <c r="BY96" s="107"/>
      <c r="BZ96" s="107"/>
      <c r="CA96" s="107"/>
      <c r="CB96" s="107"/>
      <c r="CC96" s="107"/>
      <c r="CD96" s="107"/>
      <c r="CE96" s="107"/>
      <c r="CF96" s="107"/>
      <c r="CG96" s="107"/>
      <c r="CH96" s="107"/>
      <c r="CI96" s="107"/>
      <c r="CJ96" s="107"/>
      <c r="CK96" s="107"/>
      <c r="CL96" s="107"/>
      <c r="CM96" s="107"/>
      <c r="CN96" s="107"/>
      <c r="CO96" s="107"/>
      <c r="CP96" s="107"/>
      <c r="CQ96" s="107"/>
      <c r="CR96" s="107"/>
      <c r="CS96" s="107"/>
      <c r="CT96" s="107"/>
      <c r="CU96" s="107"/>
      <c r="CV96" s="107"/>
      <c r="CW96" s="107"/>
      <c r="CX96" s="107"/>
      <c r="CY96" s="107"/>
      <c r="CZ96" s="107"/>
      <c r="DA96" s="107"/>
      <c r="DB96" s="107"/>
      <c r="DC96" s="107"/>
      <c r="DD96" s="107"/>
      <c r="DE96" s="107"/>
      <c r="DF96" s="107"/>
      <c r="DG96" s="107"/>
      <c r="DH96" s="107"/>
      <c r="DI96" s="107"/>
      <c r="DJ96" s="107"/>
      <c r="DK96" s="107"/>
      <c r="DL96" s="107"/>
      <c r="DM96" s="107"/>
      <c r="DN96" s="107"/>
      <c r="DO96" s="107"/>
      <c r="DP96" s="107"/>
      <c r="DQ96" s="107"/>
      <c r="DR96" s="107"/>
    </row>
    <row r="97" spans="1:122">
      <c r="A97" s="106"/>
      <c r="B97" s="107" t="s">
        <v>114</v>
      </c>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c r="BI97" s="107"/>
      <c r="BJ97" s="107"/>
      <c r="BK97" s="107"/>
      <c r="BL97" s="107"/>
      <c r="BM97" s="107"/>
      <c r="BN97" s="107"/>
      <c r="BO97" s="107"/>
      <c r="BP97" s="107"/>
      <c r="BQ97" s="107"/>
      <c r="BR97" s="107"/>
      <c r="BS97" s="107"/>
      <c r="BT97" s="107"/>
      <c r="BU97" s="107"/>
      <c r="BV97" s="107"/>
      <c r="BW97" s="107"/>
      <c r="BX97" s="107"/>
      <c r="BY97" s="107"/>
      <c r="BZ97" s="107"/>
      <c r="CA97" s="107"/>
      <c r="CB97" s="107"/>
      <c r="CC97" s="107"/>
      <c r="CD97" s="107"/>
      <c r="CE97" s="107"/>
      <c r="CF97" s="107"/>
      <c r="CG97" s="107"/>
      <c r="CH97" s="107"/>
      <c r="CI97" s="107"/>
      <c r="CJ97" s="107"/>
      <c r="CK97" s="107"/>
      <c r="CL97" s="107"/>
      <c r="CM97" s="107"/>
      <c r="CN97" s="107"/>
      <c r="CO97" s="107"/>
      <c r="CP97" s="107"/>
      <c r="CQ97" s="107"/>
      <c r="CR97" s="107"/>
      <c r="CS97" s="107"/>
      <c r="CT97" s="107"/>
      <c r="CU97" s="107"/>
      <c r="CV97" s="107"/>
      <c r="CW97" s="107"/>
      <c r="CX97" s="107"/>
      <c r="CY97" s="107"/>
      <c r="CZ97" s="107"/>
      <c r="DA97" s="107"/>
      <c r="DB97" s="107"/>
      <c r="DC97" s="107"/>
      <c r="DD97" s="107"/>
      <c r="DE97" s="107"/>
      <c r="DF97" s="107"/>
      <c r="DG97" s="107"/>
      <c r="DH97" s="107"/>
      <c r="DI97" s="107"/>
      <c r="DJ97" s="107"/>
      <c r="DK97" s="107"/>
      <c r="DL97" s="107"/>
      <c r="DM97" s="107"/>
      <c r="DN97" s="107"/>
      <c r="DO97" s="107"/>
      <c r="DP97" s="107"/>
      <c r="DQ97" s="107"/>
      <c r="DR97" s="107"/>
    </row>
    <row r="98" spans="1:122">
      <c r="A98" s="106"/>
      <c r="B98" s="107" t="s">
        <v>115</v>
      </c>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c r="BI98" s="107"/>
      <c r="BJ98" s="107"/>
      <c r="BK98" s="107"/>
      <c r="BL98" s="107"/>
      <c r="BM98" s="107"/>
      <c r="BN98" s="107"/>
      <c r="BO98" s="107"/>
      <c r="BP98" s="107"/>
      <c r="BQ98" s="107"/>
      <c r="BR98" s="107"/>
      <c r="BS98" s="107"/>
      <c r="BT98" s="107"/>
      <c r="BU98" s="107"/>
      <c r="BV98" s="107"/>
      <c r="BW98" s="107"/>
      <c r="BX98" s="107"/>
      <c r="BY98" s="107"/>
      <c r="BZ98" s="107"/>
      <c r="CA98" s="107"/>
      <c r="CB98" s="107"/>
      <c r="CC98" s="107"/>
      <c r="CD98" s="107"/>
      <c r="CE98" s="107"/>
      <c r="CF98" s="107"/>
      <c r="CG98" s="107"/>
      <c r="CH98" s="107"/>
      <c r="CI98" s="107"/>
      <c r="CJ98" s="107"/>
      <c r="CK98" s="107"/>
      <c r="CL98" s="107"/>
      <c r="CM98" s="107"/>
      <c r="CN98" s="107"/>
      <c r="CO98" s="107"/>
      <c r="CP98" s="107"/>
      <c r="CQ98" s="107"/>
      <c r="CR98" s="107"/>
      <c r="CS98" s="107"/>
      <c r="CT98" s="107"/>
      <c r="CU98" s="107"/>
      <c r="CV98" s="107"/>
      <c r="CW98" s="107"/>
      <c r="CX98" s="107"/>
      <c r="CY98" s="107"/>
      <c r="CZ98" s="107"/>
      <c r="DA98" s="107"/>
      <c r="DB98" s="107"/>
      <c r="DC98" s="107"/>
      <c r="DD98" s="107"/>
      <c r="DE98" s="107"/>
      <c r="DF98" s="107"/>
      <c r="DG98" s="107"/>
      <c r="DH98" s="107"/>
      <c r="DI98" s="107"/>
      <c r="DJ98" s="107"/>
      <c r="DK98" s="107"/>
      <c r="DL98" s="107"/>
      <c r="DM98" s="107"/>
      <c r="DN98" s="107"/>
      <c r="DO98" s="107"/>
      <c r="DP98" s="107"/>
      <c r="DQ98" s="107"/>
      <c r="DR98" s="107"/>
    </row>
    <row r="99" spans="1:122">
      <c r="A99" s="106"/>
      <c r="B99" s="107" t="s">
        <v>116</v>
      </c>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c r="BE99" s="107"/>
      <c r="BF99" s="107"/>
      <c r="BG99" s="107"/>
      <c r="BH99" s="107"/>
      <c r="BI99" s="107"/>
      <c r="BJ99" s="107"/>
      <c r="BK99" s="107"/>
      <c r="BL99" s="107"/>
      <c r="BM99" s="107"/>
      <c r="BN99" s="107"/>
      <c r="BO99" s="107"/>
      <c r="BP99" s="107"/>
      <c r="BQ99" s="107"/>
      <c r="BR99" s="107"/>
      <c r="BS99" s="107"/>
      <c r="BT99" s="107"/>
      <c r="BU99" s="107"/>
      <c r="BV99" s="107"/>
      <c r="BW99" s="107"/>
      <c r="BX99" s="107"/>
      <c r="BY99" s="107"/>
      <c r="BZ99" s="107"/>
      <c r="CA99" s="107"/>
      <c r="CB99" s="107"/>
      <c r="CC99" s="107"/>
      <c r="CD99" s="107"/>
      <c r="CE99" s="107"/>
      <c r="CF99" s="107"/>
      <c r="CG99" s="107"/>
      <c r="CH99" s="107"/>
      <c r="CI99" s="107"/>
      <c r="CJ99" s="107"/>
      <c r="CK99" s="107"/>
      <c r="CL99" s="107"/>
      <c r="CM99" s="107"/>
      <c r="CN99" s="107"/>
      <c r="CO99" s="107"/>
      <c r="CP99" s="107"/>
      <c r="CQ99" s="107"/>
      <c r="CR99" s="107"/>
      <c r="CS99" s="107"/>
      <c r="CT99" s="107"/>
      <c r="CU99" s="107"/>
      <c r="CV99" s="107"/>
      <c r="CW99" s="107"/>
      <c r="CX99" s="107"/>
      <c r="CY99" s="107"/>
      <c r="CZ99" s="107"/>
      <c r="DA99" s="107"/>
      <c r="DB99" s="107"/>
      <c r="DC99" s="107"/>
      <c r="DD99" s="107"/>
      <c r="DE99" s="107"/>
      <c r="DF99" s="107"/>
      <c r="DG99" s="107"/>
      <c r="DH99" s="107"/>
      <c r="DI99" s="107"/>
      <c r="DJ99" s="107"/>
      <c r="DK99" s="107"/>
      <c r="DL99" s="107"/>
      <c r="DM99" s="107"/>
      <c r="DN99" s="107"/>
      <c r="DO99" s="107"/>
      <c r="DP99" s="107"/>
      <c r="DQ99" s="107"/>
      <c r="DR99" s="107"/>
    </row>
    <row r="100" spans="1:122">
      <c r="A100" s="106"/>
      <c r="B100" s="107" t="s">
        <v>117</v>
      </c>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c r="BE100" s="107"/>
      <c r="BF100" s="107"/>
      <c r="BG100" s="107"/>
      <c r="BH100" s="107"/>
      <c r="BI100" s="107"/>
      <c r="BJ100" s="107"/>
      <c r="BK100" s="107"/>
      <c r="BL100" s="107"/>
      <c r="BM100" s="107"/>
      <c r="BN100" s="107"/>
      <c r="BO100" s="107"/>
      <c r="BP100" s="107"/>
      <c r="BQ100" s="107"/>
      <c r="BR100" s="107"/>
      <c r="BS100" s="107"/>
      <c r="BT100" s="107"/>
      <c r="BU100" s="107"/>
      <c r="BV100" s="107"/>
      <c r="BW100" s="107"/>
      <c r="BX100" s="107"/>
      <c r="BY100" s="107"/>
      <c r="BZ100" s="107"/>
      <c r="CA100" s="107"/>
      <c r="CB100" s="107"/>
      <c r="CC100" s="107"/>
      <c r="CD100" s="107"/>
      <c r="CE100" s="107"/>
      <c r="CF100" s="107"/>
      <c r="CG100" s="107"/>
      <c r="CH100" s="107"/>
      <c r="CI100" s="107"/>
      <c r="CJ100" s="107"/>
      <c r="CK100" s="107"/>
      <c r="CL100" s="107"/>
      <c r="CM100" s="107"/>
      <c r="CN100" s="107"/>
      <c r="CO100" s="107"/>
      <c r="CP100" s="107"/>
      <c r="CQ100" s="107"/>
      <c r="CR100" s="107"/>
      <c r="CS100" s="107"/>
      <c r="CT100" s="107"/>
      <c r="CU100" s="107"/>
      <c r="CV100" s="107"/>
      <c r="CW100" s="107"/>
      <c r="CX100" s="107"/>
      <c r="CY100" s="107"/>
      <c r="CZ100" s="107"/>
      <c r="DA100" s="107"/>
      <c r="DB100" s="107"/>
      <c r="DC100" s="107"/>
      <c r="DD100" s="107"/>
      <c r="DE100" s="107"/>
      <c r="DF100" s="107"/>
      <c r="DG100" s="107"/>
      <c r="DH100" s="107"/>
      <c r="DI100" s="107"/>
      <c r="DJ100" s="107"/>
      <c r="DK100" s="107"/>
      <c r="DL100" s="107"/>
      <c r="DM100" s="107"/>
      <c r="DN100" s="107"/>
      <c r="DO100" s="107"/>
      <c r="DP100" s="107"/>
      <c r="DQ100" s="107"/>
      <c r="DR100" s="107"/>
    </row>
    <row r="101" spans="1:122">
      <c r="A101" s="106"/>
      <c r="B101" s="107" t="s">
        <v>118</v>
      </c>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c r="BE101" s="107"/>
      <c r="BF101" s="107"/>
      <c r="BG101" s="107"/>
      <c r="BH101" s="107"/>
      <c r="BI101" s="107"/>
      <c r="BJ101" s="107"/>
      <c r="BK101" s="107"/>
      <c r="BL101" s="107"/>
      <c r="BM101" s="107"/>
      <c r="BN101" s="107"/>
      <c r="BO101" s="107"/>
      <c r="BP101" s="107"/>
      <c r="BQ101" s="107"/>
      <c r="BR101" s="107"/>
      <c r="BS101" s="107"/>
      <c r="BT101" s="107"/>
      <c r="BU101" s="107"/>
      <c r="BV101" s="107"/>
      <c r="BW101" s="107"/>
      <c r="BX101" s="107"/>
      <c r="BY101" s="107"/>
      <c r="BZ101" s="107"/>
      <c r="CA101" s="107"/>
      <c r="CB101" s="107"/>
      <c r="CC101" s="107"/>
      <c r="CD101" s="107"/>
      <c r="CE101" s="107"/>
      <c r="CF101" s="107"/>
      <c r="CG101" s="107"/>
      <c r="CH101" s="107"/>
      <c r="CI101" s="107"/>
      <c r="CJ101" s="107"/>
      <c r="CK101" s="107"/>
      <c r="CL101" s="107"/>
      <c r="CM101" s="107"/>
      <c r="CN101" s="107"/>
      <c r="CO101" s="107"/>
      <c r="CP101" s="107"/>
      <c r="CQ101" s="107"/>
      <c r="CR101" s="107"/>
      <c r="CS101" s="107"/>
      <c r="CT101" s="107"/>
      <c r="CU101" s="107"/>
      <c r="CV101" s="107"/>
      <c r="CW101" s="107"/>
      <c r="CX101" s="107"/>
      <c r="CY101" s="107"/>
      <c r="CZ101" s="107"/>
      <c r="DA101" s="107"/>
      <c r="DB101" s="107"/>
      <c r="DC101" s="107"/>
      <c r="DD101" s="107"/>
      <c r="DE101" s="107"/>
      <c r="DF101" s="107"/>
      <c r="DG101" s="107"/>
      <c r="DH101" s="107"/>
      <c r="DI101" s="107"/>
      <c r="DJ101" s="107"/>
      <c r="DK101" s="107"/>
      <c r="DL101" s="107"/>
      <c r="DM101" s="107"/>
      <c r="DN101" s="107"/>
      <c r="DO101" s="107"/>
      <c r="DP101" s="107"/>
      <c r="DQ101" s="107"/>
      <c r="DR101" s="107"/>
    </row>
    <row r="102" spans="1:122">
      <c r="A102" s="106"/>
      <c r="B102" s="107" t="s">
        <v>119</v>
      </c>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c r="BE102" s="107"/>
      <c r="BF102" s="107"/>
      <c r="BG102" s="107"/>
      <c r="BH102" s="107"/>
      <c r="BI102" s="107"/>
      <c r="BJ102" s="107"/>
      <c r="BK102" s="107"/>
      <c r="BL102" s="107"/>
      <c r="BM102" s="107"/>
      <c r="BN102" s="107"/>
      <c r="BO102" s="107"/>
      <c r="BP102" s="107"/>
      <c r="BQ102" s="107"/>
      <c r="BR102" s="107"/>
      <c r="BS102" s="107"/>
      <c r="BT102" s="107"/>
      <c r="BU102" s="107"/>
      <c r="BV102" s="107"/>
      <c r="BW102" s="107"/>
      <c r="BX102" s="107"/>
      <c r="BY102" s="107"/>
      <c r="BZ102" s="107"/>
      <c r="CA102" s="107"/>
      <c r="CB102" s="107"/>
      <c r="CC102" s="107"/>
      <c r="CD102" s="107"/>
      <c r="CE102" s="107"/>
      <c r="CF102" s="107"/>
      <c r="CG102" s="107"/>
      <c r="CH102" s="107"/>
      <c r="CI102" s="107"/>
      <c r="CJ102" s="107"/>
      <c r="CK102" s="107"/>
      <c r="CL102" s="107"/>
      <c r="CM102" s="107"/>
      <c r="CN102" s="107"/>
      <c r="CO102" s="107"/>
      <c r="CP102" s="107"/>
      <c r="CQ102" s="107"/>
      <c r="CR102" s="107"/>
      <c r="CS102" s="107"/>
      <c r="CT102" s="107"/>
      <c r="CU102" s="107"/>
      <c r="CV102" s="107"/>
      <c r="CW102" s="107"/>
      <c r="CX102" s="107"/>
      <c r="CY102" s="107"/>
      <c r="CZ102" s="107"/>
      <c r="DA102" s="107"/>
      <c r="DB102" s="107"/>
      <c r="DC102" s="107"/>
      <c r="DD102" s="107"/>
      <c r="DE102" s="107"/>
      <c r="DF102" s="107"/>
      <c r="DG102" s="107"/>
      <c r="DH102" s="107"/>
      <c r="DI102" s="107"/>
      <c r="DJ102" s="107"/>
      <c r="DK102" s="107"/>
      <c r="DL102" s="107"/>
      <c r="DM102" s="107"/>
      <c r="DN102" s="107"/>
      <c r="DO102" s="107"/>
      <c r="DP102" s="107"/>
      <c r="DQ102" s="107"/>
      <c r="DR102" s="107"/>
    </row>
    <row r="103" spans="1:122">
      <c r="A103" s="106"/>
      <c r="B103" s="107" t="s">
        <v>120</v>
      </c>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c r="BE103" s="107"/>
      <c r="BF103" s="107"/>
      <c r="BG103" s="107"/>
      <c r="BH103" s="107"/>
      <c r="BI103" s="107"/>
      <c r="BJ103" s="107"/>
      <c r="BK103" s="107"/>
      <c r="BL103" s="107"/>
      <c r="BM103" s="107"/>
      <c r="BN103" s="107"/>
      <c r="BO103" s="107"/>
      <c r="BP103" s="107"/>
      <c r="BQ103" s="107"/>
      <c r="BR103" s="107"/>
      <c r="BS103" s="107"/>
      <c r="BT103" s="107"/>
      <c r="BU103" s="107"/>
      <c r="BV103" s="107"/>
      <c r="BW103" s="107"/>
      <c r="BX103" s="107"/>
      <c r="BY103" s="107"/>
      <c r="BZ103" s="107"/>
      <c r="CA103" s="107"/>
      <c r="CB103" s="107"/>
      <c r="CC103" s="107"/>
      <c r="CD103" s="107"/>
      <c r="CE103" s="107"/>
      <c r="CF103" s="107"/>
      <c r="CG103" s="107"/>
      <c r="CH103" s="107"/>
      <c r="CI103" s="107"/>
      <c r="CJ103" s="107"/>
      <c r="CK103" s="107"/>
      <c r="CL103" s="107"/>
      <c r="CM103" s="107"/>
      <c r="CN103" s="107"/>
      <c r="CO103" s="107"/>
      <c r="CP103" s="107"/>
      <c r="CQ103" s="107"/>
      <c r="CR103" s="107"/>
      <c r="CS103" s="107"/>
      <c r="CT103" s="107"/>
      <c r="CU103" s="107"/>
      <c r="CV103" s="107"/>
      <c r="CW103" s="107"/>
      <c r="CX103" s="107"/>
      <c r="CY103" s="107"/>
      <c r="CZ103" s="107"/>
      <c r="DA103" s="107"/>
      <c r="DB103" s="107"/>
      <c r="DC103" s="107"/>
      <c r="DD103" s="107"/>
      <c r="DE103" s="107"/>
      <c r="DF103" s="107"/>
      <c r="DG103" s="107"/>
      <c r="DH103" s="107"/>
      <c r="DI103" s="107"/>
      <c r="DJ103" s="107"/>
      <c r="DK103" s="107"/>
      <c r="DL103" s="107"/>
      <c r="DM103" s="107"/>
      <c r="DN103" s="107"/>
      <c r="DO103" s="107"/>
      <c r="DP103" s="107"/>
      <c r="DQ103" s="107"/>
      <c r="DR103" s="107"/>
    </row>
    <row r="104" spans="1:122">
      <c r="A104" s="106"/>
      <c r="B104" s="107" t="s">
        <v>121</v>
      </c>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c r="BE104" s="107"/>
      <c r="BF104" s="107"/>
      <c r="BG104" s="107"/>
      <c r="BH104" s="107"/>
      <c r="BI104" s="107"/>
      <c r="BJ104" s="107"/>
      <c r="BK104" s="107"/>
      <c r="BL104" s="107"/>
      <c r="BM104" s="107"/>
      <c r="BN104" s="107"/>
      <c r="BO104" s="107"/>
      <c r="BP104" s="107"/>
      <c r="BQ104" s="107"/>
      <c r="BR104" s="107"/>
      <c r="BS104" s="107"/>
      <c r="BT104" s="107"/>
      <c r="BU104" s="107"/>
      <c r="BV104" s="107"/>
      <c r="BW104" s="107"/>
      <c r="BX104" s="107"/>
      <c r="BY104" s="107"/>
      <c r="BZ104" s="107"/>
      <c r="CA104" s="107"/>
      <c r="CB104" s="107"/>
      <c r="CC104" s="107"/>
      <c r="CD104" s="107"/>
      <c r="CE104" s="107"/>
      <c r="CF104" s="107"/>
      <c r="CG104" s="107"/>
      <c r="CH104" s="107"/>
      <c r="CI104" s="107"/>
      <c r="CJ104" s="107"/>
      <c r="CK104" s="107"/>
      <c r="CL104" s="107"/>
      <c r="CM104" s="107"/>
      <c r="CN104" s="107"/>
      <c r="CO104" s="107"/>
      <c r="CP104" s="107"/>
      <c r="CQ104" s="107"/>
      <c r="CR104" s="107"/>
      <c r="CS104" s="107"/>
      <c r="CT104" s="107"/>
      <c r="CU104" s="107"/>
      <c r="CV104" s="107"/>
      <c r="CW104" s="107"/>
      <c r="CX104" s="107"/>
      <c r="CY104" s="107"/>
      <c r="CZ104" s="107"/>
      <c r="DA104" s="107"/>
      <c r="DB104" s="107"/>
      <c r="DC104" s="107"/>
      <c r="DD104" s="107"/>
      <c r="DE104" s="107"/>
      <c r="DF104" s="107"/>
      <c r="DG104" s="107"/>
      <c r="DH104" s="107"/>
      <c r="DI104" s="107"/>
      <c r="DJ104" s="107"/>
      <c r="DK104" s="107"/>
      <c r="DL104" s="107"/>
      <c r="DM104" s="107"/>
      <c r="DN104" s="107"/>
      <c r="DO104" s="107"/>
      <c r="DP104" s="107"/>
      <c r="DQ104" s="107"/>
      <c r="DR104" s="107"/>
    </row>
    <row r="105" s="100" customFormat="1" spans="1:122">
      <c r="A105" s="106"/>
      <c r="B105" s="108" t="s">
        <v>122</v>
      </c>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c r="BG105" s="108"/>
      <c r="BH105" s="108"/>
      <c r="BI105" s="108"/>
      <c r="BJ105" s="108"/>
      <c r="BK105" s="108"/>
      <c r="BL105" s="108"/>
      <c r="BM105" s="108"/>
      <c r="BN105" s="108"/>
      <c r="BO105" s="108"/>
      <c r="BP105" s="108"/>
      <c r="BQ105" s="108"/>
      <c r="BR105" s="108"/>
      <c r="BS105" s="108"/>
      <c r="BT105" s="108"/>
      <c r="BU105" s="108"/>
      <c r="BV105" s="108"/>
      <c r="BW105" s="108"/>
      <c r="BX105" s="108"/>
      <c r="BY105" s="108"/>
      <c r="BZ105" s="108"/>
      <c r="CA105" s="108"/>
      <c r="CB105" s="108"/>
      <c r="CC105" s="108"/>
      <c r="CD105" s="108"/>
      <c r="CE105" s="108"/>
      <c r="CF105" s="108"/>
      <c r="CG105" s="108"/>
      <c r="CH105" s="108"/>
      <c r="CI105" s="108"/>
      <c r="CJ105" s="108"/>
      <c r="CK105" s="108"/>
      <c r="CL105" s="108"/>
      <c r="CM105" s="108"/>
      <c r="CN105" s="108"/>
      <c r="CO105" s="108"/>
      <c r="CP105" s="108"/>
      <c r="CQ105" s="108"/>
      <c r="CR105" s="108"/>
      <c r="CS105" s="108"/>
      <c r="CT105" s="108"/>
      <c r="CU105" s="108"/>
      <c r="CV105" s="108"/>
      <c r="CW105" s="108"/>
      <c r="CX105" s="108"/>
      <c r="CY105" s="108"/>
      <c r="CZ105" s="108"/>
      <c r="DA105" s="108"/>
      <c r="DB105" s="108"/>
      <c r="DC105" s="108"/>
      <c r="DD105" s="108"/>
      <c r="DE105" s="108"/>
      <c r="DF105" s="108"/>
      <c r="DG105" s="108"/>
      <c r="DH105" s="108"/>
      <c r="DI105" s="108"/>
      <c r="DJ105" s="108"/>
      <c r="DK105" s="108"/>
      <c r="DL105" s="108"/>
      <c r="DM105" s="108"/>
      <c r="DN105" s="108"/>
      <c r="DO105" s="108"/>
      <c r="DP105" s="108"/>
      <c r="DQ105" s="108"/>
      <c r="DR105" s="108"/>
    </row>
    <row r="106" spans="1:122">
      <c r="A106" s="106" t="s">
        <v>123</v>
      </c>
      <c r="B106" s="107" t="s">
        <v>124</v>
      </c>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c r="BE106" s="107"/>
      <c r="BF106" s="107"/>
      <c r="BG106" s="107"/>
      <c r="BH106" s="107"/>
      <c r="BI106" s="107"/>
      <c r="BJ106" s="107"/>
      <c r="BK106" s="107"/>
      <c r="BL106" s="107"/>
      <c r="BM106" s="107"/>
      <c r="BN106" s="107"/>
      <c r="BO106" s="107"/>
      <c r="BP106" s="107"/>
      <c r="BQ106" s="107"/>
      <c r="BR106" s="107"/>
      <c r="BS106" s="107"/>
      <c r="BT106" s="107"/>
      <c r="BU106" s="107"/>
      <c r="BV106" s="107"/>
      <c r="BW106" s="107"/>
      <c r="BX106" s="107"/>
      <c r="BY106" s="107"/>
      <c r="BZ106" s="107"/>
      <c r="CA106" s="107"/>
      <c r="CB106" s="107"/>
      <c r="CC106" s="107"/>
      <c r="CD106" s="107"/>
      <c r="CE106" s="107"/>
      <c r="CF106" s="107"/>
      <c r="CG106" s="107"/>
      <c r="CH106" s="107"/>
      <c r="CI106" s="107"/>
      <c r="CJ106" s="107"/>
      <c r="CK106" s="107"/>
      <c r="CL106" s="107"/>
      <c r="CM106" s="107"/>
      <c r="CN106" s="107"/>
      <c r="CO106" s="107"/>
      <c r="CP106" s="107"/>
      <c r="CQ106" s="107"/>
      <c r="CR106" s="107"/>
      <c r="CS106" s="107"/>
      <c r="CT106" s="107"/>
      <c r="CU106" s="107"/>
      <c r="CV106" s="107"/>
      <c r="CW106" s="107"/>
      <c r="CX106" s="107"/>
      <c r="CY106" s="107"/>
      <c r="CZ106" s="107"/>
      <c r="DA106" s="107"/>
      <c r="DB106" s="107"/>
      <c r="DC106" s="107"/>
      <c r="DD106" s="107"/>
      <c r="DE106" s="107"/>
      <c r="DF106" s="107"/>
      <c r="DG106" s="107"/>
      <c r="DH106" s="107"/>
      <c r="DI106" s="107"/>
      <c r="DJ106" s="107"/>
      <c r="DK106" s="107"/>
      <c r="DL106" s="107"/>
      <c r="DM106" s="107"/>
      <c r="DN106" s="107"/>
      <c r="DO106" s="107"/>
      <c r="DP106" s="107"/>
      <c r="DQ106" s="107"/>
      <c r="DR106" s="107"/>
    </row>
    <row r="107" spans="1:122">
      <c r="A107" s="106"/>
      <c r="B107" s="107" t="s">
        <v>125</v>
      </c>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c r="BE107" s="107"/>
      <c r="BF107" s="107"/>
      <c r="BG107" s="107"/>
      <c r="BH107" s="107"/>
      <c r="BI107" s="107"/>
      <c r="BJ107" s="107"/>
      <c r="BK107" s="107"/>
      <c r="BL107" s="107"/>
      <c r="BM107" s="107"/>
      <c r="BN107" s="107"/>
      <c r="BO107" s="107"/>
      <c r="BP107" s="107"/>
      <c r="BQ107" s="107"/>
      <c r="BR107" s="107"/>
      <c r="BS107" s="107"/>
      <c r="BT107" s="107"/>
      <c r="BU107" s="107"/>
      <c r="BV107" s="107"/>
      <c r="BW107" s="107"/>
      <c r="BX107" s="107"/>
      <c r="BY107" s="107"/>
      <c r="BZ107" s="107"/>
      <c r="CA107" s="107"/>
      <c r="CB107" s="107"/>
      <c r="CC107" s="107"/>
      <c r="CD107" s="107"/>
      <c r="CE107" s="107"/>
      <c r="CF107" s="107"/>
      <c r="CG107" s="107"/>
      <c r="CH107" s="107"/>
      <c r="CI107" s="107"/>
      <c r="CJ107" s="107"/>
      <c r="CK107" s="107"/>
      <c r="CL107" s="107"/>
      <c r="CM107" s="107"/>
      <c r="CN107" s="107"/>
      <c r="CO107" s="107"/>
      <c r="CP107" s="107"/>
      <c r="CQ107" s="107"/>
      <c r="CR107" s="107"/>
      <c r="CS107" s="107"/>
      <c r="CT107" s="107"/>
      <c r="CU107" s="107"/>
      <c r="CV107" s="107"/>
      <c r="CW107" s="107"/>
      <c r="CX107" s="107"/>
      <c r="CY107" s="107"/>
      <c r="CZ107" s="107"/>
      <c r="DA107" s="107"/>
      <c r="DB107" s="107"/>
      <c r="DC107" s="107"/>
      <c r="DD107" s="107"/>
      <c r="DE107" s="107"/>
      <c r="DF107" s="107"/>
      <c r="DG107" s="107"/>
      <c r="DH107" s="107"/>
      <c r="DI107" s="107"/>
      <c r="DJ107" s="107"/>
      <c r="DK107" s="107"/>
      <c r="DL107" s="107"/>
      <c r="DM107" s="107"/>
      <c r="DN107" s="107"/>
      <c r="DO107" s="107"/>
      <c r="DP107" s="107"/>
      <c r="DQ107" s="107"/>
      <c r="DR107" s="107"/>
    </row>
    <row r="108" spans="1:122">
      <c r="A108" s="106"/>
      <c r="B108" s="107" t="s">
        <v>126</v>
      </c>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c r="BE108" s="107"/>
      <c r="BF108" s="107"/>
      <c r="BG108" s="107"/>
      <c r="BH108" s="107"/>
      <c r="BI108" s="107"/>
      <c r="BJ108" s="107"/>
      <c r="BK108" s="107"/>
      <c r="BL108" s="107"/>
      <c r="BM108" s="107"/>
      <c r="BN108" s="107"/>
      <c r="BO108" s="107"/>
      <c r="BP108" s="107"/>
      <c r="BQ108" s="107"/>
      <c r="BR108" s="107"/>
      <c r="BS108" s="107"/>
      <c r="BT108" s="107"/>
      <c r="BU108" s="107"/>
      <c r="BV108" s="107"/>
      <c r="BW108" s="107"/>
      <c r="BX108" s="107"/>
      <c r="BY108" s="107"/>
      <c r="BZ108" s="107"/>
      <c r="CA108" s="107"/>
      <c r="CB108" s="107"/>
      <c r="CC108" s="107"/>
      <c r="CD108" s="107"/>
      <c r="CE108" s="107"/>
      <c r="CF108" s="107"/>
      <c r="CG108" s="107"/>
      <c r="CH108" s="107"/>
      <c r="CI108" s="107"/>
      <c r="CJ108" s="107"/>
      <c r="CK108" s="107"/>
      <c r="CL108" s="107"/>
      <c r="CM108" s="107"/>
      <c r="CN108" s="107"/>
      <c r="CO108" s="107"/>
      <c r="CP108" s="107"/>
      <c r="CQ108" s="107"/>
      <c r="CR108" s="107"/>
      <c r="CS108" s="107"/>
      <c r="CT108" s="107"/>
      <c r="CU108" s="107"/>
      <c r="CV108" s="107"/>
      <c r="CW108" s="107"/>
      <c r="CX108" s="107"/>
      <c r="CY108" s="107"/>
      <c r="CZ108" s="107"/>
      <c r="DA108" s="107"/>
      <c r="DB108" s="107"/>
      <c r="DC108" s="107"/>
      <c r="DD108" s="107"/>
      <c r="DE108" s="107"/>
      <c r="DF108" s="107"/>
      <c r="DG108" s="107"/>
      <c r="DH108" s="107"/>
      <c r="DI108" s="107"/>
      <c r="DJ108" s="107"/>
      <c r="DK108" s="107"/>
      <c r="DL108" s="107"/>
      <c r="DM108" s="107"/>
      <c r="DN108" s="107"/>
      <c r="DO108" s="107"/>
      <c r="DP108" s="107"/>
      <c r="DQ108" s="107"/>
      <c r="DR108" s="107"/>
    </row>
    <row r="109" spans="1:122">
      <c r="A109" s="106"/>
      <c r="B109" s="107" t="s">
        <v>127</v>
      </c>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c r="BE109" s="107"/>
      <c r="BF109" s="107"/>
      <c r="BG109" s="107"/>
      <c r="BH109" s="107"/>
      <c r="BI109" s="107"/>
      <c r="BJ109" s="107"/>
      <c r="BK109" s="107"/>
      <c r="BL109" s="107"/>
      <c r="BM109" s="107"/>
      <c r="BN109" s="107"/>
      <c r="BO109" s="107"/>
      <c r="BP109" s="107"/>
      <c r="BQ109" s="107"/>
      <c r="BR109" s="107"/>
      <c r="BS109" s="107"/>
      <c r="BT109" s="107"/>
      <c r="BU109" s="107"/>
      <c r="BV109" s="107"/>
      <c r="BW109" s="107"/>
      <c r="BX109" s="107"/>
      <c r="BY109" s="107"/>
      <c r="BZ109" s="107"/>
      <c r="CA109" s="107"/>
      <c r="CB109" s="107"/>
      <c r="CC109" s="107"/>
      <c r="CD109" s="107"/>
      <c r="CE109" s="107"/>
      <c r="CF109" s="107"/>
      <c r="CG109" s="107"/>
      <c r="CH109" s="107"/>
      <c r="CI109" s="107"/>
      <c r="CJ109" s="107"/>
      <c r="CK109" s="107"/>
      <c r="CL109" s="107"/>
      <c r="CM109" s="107"/>
      <c r="CN109" s="107"/>
      <c r="CO109" s="107"/>
      <c r="CP109" s="107"/>
      <c r="CQ109" s="107"/>
      <c r="CR109" s="107"/>
      <c r="CS109" s="107"/>
      <c r="CT109" s="107"/>
      <c r="CU109" s="107"/>
      <c r="CV109" s="107"/>
      <c r="CW109" s="107"/>
      <c r="CX109" s="107"/>
      <c r="CY109" s="107"/>
      <c r="CZ109" s="107"/>
      <c r="DA109" s="107"/>
      <c r="DB109" s="107"/>
      <c r="DC109" s="107"/>
      <c r="DD109" s="107"/>
      <c r="DE109" s="107"/>
      <c r="DF109" s="107"/>
      <c r="DG109" s="107"/>
      <c r="DH109" s="107"/>
      <c r="DI109" s="107"/>
      <c r="DJ109" s="107"/>
      <c r="DK109" s="107"/>
      <c r="DL109" s="107"/>
      <c r="DM109" s="107"/>
      <c r="DN109" s="107"/>
      <c r="DO109" s="107"/>
      <c r="DP109" s="107"/>
      <c r="DQ109" s="107"/>
      <c r="DR109" s="107"/>
    </row>
    <row r="110" spans="1:122">
      <c r="A110" s="106"/>
      <c r="B110" s="107" t="s">
        <v>128</v>
      </c>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c r="BE110" s="107"/>
      <c r="BF110" s="107"/>
      <c r="BG110" s="107"/>
      <c r="BH110" s="107"/>
      <c r="BI110" s="107"/>
      <c r="BJ110" s="107"/>
      <c r="BK110" s="107"/>
      <c r="BL110" s="107"/>
      <c r="BM110" s="107"/>
      <c r="BN110" s="107"/>
      <c r="BO110" s="107"/>
      <c r="BP110" s="107"/>
      <c r="BQ110" s="107"/>
      <c r="BR110" s="107"/>
      <c r="BS110" s="107"/>
      <c r="BT110" s="107"/>
      <c r="BU110" s="107"/>
      <c r="BV110" s="107"/>
      <c r="BW110" s="107"/>
      <c r="BX110" s="107"/>
      <c r="BY110" s="107"/>
      <c r="BZ110" s="107"/>
      <c r="CA110" s="107"/>
      <c r="CB110" s="107"/>
      <c r="CC110" s="107"/>
      <c r="CD110" s="107"/>
      <c r="CE110" s="107"/>
      <c r="CF110" s="107"/>
      <c r="CG110" s="107"/>
      <c r="CH110" s="107"/>
      <c r="CI110" s="107"/>
      <c r="CJ110" s="107"/>
      <c r="CK110" s="107"/>
      <c r="CL110" s="107"/>
      <c r="CM110" s="107"/>
      <c r="CN110" s="107"/>
      <c r="CO110" s="107"/>
      <c r="CP110" s="107"/>
      <c r="CQ110" s="107"/>
      <c r="CR110" s="107"/>
      <c r="CS110" s="107"/>
      <c r="CT110" s="107"/>
      <c r="CU110" s="107"/>
      <c r="CV110" s="107"/>
      <c r="CW110" s="107"/>
      <c r="CX110" s="107"/>
      <c r="CY110" s="107"/>
      <c r="CZ110" s="107"/>
      <c r="DA110" s="107"/>
      <c r="DB110" s="107"/>
      <c r="DC110" s="107"/>
      <c r="DD110" s="107"/>
      <c r="DE110" s="107"/>
      <c r="DF110" s="107"/>
      <c r="DG110" s="107"/>
      <c r="DH110" s="107"/>
      <c r="DI110" s="107"/>
      <c r="DJ110" s="107"/>
      <c r="DK110" s="107"/>
      <c r="DL110" s="107"/>
      <c r="DM110" s="107"/>
      <c r="DN110" s="107"/>
      <c r="DO110" s="107"/>
      <c r="DP110" s="107"/>
      <c r="DQ110" s="107"/>
      <c r="DR110" s="107"/>
    </row>
    <row r="111" spans="1:122">
      <c r="A111" s="106"/>
      <c r="B111" s="107" t="s">
        <v>129</v>
      </c>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c r="BE111" s="107"/>
      <c r="BF111" s="107"/>
      <c r="BG111" s="107"/>
      <c r="BH111" s="107"/>
      <c r="BI111" s="107"/>
      <c r="BJ111" s="107"/>
      <c r="BK111" s="107"/>
      <c r="BL111" s="107"/>
      <c r="BM111" s="107"/>
      <c r="BN111" s="107"/>
      <c r="BO111" s="107"/>
      <c r="BP111" s="107"/>
      <c r="BQ111" s="107"/>
      <c r="BR111" s="107"/>
      <c r="BS111" s="107"/>
      <c r="BT111" s="107"/>
      <c r="BU111" s="107"/>
      <c r="BV111" s="107"/>
      <c r="BW111" s="107"/>
      <c r="BX111" s="107"/>
      <c r="BY111" s="107"/>
      <c r="BZ111" s="107"/>
      <c r="CA111" s="107"/>
      <c r="CB111" s="107"/>
      <c r="CC111" s="107"/>
      <c r="CD111" s="107"/>
      <c r="CE111" s="107"/>
      <c r="CF111" s="107"/>
      <c r="CG111" s="107"/>
      <c r="CH111" s="107"/>
      <c r="CI111" s="107"/>
      <c r="CJ111" s="107"/>
      <c r="CK111" s="107"/>
      <c r="CL111" s="107"/>
      <c r="CM111" s="107"/>
      <c r="CN111" s="107"/>
      <c r="CO111" s="107"/>
      <c r="CP111" s="107"/>
      <c r="CQ111" s="107"/>
      <c r="CR111" s="107"/>
      <c r="CS111" s="107"/>
      <c r="CT111" s="107"/>
      <c r="CU111" s="107"/>
      <c r="CV111" s="107"/>
      <c r="CW111" s="107"/>
      <c r="CX111" s="107"/>
      <c r="CY111" s="107"/>
      <c r="CZ111" s="107"/>
      <c r="DA111" s="107"/>
      <c r="DB111" s="107"/>
      <c r="DC111" s="107"/>
      <c r="DD111" s="107"/>
      <c r="DE111" s="107"/>
      <c r="DF111" s="107"/>
      <c r="DG111" s="107"/>
      <c r="DH111" s="107"/>
      <c r="DI111" s="107"/>
      <c r="DJ111" s="107"/>
      <c r="DK111" s="107"/>
      <c r="DL111" s="107"/>
      <c r="DM111" s="107"/>
      <c r="DN111" s="107"/>
      <c r="DO111" s="107"/>
      <c r="DP111" s="107"/>
      <c r="DQ111" s="107"/>
      <c r="DR111" s="107"/>
    </row>
    <row r="112" spans="1:122">
      <c r="A112" s="106"/>
      <c r="B112" s="107" t="s">
        <v>130</v>
      </c>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c r="BE112" s="107"/>
      <c r="BF112" s="107"/>
      <c r="BG112" s="107"/>
      <c r="BH112" s="107"/>
      <c r="BI112" s="107"/>
      <c r="BJ112" s="107"/>
      <c r="BK112" s="107"/>
      <c r="BL112" s="107"/>
      <c r="BM112" s="107"/>
      <c r="BN112" s="107"/>
      <c r="BO112" s="107"/>
      <c r="BP112" s="107"/>
      <c r="BQ112" s="107"/>
      <c r="BR112" s="107"/>
      <c r="BS112" s="107"/>
      <c r="BT112" s="107"/>
      <c r="BU112" s="107"/>
      <c r="BV112" s="107"/>
      <c r="BW112" s="107"/>
      <c r="BX112" s="107"/>
      <c r="BY112" s="107"/>
      <c r="BZ112" s="107"/>
      <c r="CA112" s="107"/>
      <c r="CB112" s="107"/>
      <c r="CC112" s="107"/>
      <c r="CD112" s="107"/>
      <c r="CE112" s="107"/>
      <c r="CF112" s="107"/>
      <c r="CG112" s="107"/>
      <c r="CH112" s="107"/>
      <c r="CI112" s="107"/>
      <c r="CJ112" s="107"/>
      <c r="CK112" s="107"/>
      <c r="CL112" s="107"/>
      <c r="CM112" s="107"/>
      <c r="CN112" s="107"/>
      <c r="CO112" s="107"/>
      <c r="CP112" s="107"/>
      <c r="CQ112" s="107"/>
      <c r="CR112" s="107"/>
      <c r="CS112" s="107"/>
      <c r="CT112" s="107"/>
      <c r="CU112" s="107"/>
      <c r="CV112" s="107"/>
      <c r="CW112" s="107"/>
      <c r="CX112" s="107"/>
      <c r="CY112" s="107"/>
      <c r="CZ112" s="107"/>
      <c r="DA112" s="107"/>
      <c r="DB112" s="107"/>
      <c r="DC112" s="107"/>
      <c r="DD112" s="107"/>
      <c r="DE112" s="107"/>
      <c r="DF112" s="107"/>
      <c r="DG112" s="107"/>
      <c r="DH112" s="107"/>
      <c r="DI112" s="107"/>
      <c r="DJ112" s="107"/>
      <c r="DK112" s="107"/>
      <c r="DL112" s="107"/>
      <c r="DM112" s="107"/>
      <c r="DN112" s="107"/>
      <c r="DO112" s="107"/>
      <c r="DP112" s="107"/>
      <c r="DQ112" s="107"/>
      <c r="DR112" s="107"/>
    </row>
    <row r="113" spans="1:122">
      <c r="A113" s="106"/>
      <c r="B113" s="107" t="s">
        <v>131</v>
      </c>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c r="BE113" s="107"/>
      <c r="BF113" s="107"/>
      <c r="BG113" s="107"/>
      <c r="BH113" s="107"/>
      <c r="BI113" s="107"/>
      <c r="BJ113" s="107"/>
      <c r="BK113" s="107"/>
      <c r="BL113" s="107"/>
      <c r="BM113" s="107"/>
      <c r="BN113" s="107"/>
      <c r="BO113" s="107"/>
      <c r="BP113" s="107"/>
      <c r="BQ113" s="107"/>
      <c r="BR113" s="107"/>
      <c r="BS113" s="107"/>
      <c r="BT113" s="107"/>
      <c r="BU113" s="107"/>
      <c r="BV113" s="107"/>
      <c r="BW113" s="107"/>
      <c r="BX113" s="107"/>
      <c r="BY113" s="107"/>
      <c r="BZ113" s="107"/>
      <c r="CA113" s="107"/>
      <c r="CB113" s="107"/>
      <c r="CC113" s="107"/>
      <c r="CD113" s="107"/>
      <c r="CE113" s="107"/>
      <c r="CF113" s="107"/>
      <c r="CG113" s="107"/>
      <c r="CH113" s="107"/>
      <c r="CI113" s="107"/>
      <c r="CJ113" s="107"/>
      <c r="CK113" s="107"/>
      <c r="CL113" s="107"/>
      <c r="CM113" s="107"/>
      <c r="CN113" s="107"/>
      <c r="CO113" s="107"/>
      <c r="CP113" s="107"/>
      <c r="CQ113" s="107"/>
      <c r="CR113" s="107"/>
      <c r="CS113" s="107"/>
      <c r="CT113" s="107"/>
      <c r="CU113" s="107"/>
      <c r="CV113" s="107"/>
      <c r="CW113" s="107"/>
      <c r="CX113" s="107"/>
      <c r="CY113" s="107"/>
      <c r="CZ113" s="107"/>
      <c r="DA113" s="107"/>
      <c r="DB113" s="107"/>
      <c r="DC113" s="107"/>
      <c r="DD113" s="107"/>
      <c r="DE113" s="107"/>
      <c r="DF113" s="107"/>
      <c r="DG113" s="107"/>
      <c r="DH113" s="107"/>
      <c r="DI113" s="107"/>
      <c r="DJ113" s="107"/>
      <c r="DK113" s="107"/>
      <c r="DL113" s="107"/>
      <c r="DM113" s="107"/>
      <c r="DN113" s="107"/>
      <c r="DO113" s="107"/>
      <c r="DP113" s="107"/>
      <c r="DQ113" s="107"/>
      <c r="DR113" s="107"/>
    </row>
    <row r="114" spans="1:122">
      <c r="A114" s="106"/>
      <c r="B114" s="107" t="s">
        <v>132</v>
      </c>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c r="BE114" s="107"/>
      <c r="BF114" s="107"/>
      <c r="BG114" s="107"/>
      <c r="BH114" s="107"/>
      <c r="BI114" s="107"/>
      <c r="BJ114" s="107"/>
      <c r="BK114" s="107"/>
      <c r="BL114" s="107"/>
      <c r="BM114" s="107"/>
      <c r="BN114" s="107"/>
      <c r="BO114" s="107"/>
      <c r="BP114" s="107"/>
      <c r="BQ114" s="107"/>
      <c r="BR114" s="107"/>
      <c r="BS114" s="107"/>
      <c r="BT114" s="107"/>
      <c r="BU114" s="107"/>
      <c r="BV114" s="107"/>
      <c r="BW114" s="107"/>
      <c r="BX114" s="107"/>
      <c r="BY114" s="107"/>
      <c r="BZ114" s="107"/>
      <c r="CA114" s="107"/>
      <c r="CB114" s="107"/>
      <c r="CC114" s="107"/>
      <c r="CD114" s="107"/>
      <c r="CE114" s="107"/>
      <c r="CF114" s="107"/>
      <c r="CG114" s="107"/>
      <c r="CH114" s="107"/>
      <c r="CI114" s="107"/>
      <c r="CJ114" s="107"/>
      <c r="CK114" s="107"/>
      <c r="CL114" s="107"/>
      <c r="CM114" s="107"/>
      <c r="CN114" s="107"/>
      <c r="CO114" s="107"/>
      <c r="CP114" s="107"/>
      <c r="CQ114" s="107"/>
      <c r="CR114" s="107"/>
      <c r="CS114" s="107"/>
      <c r="CT114" s="107"/>
      <c r="CU114" s="107"/>
      <c r="CV114" s="107"/>
      <c r="CW114" s="107"/>
      <c r="CX114" s="107"/>
      <c r="CY114" s="107"/>
      <c r="CZ114" s="107"/>
      <c r="DA114" s="107"/>
      <c r="DB114" s="107"/>
      <c r="DC114" s="107"/>
      <c r="DD114" s="107"/>
      <c r="DE114" s="107"/>
      <c r="DF114" s="107"/>
      <c r="DG114" s="107"/>
      <c r="DH114" s="107"/>
      <c r="DI114" s="107"/>
      <c r="DJ114" s="107"/>
      <c r="DK114" s="107"/>
      <c r="DL114" s="107"/>
      <c r="DM114" s="107"/>
      <c r="DN114" s="107"/>
      <c r="DO114" s="107"/>
      <c r="DP114" s="107"/>
      <c r="DQ114" s="107"/>
      <c r="DR114" s="107"/>
    </row>
    <row r="115" spans="1:122">
      <c r="A115" s="106"/>
      <c r="B115" s="107" t="s">
        <v>133</v>
      </c>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c r="BE115" s="107"/>
      <c r="BF115" s="107"/>
      <c r="BG115" s="107"/>
      <c r="BH115" s="107"/>
      <c r="BI115" s="107"/>
      <c r="BJ115" s="107"/>
      <c r="BK115" s="107"/>
      <c r="BL115" s="107"/>
      <c r="BM115" s="107"/>
      <c r="BN115" s="107"/>
      <c r="BO115" s="107"/>
      <c r="BP115" s="107"/>
      <c r="BQ115" s="107"/>
      <c r="BR115" s="107"/>
      <c r="BS115" s="107"/>
      <c r="BT115" s="107"/>
      <c r="BU115" s="107"/>
      <c r="BV115" s="107"/>
      <c r="BW115" s="107"/>
      <c r="BX115" s="107"/>
      <c r="BY115" s="107"/>
      <c r="BZ115" s="107"/>
      <c r="CA115" s="107"/>
      <c r="CB115" s="107"/>
      <c r="CC115" s="107"/>
      <c r="CD115" s="107"/>
      <c r="CE115" s="107"/>
      <c r="CF115" s="107"/>
      <c r="CG115" s="107"/>
      <c r="CH115" s="107"/>
      <c r="CI115" s="107"/>
      <c r="CJ115" s="107"/>
      <c r="CK115" s="107"/>
      <c r="CL115" s="107"/>
      <c r="CM115" s="107"/>
      <c r="CN115" s="107"/>
      <c r="CO115" s="107"/>
      <c r="CP115" s="107"/>
      <c r="CQ115" s="107"/>
      <c r="CR115" s="107"/>
      <c r="CS115" s="107"/>
      <c r="CT115" s="107"/>
      <c r="CU115" s="107"/>
      <c r="CV115" s="107"/>
      <c r="CW115" s="107"/>
      <c r="CX115" s="107"/>
      <c r="CY115" s="107"/>
      <c r="CZ115" s="107"/>
      <c r="DA115" s="107"/>
      <c r="DB115" s="107"/>
      <c r="DC115" s="107"/>
      <c r="DD115" s="107"/>
      <c r="DE115" s="107"/>
      <c r="DF115" s="107"/>
      <c r="DG115" s="107"/>
      <c r="DH115" s="107"/>
      <c r="DI115" s="107"/>
      <c r="DJ115" s="107"/>
      <c r="DK115" s="107"/>
      <c r="DL115" s="107"/>
      <c r="DM115" s="107"/>
      <c r="DN115" s="107"/>
      <c r="DO115" s="107"/>
      <c r="DP115" s="107"/>
      <c r="DQ115" s="107"/>
      <c r="DR115" s="107"/>
    </row>
    <row r="116" spans="1:122">
      <c r="A116" s="106"/>
      <c r="B116" s="107" t="s">
        <v>134</v>
      </c>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c r="BE116" s="107"/>
      <c r="BF116" s="107"/>
      <c r="BG116" s="107"/>
      <c r="BH116" s="107"/>
      <c r="BI116" s="107"/>
      <c r="BJ116" s="107"/>
      <c r="BK116" s="107"/>
      <c r="BL116" s="107"/>
      <c r="BM116" s="107"/>
      <c r="BN116" s="107"/>
      <c r="BO116" s="107"/>
      <c r="BP116" s="107"/>
      <c r="BQ116" s="107"/>
      <c r="BR116" s="107"/>
      <c r="BS116" s="107"/>
      <c r="BT116" s="107"/>
      <c r="BU116" s="107"/>
      <c r="BV116" s="107"/>
      <c r="BW116" s="107"/>
      <c r="BX116" s="107"/>
      <c r="BY116" s="107"/>
      <c r="BZ116" s="107"/>
      <c r="CA116" s="107"/>
      <c r="CB116" s="107"/>
      <c r="CC116" s="107"/>
      <c r="CD116" s="107"/>
      <c r="CE116" s="107"/>
      <c r="CF116" s="107"/>
      <c r="CG116" s="107"/>
      <c r="CH116" s="107"/>
      <c r="CI116" s="107"/>
      <c r="CJ116" s="107"/>
      <c r="CK116" s="107"/>
      <c r="CL116" s="107"/>
      <c r="CM116" s="107"/>
      <c r="CN116" s="107"/>
      <c r="CO116" s="107"/>
      <c r="CP116" s="107"/>
      <c r="CQ116" s="107"/>
      <c r="CR116" s="107"/>
      <c r="CS116" s="107"/>
      <c r="CT116" s="107"/>
      <c r="CU116" s="107"/>
      <c r="CV116" s="107"/>
      <c r="CW116" s="107"/>
      <c r="CX116" s="107"/>
      <c r="CY116" s="107"/>
      <c r="CZ116" s="107"/>
      <c r="DA116" s="107"/>
      <c r="DB116" s="107"/>
      <c r="DC116" s="107"/>
      <c r="DD116" s="107"/>
      <c r="DE116" s="107"/>
      <c r="DF116" s="107"/>
      <c r="DG116" s="107"/>
      <c r="DH116" s="107"/>
      <c r="DI116" s="107"/>
      <c r="DJ116" s="107"/>
      <c r="DK116" s="107"/>
      <c r="DL116" s="107"/>
      <c r="DM116" s="107"/>
      <c r="DN116" s="107"/>
      <c r="DO116" s="107"/>
      <c r="DP116" s="107"/>
      <c r="DQ116" s="107"/>
      <c r="DR116" s="107"/>
    </row>
    <row r="117" spans="1:122">
      <c r="A117" s="106"/>
      <c r="B117" s="107" t="s">
        <v>135</v>
      </c>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c r="BE117" s="107"/>
      <c r="BF117" s="107"/>
      <c r="BG117" s="107"/>
      <c r="BH117" s="107"/>
      <c r="BI117" s="107"/>
      <c r="BJ117" s="107"/>
      <c r="BK117" s="107"/>
      <c r="BL117" s="107"/>
      <c r="BM117" s="107"/>
      <c r="BN117" s="107"/>
      <c r="BO117" s="107"/>
      <c r="BP117" s="107"/>
      <c r="BQ117" s="107"/>
      <c r="BR117" s="107"/>
      <c r="BS117" s="107"/>
      <c r="BT117" s="107"/>
      <c r="BU117" s="107"/>
      <c r="BV117" s="107"/>
      <c r="BW117" s="107"/>
      <c r="BX117" s="107"/>
      <c r="BY117" s="107"/>
      <c r="BZ117" s="107"/>
      <c r="CA117" s="107"/>
      <c r="CB117" s="107"/>
      <c r="CC117" s="107"/>
      <c r="CD117" s="107"/>
      <c r="CE117" s="107"/>
      <c r="CF117" s="107"/>
      <c r="CG117" s="107"/>
      <c r="CH117" s="107"/>
      <c r="CI117" s="107"/>
      <c r="CJ117" s="107"/>
      <c r="CK117" s="107"/>
      <c r="CL117" s="107"/>
      <c r="CM117" s="107"/>
      <c r="CN117" s="107"/>
      <c r="CO117" s="107"/>
      <c r="CP117" s="107"/>
      <c r="CQ117" s="107"/>
      <c r="CR117" s="107"/>
      <c r="CS117" s="107"/>
      <c r="CT117" s="107"/>
      <c r="CU117" s="107"/>
      <c r="CV117" s="107"/>
      <c r="CW117" s="107"/>
      <c r="CX117" s="107"/>
      <c r="CY117" s="107"/>
      <c r="CZ117" s="107"/>
      <c r="DA117" s="107"/>
      <c r="DB117" s="107"/>
      <c r="DC117" s="107"/>
      <c r="DD117" s="107"/>
      <c r="DE117" s="107"/>
      <c r="DF117" s="107"/>
      <c r="DG117" s="107"/>
      <c r="DH117" s="107"/>
      <c r="DI117" s="107"/>
      <c r="DJ117" s="107"/>
      <c r="DK117" s="107"/>
      <c r="DL117" s="107"/>
      <c r="DM117" s="107"/>
      <c r="DN117" s="107"/>
      <c r="DO117" s="107"/>
      <c r="DP117" s="107"/>
      <c r="DQ117" s="107"/>
      <c r="DR117" s="107"/>
    </row>
    <row r="118" spans="1:122">
      <c r="A118" s="106"/>
      <c r="B118" s="107" t="s">
        <v>136</v>
      </c>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c r="BE118" s="107"/>
      <c r="BF118" s="107"/>
      <c r="BG118" s="107"/>
      <c r="BH118" s="107"/>
      <c r="BI118" s="107"/>
      <c r="BJ118" s="107"/>
      <c r="BK118" s="107"/>
      <c r="BL118" s="107"/>
      <c r="BM118" s="107"/>
      <c r="BN118" s="107"/>
      <c r="BO118" s="107"/>
      <c r="BP118" s="107"/>
      <c r="BQ118" s="107"/>
      <c r="BR118" s="107"/>
      <c r="BS118" s="107"/>
      <c r="BT118" s="107"/>
      <c r="BU118" s="107"/>
      <c r="BV118" s="107"/>
      <c r="BW118" s="107"/>
      <c r="BX118" s="107"/>
      <c r="BY118" s="107"/>
      <c r="BZ118" s="107"/>
      <c r="CA118" s="107"/>
      <c r="CB118" s="107"/>
      <c r="CC118" s="107"/>
      <c r="CD118" s="107"/>
      <c r="CE118" s="107"/>
      <c r="CF118" s="107"/>
      <c r="CG118" s="107"/>
      <c r="CH118" s="107"/>
      <c r="CI118" s="107"/>
      <c r="CJ118" s="107"/>
      <c r="CK118" s="107"/>
      <c r="CL118" s="107"/>
      <c r="CM118" s="107"/>
      <c r="CN118" s="107"/>
      <c r="CO118" s="107"/>
      <c r="CP118" s="107"/>
      <c r="CQ118" s="107"/>
      <c r="CR118" s="107"/>
      <c r="CS118" s="107"/>
      <c r="CT118" s="107"/>
      <c r="CU118" s="107"/>
      <c r="CV118" s="107"/>
      <c r="CW118" s="107"/>
      <c r="CX118" s="107"/>
      <c r="CY118" s="107"/>
      <c r="CZ118" s="107"/>
      <c r="DA118" s="107"/>
      <c r="DB118" s="107"/>
      <c r="DC118" s="107"/>
      <c r="DD118" s="107"/>
      <c r="DE118" s="107"/>
      <c r="DF118" s="107"/>
      <c r="DG118" s="107"/>
      <c r="DH118" s="107"/>
      <c r="DI118" s="107"/>
      <c r="DJ118" s="107"/>
      <c r="DK118" s="107"/>
      <c r="DL118" s="107"/>
      <c r="DM118" s="107"/>
      <c r="DN118" s="107"/>
      <c r="DO118" s="107"/>
      <c r="DP118" s="107"/>
      <c r="DQ118" s="107"/>
      <c r="DR118" s="107"/>
    </row>
    <row r="119" s="100" customFormat="1" spans="1:122">
      <c r="A119" s="106"/>
      <c r="B119" s="108" t="s">
        <v>122</v>
      </c>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c r="BE119" s="108"/>
      <c r="BF119" s="108"/>
      <c r="BG119" s="108"/>
      <c r="BH119" s="108"/>
      <c r="BI119" s="108"/>
      <c r="BJ119" s="108"/>
      <c r="BK119" s="108"/>
      <c r="BL119" s="108"/>
      <c r="BM119" s="108"/>
      <c r="BN119" s="108"/>
      <c r="BO119" s="108"/>
      <c r="BP119" s="108"/>
      <c r="BQ119" s="108"/>
      <c r="BR119" s="108"/>
      <c r="BS119" s="108"/>
      <c r="BT119" s="108"/>
      <c r="BU119" s="108"/>
      <c r="BV119" s="108"/>
      <c r="BW119" s="108"/>
      <c r="BX119" s="108"/>
      <c r="BY119" s="108"/>
      <c r="BZ119" s="108"/>
      <c r="CA119" s="108"/>
      <c r="CB119" s="108"/>
      <c r="CC119" s="108"/>
      <c r="CD119" s="108"/>
      <c r="CE119" s="108"/>
      <c r="CF119" s="108"/>
      <c r="CG119" s="108"/>
      <c r="CH119" s="108"/>
      <c r="CI119" s="108"/>
      <c r="CJ119" s="108"/>
      <c r="CK119" s="108"/>
      <c r="CL119" s="108"/>
      <c r="CM119" s="108"/>
      <c r="CN119" s="108"/>
      <c r="CO119" s="108"/>
      <c r="CP119" s="108"/>
      <c r="CQ119" s="108"/>
      <c r="CR119" s="108"/>
      <c r="CS119" s="108"/>
      <c r="CT119" s="108"/>
      <c r="CU119" s="108"/>
      <c r="CV119" s="108"/>
      <c r="CW119" s="108"/>
      <c r="CX119" s="108"/>
      <c r="CY119" s="108"/>
      <c r="CZ119" s="108"/>
      <c r="DA119" s="108"/>
      <c r="DB119" s="108"/>
      <c r="DC119" s="108"/>
      <c r="DD119" s="108"/>
      <c r="DE119" s="108"/>
      <c r="DF119" s="108"/>
      <c r="DG119" s="108"/>
      <c r="DH119" s="108"/>
      <c r="DI119" s="108"/>
      <c r="DJ119" s="108"/>
      <c r="DK119" s="108"/>
      <c r="DL119" s="108"/>
      <c r="DM119" s="108"/>
      <c r="DN119" s="108"/>
      <c r="DO119" s="108"/>
      <c r="DP119" s="108"/>
      <c r="DQ119" s="108"/>
      <c r="DR119" s="108"/>
    </row>
    <row r="120" spans="1:122">
      <c r="A120" s="106" t="s">
        <v>137</v>
      </c>
      <c r="B120" s="107" t="s">
        <v>138</v>
      </c>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c r="BE120" s="107"/>
      <c r="BF120" s="107"/>
      <c r="BG120" s="107"/>
      <c r="BH120" s="107"/>
      <c r="BI120" s="107"/>
      <c r="BJ120" s="107"/>
      <c r="BK120" s="107"/>
      <c r="BL120" s="107"/>
      <c r="BM120" s="107"/>
      <c r="BN120" s="107"/>
      <c r="BO120" s="107"/>
      <c r="BP120" s="107"/>
      <c r="BQ120" s="107"/>
      <c r="BR120" s="107"/>
      <c r="BS120" s="107"/>
      <c r="BT120" s="107"/>
      <c r="BU120" s="107"/>
      <c r="BV120" s="107"/>
      <c r="BW120" s="107"/>
      <c r="BX120" s="107"/>
      <c r="BY120" s="107"/>
      <c r="BZ120" s="107"/>
      <c r="CA120" s="107"/>
      <c r="CB120" s="107"/>
      <c r="CC120" s="107"/>
      <c r="CD120" s="107"/>
      <c r="CE120" s="107"/>
      <c r="CF120" s="107"/>
      <c r="CG120" s="107"/>
      <c r="CH120" s="107"/>
      <c r="CI120" s="107"/>
      <c r="CJ120" s="107"/>
      <c r="CK120" s="107"/>
      <c r="CL120" s="107"/>
      <c r="CM120" s="107"/>
      <c r="CN120" s="107"/>
      <c r="CO120" s="107"/>
      <c r="CP120" s="107"/>
      <c r="CQ120" s="107"/>
      <c r="CR120" s="107"/>
      <c r="CS120" s="107"/>
      <c r="CT120" s="107"/>
      <c r="CU120" s="107"/>
      <c r="CV120" s="107"/>
      <c r="CW120" s="107"/>
      <c r="CX120" s="107"/>
      <c r="CY120" s="107"/>
      <c r="CZ120" s="107"/>
      <c r="DA120" s="107"/>
      <c r="DB120" s="107"/>
      <c r="DC120" s="107"/>
      <c r="DD120" s="107"/>
      <c r="DE120" s="107"/>
      <c r="DF120" s="107"/>
      <c r="DG120" s="107"/>
      <c r="DH120" s="107"/>
      <c r="DI120" s="107"/>
      <c r="DJ120" s="107"/>
      <c r="DK120" s="107"/>
      <c r="DL120" s="107"/>
      <c r="DM120" s="107"/>
      <c r="DN120" s="107"/>
      <c r="DO120" s="107"/>
      <c r="DP120" s="107"/>
      <c r="DQ120" s="107"/>
      <c r="DR120" s="107"/>
    </row>
    <row r="121" spans="1:122">
      <c r="A121" s="106"/>
      <c r="B121" s="107" t="s">
        <v>139</v>
      </c>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c r="BE121" s="107"/>
      <c r="BF121" s="107"/>
      <c r="BG121" s="107"/>
      <c r="BH121" s="107"/>
      <c r="BI121" s="107"/>
      <c r="BJ121" s="107"/>
      <c r="BK121" s="107"/>
      <c r="BL121" s="107"/>
      <c r="BM121" s="107"/>
      <c r="BN121" s="107"/>
      <c r="BO121" s="107"/>
      <c r="BP121" s="107"/>
      <c r="BQ121" s="107"/>
      <c r="BR121" s="107"/>
      <c r="BS121" s="107"/>
      <c r="BT121" s="107"/>
      <c r="BU121" s="107"/>
      <c r="BV121" s="107"/>
      <c r="BW121" s="107"/>
      <c r="BX121" s="107"/>
      <c r="BY121" s="107"/>
      <c r="BZ121" s="107"/>
      <c r="CA121" s="107"/>
      <c r="CB121" s="107"/>
      <c r="CC121" s="107"/>
      <c r="CD121" s="107"/>
      <c r="CE121" s="107"/>
      <c r="CF121" s="107"/>
      <c r="CG121" s="107"/>
      <c r="CH121" s="107"/>
      <c r="CI121" s="107"/>
      <c r="CJ121" s="107"/>
      <c r="CK121" s="107"/>
      <c r="CL121" s="107"/>
      <c r="CM121" s="107"/>
      <c r="CN121" s="107"/>
      <c r="CO121" s="107"/>
      <c r="CP121" s="107"/>
      <c r="CQ121" s="107"/>
      <c r="CR121" s="107"/>
      <c r="CS121" s="107"/>
      <c r="CT121" s="107"/>
      <c r="CU121" s="107"/>
      <c r="CV121" s="107"/>
      <c r="CW121" s="107"/>
      <c r="CX121" s="107"/>
      <c r="CY121" s="107"/>
      <c r="CZ121" s="107"/>
      <c r="DA121" s="107"/>
      <c r="DB121" s="107"/>
      <c r="DC121" s="107"/>
      <c r="DD121" s="107"/>
      <c r="DE121" s="107"/>
      <c r="DF121" s="107"/>
      <c r="DG121" s="107"/>
      <c r="DH121" s="107"/>
      <c r="DI121" s="107"/>
      <c r="DJ121" s="107"/>
      <c r="DK121" s="107"/>
      <c r="DL121" s="107"/>
      <c r="DM121" s="107"/>
      <c r="DN121" s="107"/>
      <c r="DO121" s="107"/>
      <c r="DP121" s="107"/>
      <c r="DQ121" s="107"/>
      <c r="DR121" s="107"/>
    </row>
    <row r="122" spans="1:122">
      <c r="A122" s="106"/>
      <c r="B122" s="107" t="s">
        <v>140</v>
      </c>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c r="BE122" s="107"/>
      <c r="BF122" s="107"/>
      <c r="BG122" s="107"/>
      <c r="BH122" s="107"/>
      <c r="BI122" s="107"/>
      <c r="BJ122" s="107"/>
      <c r="BK122" s="107"/>
      <c r="BL122" s="107"/>
      <c r="BM122" s="107"/>
      <c r="BN122" s="107"/>
      <c r="BO122" s="107"/>
      <c r="BP122" s="107"/>
      <c r="BQ122" s="107"/>
      <c r="BR122" s="107"/>
      <c r="BS122" s="107"/>
      <c r="BT122" s="107"/>
      <c r="BU122" s="107"/>
      <c r="BV122" s="107"/>
      <c r="BW122" s="107"/>
      <c r="BX122" s="107"/>
      <c r="BY122" s="107"/>
      <c r="BZ122" s="107"/>
      <c r="CA122" s="107"/>
      <c r="CB122" s="107"/>
      <c r="CC122" s="107"/>
      <c r="CD122" s="107"/>
      <c r="CE122" s="107"/>
      <c r="CF122" s="107"/>
      <c r="CG122" s="107"/>
      <c r="CH122" s="107"/>
      <c r="CI122" s="107"/>
      <c r="CJ122" s="107"/>
      <c r="CK122" s="107"/>
      <c r="CL122" s="107"/>
      <c r="CM122" s="107"/>
      <c r="CN122" s="107"/>
      <c r="CO122" s="107"/>
      <c r="CP122" s="107"/>
      <c r="CQ122" s="107"/>
      <c r="CR122" s="107"/>
      <c r="CS122" s="107"/>
      <c r="CT122" s="107"/>
      <c r="CU122" s="107"/>
      <c r="CV122" s="107"/>
      <c r="CW122" s="107"/>
      <c r="CX122" s="107"/>
      <c r="CY122" s="107"/>
      <c r="CZ122" s="107"/>
      <c r="DA122" s="107"/>
      <c r="DB122" s="107"/>
      <c r="DC122" s="107"/>
      <c r="DD122" s="107"/>
      <c r="DE122" s="107"/>
      <c r="DF122" s="107"/>
      <c r="DG122" s="107"/>
      <c r="DH122" s="107"/>
      <c r="DI122" s="107"/>
      <c r="DJ122" s="107"/>
      <c r="DK122" s="107"/>
      <c r="DL122" s="107"/>
      <c r="DM122" s="107"/>
      <c r="DN122" s="107"/>
      <c r="DO122" s="107"/>
      <c r="DP122" s="107"/>
      <c r="DQ122" s="107"/>
      <c r="DR122" s="107"/>
    </row>
    <row r="123" spans="1:122">
      <c r="A123" s="106"/>
      <c r="B123" s="107" t="s">
        <v>141</v>
      </c>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c r="BE123" s="107"/>
      <c r="BF123" s="107"/>
      <c r="BG123" s="107"/>
      <c r="BH123" s="107"/>
      <c r="BI123" s="107"/>
      <c r="BJ123" s="107"/>
      <c r="BK123" s="107"/>
      <c r="BL123" s="107"/>
      <c r="BM123" s="107"/>
      <c r="BN123" s="107"/>
      <c r="BO123" s="107"/>
      <c r="BP123" s="107"/>
      <c r="BQ123" s="107"/>
      <c r="BR123" s="107"/>
      <c r="BS123" s="107"/>
      <c r="BT123" s="107"/>
      <c r="BU123" s="107"/>
      <c r="BV123" s="107"/>
      <c r="BW123" s="107"/>
      <c r="BX123" s="107"/>
      <c r="BY123" s="107"/>
      <c r="BZ123" s="107"/>
      <c r="CA123" s="107"/>
      <c r="CB123" s="107"/>
      <c r="CC123" s="107"/>
      <c r="CD123" s="107"/>
      <c r="CE123" s="107"/>
      <c r="CF123" s="107"/>
      <c r="CG123" s="107"/>
      <c r="CH123" s="107"/>
      <c r="CI123" s="107"/>
      <c r="CJ123" s="107"/>
      <c r="CK123" s="107"/>
      <c r="CL123" s="107"/>
      <c r="CM123" s="107"/>
      <c r="CN123" s="107"/>
      <c r="CO123" s="107"/>
      <c r="CP123" s="107"/>
      <c r="CQ123" s="107"/>
      <c r="CR123" s="107"/>
      <c r="CS123" s="107"/>
      <c r="CT123" s="107"/>
      <c r="CU123" s="107"/>
      <c r="CV123" s="107"/>
      <c r="CW123" s="107"/>
      <c r="CX123" s="107"/>
      <c r="CY123" s="107"/>
      <c r="CZ123" s="107"/>
      <c r="DA123" s="107"/>
      <c r="DB123" s="107"/>
      <c r="DC123" s="107"/>
      <c r="DD123" s="107"/>
      <c r="DE123" s="107"/>
      <c r="DF123" s="107"/>
      <c r="DG123" s="107"/>
      <c r="DH123" s="107"/>
      <c r="DI123" s="107"/>
      <c r="DJ123" s="107"/>
      <c r="DK123" s="107"/>
      <c r="DL123" s="107"/>
      <c r="DM123" s="107"/>
      <c r="DN123" s="107"/>
      <c r="DO123" s="107"/>
      <c r="DP123" s="107"/>
      <c r="DQ123" s="107"/>
      <c r="DR123" s="107"/>
    </row>
    <row r="124" spans="1:122">
      <c r="A124" s="106"/>
      <c r="B124" s="107" t="s">
        <v>142</v>
      </c>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c r="BE124" s="107"/>
      <c r="BF124" s="107"/>
      <c r="BG124" s="107"/>
      <c r="BH124" s="107"/>
      <c r="BI124" s="107"/>
      <c r="BJ124" s="107"/>
      <c r="BK124" s="107"/>
      <c r="BL124" s="107"/>
      <c r="BM124" s="107"/>
      <c r="BN124" s="107"/>
      <c r="BO124" s="107"/>
      <c r="BP124" s="107"/>
      <c r="BQ124" s="107"/>
      <c r="BR124" s="107"/>
      <c r="BS124" s="107"/>
      <c r="BT124" s="107"/>
      <c r="BU124" s="107"/>
      <c r="BV124" s="107"/>
      <c r="BW124" s="107"/>
      <c r="BX124" s="107"/>
      <c r="BY124" s="107"/>
      <c r="BZ124" s="107"/>
      <c r="CA124" s="107"/>
      <c r="CB124" s="107"/>
      <c r="CC124" s="107"/>
      <c r="CD124" s="107"/>
      <c r="CE124" s="107"/>
      <c r="CF124" s="107"/>
      <c r="CG124" s="107"/>
      <c r="CH124" s="107"/>
      <c r="CI124" s="107"/>
      <c r="CJ124" s="107"/>
      <c r="CK124" s="107"/>
      <c r="CL124" s="107"/>
      <c r="CM124" s="107"/>
      <c r="CN124" s="107"/>
      <c r="CO124" s="107"/>
      <c r="CP124" s="107"/>
      <c r="CQ124" s="107"/>
      <c r="CR124" s="107"/>
      <c r="CS124" s="107"/>
      <c r="CT124" s="107"/>
      <c r="CU124" s="107"/>
      <c r="CV124" s="107"/>
      <c r="CW124" s="107"/>
      <c r="CX124" s="107"/>
      <c r="CY124" s="107"/>
      <c r="CZ124" s="107"/>
      <c r="DA124" s="107"/>
      <c r="DB124" s="107"/>
      <c r="DC124" s="107"/>
      <c r="DD124" s="107"/>
      <c r="DE124" s="107"/>
      <c r="DF124" s="107"/>
      <c r="DG124" s="107"/>
      <c r="DH124" s="107"/>
      <c r="DI124" s="107"/>
      <c r="DJ124" s="107"/>
      <c r="DK124" s="107"/>
      <c r="DL124" s="107"/>
      <c r="DM124" s="107"/>
      <c r="DN124" s="107"/>
      <c r="DO124" s="107"/>
      <c r="DP124" s="107"/>
      <c r="DQ124" s="107"/>
      <c r="DR124" s="107"/>
    </row>
    <row r="125" spans="1:122">
      <c r="A125" s="106"/>
      <c r="B125" s="107" t="s">
        <v>143</v>
      </c>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c r="BE125" s="107"/>
      <c r="BF125" s="107"/>
      <c r="BG125" s="107"/>
      <c r="BH125" s="107"/>
      <c r="BI125" s="107"/>
      <c r="BJ125" s="107"/>
      <c r="BK125" s="107"/>
      <c r="BL125" s="107"/>
      <c r="BM125" s="107"/>
      <c r="BN125" s="107"/>
      <c r="BO125" s="107"/>
      <c r="BP125" s="107"/>
      <c r="BQ125" s="107"/>
      <c r="BR125" s="107"/>
      <c r="BS125" s="107"/>
      <c r="BT125" s="107"/>
      <c r="BU125" s="107"/>
      <c r="BV125" s="107"/>
      <c r="BW125" s="107"/>
      <c r="BX125" s="107"/>
      <c r="BY125" s="107"/>
      <c r="BZ125" s="107"/>
      <c r="CA125" s="107"/>
      <c r="CB125" s="107"/>
      <c r="CC125" s="107"/>
      <c r="CD125" s="107"/>
      <c r="CE125" s="107"/>
      <c r="CF125" s="107"/>
      <c r="CG125" s="107"/>
      <c r="CH125" s="107"/>
      <c r="CI125" s="107"/>
      <c r="CJ125" s="107"/>
      <c r="CK125" s="107"/>
      <c r="CL125" s="107"/>
      <c r="CM125" s="107"/>
      <c r="CN125" s="107"/>
      <c r="CO125" s="107"/>
      <c r="CP125" s="107"/>
      <c r="CQ125" s="107"/>
      <c r="CR125" s="107"/>
      <c r="CS125" s="107"/>
      <c r="CT125" s="107"/>
      <c r="CU125" s="107"/>
      <c r="CV125" s="107"/>
      <c r="CW125" s="107"/>
      <c r="CX125" s="107"/>
      <c r="CY125" s="107"/>
      <c r="CZ125" s="107"/>
      <c r="DA125" s="107"/>
      <c r="DB125" s="107"/>
      <c r="DC125" s="107"/>
      <c r="DD125" s="107"/>
      <c r="DE125" s="107"/>
      <c r="DF125" s="107"/>
      <c r="DG125" s="107"/>
      <c r="DH125" s="107"/>
      <c r="DI125" s="107"/>
      <c r="DJ125" s="107"/>
      <c r="DK125" s="107"/>
      <c r="DL125" s="107"/>
      <c r="DM125" s="107"/>
      <c r="DN125" s="107"/>
      <c r="DO125" s="107"/>
      <c r="DP125" s="107"/>
      <c r="DQ125" s="107"/>
      <c r="DR125" s="107"/>
    </row>
    <row r="126" spans="1:122">
      <c r="A126" s="106"/>
      <c r="B126" s="107" t="s">
        <v>144</v>
      </c>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c r="BE126" s="107"/>
      <c r="BF126" s="107"/>
      <c r="BG126" s="107"/>
      <c r="BH126" s="107"/>
      <c r="BI126" s="107"/>
      <c r="BJ126" s="107"/>
      <c r="BK126" s="107"/>
      <c r="BL126" s="107"/>
      <c r="BM126" s="107"/>
      <c r="BN126" s="107"/>
      <c r="BO126" s="107"/>
      <c r="BP126" s="107"/>
      <c r="BQ126" s="107"/>
      <c r="BR126" s="107"/>
      <c r="BS126" s="107"/>
      <c r="BT126" s="107"/>
      <c r="BU126" s="107"/>
      <c r="BV126" s="107"/>
      <c r="BW126" s="107"/>
      <c r="BX126" s="107"/>
      <c r="BY126" s="107"/>
      <c r="BZ126" s="107"/>
      <c r="CA126" s="107"/>
      <c r="CB126" s="107"/>
      <c r="CC126" s="107"/>
      <c r="CD126" s="107"/>
      <c r="CE126" s="107"/>
      <c r="CF126" s="107"/>
      <c r="CG126" s="107"/>
      <c r="CH126" s="107"/>
      <c r="CI126" s="107"/>
      <c r="CJ126" s="107"/>
      <c r="CK126" s="107"/>
      <c r="CL126" s="107"/>
      <c r="CM126" s="107"/>
      <c r="CN126" s="107"/>
      <c r="CO126" s="107"/>
      <c r="CP126" s="107"/>
      <c r="CQ126" s="107"/>
      <c r="CR126" s="107"/>
      <c r="CS126" s="107"/>
      <c r="CT126" s="107"/>
      <c r="CU126" s="107"/>
      <c r="CV126" s="107"/>
      <c r="CW126" s="107"/>
      <c r="CX126" s="107"/>
      <c r="CY126" s="107"/>
      <c r="CZ126" s="107"/>
      <c r="DA126" s="107"/>
      <c r="DB126" s="107"/>
      <c r="DC126" s="107"/>
      <c r="DD126" s="107"/>
      <c r="DE126" s="107"/>
      <c r="DF126" s="107"/>
      <c r="DG126" s="107"/>
      <c r="DH126" s="107"/>
      <c r="DI126" s="107"/>
      <c r="DJ126" s="107"/>
      <c r="DK126" s="107"/>
      <c r="DL126" s="107"/>
      <c r="DM126" s="107"/>
      <c r="DN126" s="107"/>
      <c r="DO126" s="107"/>
      <c r="DP126" s="107"/>
      <c r="DQ126" s="107"/>
      <c r="DR126" s="107"/>
    </row>
    <row r="127" spans="1:122">
      <c r="A127" s="106"/>
      <c r="B127" s="107" t="s">
        <v>145</v>
      </c>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c r="AL127" s="107"/>
      <c r="AM127" s="107"/>
      <c r="AN127" s="107"/>
      <c r="AO127" s="107"/>
      <c r="AP127" s="107"/>
      <c r="AQ127" s="107"/>
      <c r="AR127" s="107"/>
      <c r="AS127" s="107"/>
      <c r="AT127" s="107"/>
      <c r="AU127" s="107"/>
      <c r="AV127" s="107"/>
      <c r="AW127" s="107"/>
      <c r="AX127" s="107"/>
      <c r="AY127" s="107"/>
      <c r="AZ127" s="107"/>
      <c r="BA127" s="107"/>
      <c r="BB127" s="107"/>
      <c r="BC127" s="107"/>
      <c r="BD127" s="107"/>
      <c r="BE127" s="107"/>
      <c r="BF127" s="107"/>
      <c r="BG127" s="107"/>
      <c r="BH127" s="107"/>
      <c r="BI127" s="107"/>
      <c r="BJ127" s="107"/>
      <c r="BK127" s="107"/>
      <c r="BL127" s="107"/>
      <c r="BM127" s="107"/>
      <c r="BN127" s="107"/>
      <c r="BO127" s="107"/>
      <c r="BP127" s="107"/>
      <c r="BQ127" s="107"/>
      <c r="BR127" s="107"/>
      <c r="BS127" s="107"/>
      <c r="BT127" s="107"/>
      <c r="BU127" s="107"/>
      <c r="BV127" s="107"/>
      <c r="BW127" s="107"/>
      <c r="BX127" s="107"/>
      <c r="BY127" s="107"/>
      <c r="BZ127" s="107"/>
      <c r="CA127" s="107"/>
      <c r="CB127" s="107"/>
      <c r="CC127" s="107"/>
      <c r="CD127" s="107"/>
      <c r="CE127" s="107"/>
      <c r="CF127" s="107"/>
      <c r="CG127" s="107"/>
      <c r="CH127" s="107"/>
      <c r="CI127" s="107"/>
      <c r="CJ127" s="107"/>
      <c r="CK127" s="107"/>
      <c r="CL127" s="107"/>
      <c r="CM127" s="107"/>
      <c r="CN127" s="107"/>
      <c r="CO127" s="107"/>
      <c r="CP127" s="107"/>
      <c r="CQ127" s="107"/>
      <c r="CR127" s="107"/>
      <c r="CS127" s="107"/>
      <c r="CT127" s="107"/>
      <c r="CU127" s="107"/>
      <c r="CV127" s="107"/>
      <c r="CW127" s="107"/>
      <c r="CX127" s="107"/>
      <c r="CY127" s="107"/>
      <c r="CZ127" s="107"/>
      <c r="DA127" s="107"/>
      <c r="DB127" s="107"/>
      <c r="DC127" s="107"/>
      <c r="DD127" s="107"/>
      <c r="DE127" s="107"/>
      <c r="DF127" s="107"/>
      <c r="DG127" s="107"/>
      <c r="DH127" s="107"/>
      <c r="DI127" s="107"/>
      <c r="DJ127" s="107"/>
      <c r="DK127" s="107"/>
      <c r="DL127" s="107"/>
      <c r="DM127" s="107"/>
      <c r="DN127" s="107"/>
      <c r="DO127" s="107"/>
      <c r="DP127" s="107"/>
      <c r="DQ127" s="107"/>
      <c r="DR127" s="107"/>
    </row>
    <row r="128" spans="1:122">
      <c r="A128" s="106"/>
      <c r="B128" s="107" t="s">
        <v>146</v>
      </c>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7"/>
      <c r="AI128" s="107"/>
      <c r="AJ128" s="107"/>
      <c r="AK128" s="107"/>
      <c r="AL128" s="107"/>
      <c r="AM128" s="107"/>
      <c r="AN128" s="107"/>
      <c r="AO128" s="107"/>
      <c r="AP128" s="107"/>
      <c r="AQ128" s="107"/>
      <c r="AR128" s="107"/>
      <c r="AS128" s="107"/>
      <c r="AT128" s="107"/>
      <c r="AU128" s="107"/>
      <c r="AV128" s="107"/>
      <c r="AW128" s="107"/>
      <c r="AX128" s="107"/>
      <c r="AY128" s="107"/>
      <c r="AZ128" s="107"/>
      <c r="BA128" s="107"/>
      <c r="BB128" s="107"/>
      <c r="BC128" s="107"/>
      <c r="BD128" s="107"/>
      <c r="BE128" s="107"/>
      <c r="BF128" s="107"/>
      <c r="BG128" s="107"/>
      <c r="BH128" s="107"/>
      <c r="BI128" s="107"/>
      <c r="BJ128" s="107"/>
      <c r="BK128" s="107"/>
      <c r="BL128" s="107"/>
      <c r="BM128" s="107"/>
      <c r="BN128" s="107"/>
      <c r="BO128" s="107"/>
      <c r="BP128" s="107"/>
      <c r="BQ128" s="107"/>
      <c r="BR128" s="107"/>
      <c r="BS128" s="107"/>
      <c r="BT128" s="107"/>
      <c r="BU128" s="107"/>
      <c r="BV128" s="107"/>
      <c r="BW128" s="107"/>
      <c r="BX128" s="107"/>
      <c r="BY128" s="107"/>
      <c r="BZ128" s="107"/>
      <c r="CA128" s="107"/>
      <c r="CB128" s="107"/>
      <c r="CC128" s="107"/>
      <c r="CD128" s="107"/>
      <c r="CE128" s="107"/>
      <c r="CF128" s="107"/>
      <c r="CG128" s="107"/>
      <c r="CH128" s="107"/>
      <c r="CI128" s="107"/>
      <c r="CJ128" s="107"/>
      <c r="CK128" s="107"/>
      <c r="CL128" s="107"/>
      <c r="CM128" s="107"/>
      <c r="CN128" s="107"/>
      <c r="CO128" s="107"/>
      <c r="CP128" s="107"/>
      <c r="CQ128" s="107"/>
      <c r="CR128" s="107"/>
      <c r="CS128" s="107"/>
      <c r="CT128" s="107"/>
      <c r="CU128" s="107"/>
      <c r="CV128" s="107"/>
      <c r="CW128" s="107"/>
      <c r="CX128" s="107"/>
      <c r="CY128" s="107"/>
      <c r="CZ128" s="107"/>
      <c r="DA128" s="107"/>
      <c r="DB128" s="107"/>
      <c r="DC128" s="107"/>
      <c r="DD128" s="107"/>
      <c r="DE128" s="107"/>
      <c r="DF128" s="107"/>
      <c r="DG128" s="107"/>
      <c r="DH128" s="107"/>
      <c r="DI128" s="107"/>
      <c r="DJ128" s="107"/>
      <c r="DK128" s="107"/>
      <c r="DL128" s="107"/>
      <c r="DM128" s="107"/>
      <c r="DN128" s="107"/>
      <c r="DO128" s="107"/>
      <c r="DP128" s="107"/>
      <c r="DQ128" s="107"/>
      <c r="DR128" s="107"/>
    </row>
    <row r="129" spans="1:122">
      <c r="A129" s="106"/>
      <c r="B129" s="107" t="s">
        <v>147</v>
      </c>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c r="AL129" s="107"/>
      <c r="AM129" s="107"/>
      <c r="AN129" s="107"/>
      <c r="AO129" s="107"/>
      <c r="AP129" s="107"/>
      <c r="AQ129" s="107"/>
      <c r="AR129" s="107"/>
      <c r="AS129" s="107"/>
      <c r="AT129" s="107"/>
      <c r="AU129" s="107"/>
      <c r="AV129" s="107"/>
      <c r="AW129" s="107"/>
      <c r="AX129" s="107"/>
      <c r="AY129" s="107"/>
      <c r="AZ129" s="107"/>
      <c r="BA129" s="107"/>
      <c r="BB129" s="107"/>
      <c r="BC129" s="107"/>
      <c r="BD129" s="107"/>
      <c r="BE129" s="107"/>
      <c r="BF129" s="107"/>
      <c r="BG129" s="107"/>
      <c r="BH129" s="107"/>
      <c r="BI129" s="107"/>
      <c r="BJ129" s="107"/>
      <c r="BK129" s="107"/>
      <c r="BL129" s="107"/>
      <c r="BM129" s="107"/>
      <c r="BN129" s="107"/>
      <c r="BO129" s="107"/>
      <c r="BP129" s="107"/>
      <c r="BQ129" s="107"/>
      <c r="BR129" s="107"/>
      <c r="BS129" s="107"/>
      <c r="BT129" s="107"/>
      <c r="BU129" s="107"/>
      <c r="BV129" s="107"/>
      <c r="BW129" s="107"/>
      <c r="BX129" s="107"/>
      <c r="BY129" s="107"/>
      <c r="BZ129" s="107"/>
      <c r="CA129" s="107"/>
      <c r="CB129" s="107"/>
      <c r="CC129" s="107"/>
      <c r="CD129" s="107"/>
      <c r="CE129" s="107"/>
      <c r="CF129" s="107"/>
      <c r="CG129" s="107"/>
      <c r="CH129" s="107"/>
      <c r="CI129" s="107"/>
      <c r="CJ129" s="107"/>
      <c r="CK129" s="107"/>
      <c r="CL129" s="107"/>
      <c r="CM129" s="107"/>
      <c r="CN129" s="107"/>
      <c r="CO129" s="107"/>
      <c r="CP129" s="107"/>
      <c r="CQ129" s="107"/>
      <c r="CR129" s="107"/>
      <c r="CS129" s="107"/>
      <c r="CT129" s="107"/>
      <c r="CU129" s="107"/>
      <c r="CV129" s="107"/>
      <c r="CW129" s="107"/>
      <c r="CX129" s="107"/>
      <c r="CY129" s="107"/>
      <c r="CZ129" s="107"/>
      <c r="DA129" s="107"/>
      <c r="DB129" s="107"/>
      <c r="DC129" s="107"/>
      <c r="DD129" s="107"/>
      <c r="DE129" s="107"/>
      <c r="DF129" s="107"/>
      <c r="DG129" s="107"/>
      <c r="DH129" s="107"/>
      <c r="DI129" s="107"/>
      <c r="DJ129" s="107"/>
      <c r="DK129" s="107"/>
      <c r="DL129" s="107"/>
      <c r="DM129" s="107"/>
      <c r="DN129" s="107"/>
      <c r="DO129" s="107"/>
      <c r="DP129" s="107"/>
      <c r="DQ129" s="107"/>
      <c r="DR129" s="107"/>
    </row>
    <row r="130" spans="1:122">
      <c r="A130" s="106"/>
      <c r="B130" s="107" t="s">
        <v>148</v>
      </c>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c r="AL130" s="107"/>
      <c r="AM130" s="107"/>
      <c r="AN130" s="107"/>
      <c r="AO130" s="107"/>
      <c r="AP130" s="107"/>
      <c r="AQ130" s="107"/>
      <c r="AR130" s="107"/>
      <c r="AS130" s="107"/>
      <c r="AT130" s="107"/>
      <c r="AU130" s="107"/>
      <c r="AV130" s="107"/>
      <c r="AW130" s="107"/>
      <c r="AX130" s="107"/>
      <c r="AY130" s="107"/>
      <c r="AZ130" s="107"/>
      <c r="BA130" s="107"/>
      <c r="BB130" s="107"/>
      <c r="BC130" s="107"/>
      <c r="BD130" s="107"/>
      <c r="BE130" s="107"/>
      <c r="BF130" s="107"/>
      <c r="BG130" s="107"/>
      <c r="BH130" s="107"/>
      <c r="BI130" s="107"/>
      <c r="BJ130" s="107"/>
      <c r="BK130" s="107"/>
      <c r="BL130" s="107"/>
      <c r="BM130" s="107"/>
      <c r="BN130" s="107"/>
      <c r="BO130" s="107"/>
      <c r="BP130" s="107"/>
      <c r="BQ130" s="107"/>
      <c r="BR130" s="107"/>
      <c r="BS130" s="107"/>
      <c r="BT130" s="107"/>
      <c r="BU130" s="107"/>
      <c r="BV130" s="107"/>
      <c r="BW130" s="107"/>
      <c r="BX130" s="107"/>
      <c r="BY130" s="107"/>
      <c r="BZ130" s="107"/>
      <c r="CA130" s="107"/>
      <c r="CB130" s="107"/>
      <c r="CC130" s="107"/>
      <c r="CD130" s="107"/>
      <c r="CE130" s="107"/>
      <c r="CF130" s="107"/>
      <c r="CG130" s="107"/>
      <c r="CH130" s="107"/>
      <c r="CI130" s="107"/>
      <c r="CJ130" s="107"/>
      <c r="CK130" s="107"/>
      <c r="CL130" s="107"/>
      <c r="CM130" s="107"/>
      <c r="CN130" s="107"/>
      <c r="CO130" s="107"/>
      <c r="CP130" s="107"/>
      <c r="CQ130" s="107"/>
      <c r="CR130" s="107"/>
      <c r="CS130" s="107"/>
      <c r="CT130" s="107"/>
      <c r="CU130" s="107"/>
      <c r="CV130" s="107"/>
      <c r="CW130" s="107"/>
      <c r="CX130" s="107"/>
      <c r="CY130" s="107"/>
      <c r="CZ130" s="107"/>
      <c r="DA130" s="107"/>
      <c r="DB130" s="107"/>
      <c r="DC130" s="107"/>
      <c r="DD130" s="107"/>
      <c r="DE130" s="107"/>
      <c r="DF130" s="107"/>
      <c r="DG130" s="107"/>
      <c r="DH130" s="107"/>
      <c r="DI130" s="107"/>
      <c r="DJ130" s="107"/>
      <c r="DK130" s="107"/>
      <c r="DL130" s="107"/>
      <c r="DM130" s="107"/>
      <c r="DN130" s="107"/>
      <c r="DO130" s="107"/>
      <c r="DP130" s="107"/>
      <c r="DQ130" s="107"/>
      <c r="DR130" s="107"/>
    </row>
    <row r="131" spans="1:122">
      <c r="A131" s="106"/>
      <c r="B131" s="107" t="s">
        <v>149</v>
      </c>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c r="AL131" s="107"/>
      <c r="AM131" s="107"/>
      <c r="AN131" s="107"/>
      <c r="AO131" s="107"/>
      <c r="AP131" s="107"/>
      <c r="AQ131" s="107"/>
      <c r="AR131" s="107"/>
      <c r="AS131" s="107"/>
      <c r="AT131" s="107"/>
      <c r="AU131" s="107"/>
      <c r="AV131" s="107"/>
      <c r="AW131" s="107"/>
      <c r="AX131" s="107"/>
      <c r="AY131" s="107"/>
      <c r="AZ131" s="107"/>
      <c r="BA131" s="107"/>
      <c r="BB131" s="107"/>
      <c r="BC131" s="107"/>
      <c r="BD131" s="107"/>
      <c r="BE131" s="107"/>
      <c r="BF131" s="107"/>
      <c r="BG131" s="107"/>
      <c r="BH131" s="107"/>
      <c r="BI131" s="107"/>
      <c r="BJ131" s="107"/>
      <c r="BK131" s="107"/>
      <c r="BL131" s="107"/>
      <c r="BM131" s="107"/>
      <c r="BN131" s="107"/>
      <c r="BO131" s="107"/>
      <c r="BP131" s="107"/>
      <c r="BQ131" s="107"/>
      <c r="BR131" s="107"/>
      <c r="BS131" s="107"/>
      <c r="BT131" s="107"/>
      <c r="BU131" s="107"/>
      <c r="BV131" s="107"/>
      <c r="BW131" s="107"/>
      <c r="BX131" s="107"/>
      <c r="BY131" s="107"/>
      <c r="BZ131" s="107"/>
      <c r="CA131" s="107"/>
      <c r="CB131" s="107"/>
      <c r="CC131" s="107"/>
      <c r="CD131" s="107"/>
      <c r="CE131" s="107"/>
      <c r="CF131" s="107"/>
      <c r="CG131" s="107"/>
      <c r="CH131" s="107"/>
      <c r="CI131" s="107"/>
      <c r="CJ131" s="107"/>
      <c r="CK131" s="107"/>
      <c r="CL131" s="107"/>
      <c r="CM131" s="107"/>
      <c r="CN131" s="107"/>
      <c r="CO131" s="107"/>
      <c r="CP131" s="107"/>
      <c r="CQ131" s="107"/>
      <c r="CR131" s="107"/>
      <c r="CS131" s="107"/>
      <c r="CT131" s="107"/>
      <c r="CU131" s="107"/>
      <c r="CV131" s="107"/>
      <c r="CW131" s="107"/>
      <c r="CX131" s="107"/>
      <c r="CY131" s="107"/>
      <c r="CZ131" s="107"/>
      <c r="DA131" s="107"/>
      <c r="DB131" s="107"/>
      <c r="DC131" s="107"/>
      <c r="DD131" s="107"/>
      <c r="DE131" s="107"/>
      <c r="DF131" s="107"/>
      <c r="DG131" s="107"/>
      <c r="DH131" s="107"/>
      <c r="DI131" s="107"/>
      <c r="DJ131" s="107"/>
      <c r="DK131" s="107"/>
      <c r="DL131" s="107"/>
      <c r="DM131" s="107"/>
      <c r="DN131" s="107"/>
      <c r="DO131" s="107"/>
      <c r="DP131" s="107"/>
      <c r="DQ131" s="107"/>
      <c r="DR131" s="107"/>
    </row>
    <row r="132" spans="1:122">
      <c r="A132" s="106"/>
      <c r="B132" s="107" t="s">
        <v>150</v>
      </c>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c r="AL132" s="107"/>
      <c r="AM132" s="107"/>
      <c r="AN132" s="107"/>
      <c r="AO132" s="107"/>
      <c r="AP132" s="107"/>
      <c r="AQ132" s="107"/>
      <c r="AR132" s="107"/>
      <c r="AS132" s="107"/>
      <c r="AT132" s="107"/>
      <c r="AU132" s="107"/>
      <c r="AV132" s="107"/>
      <c r="AW132" s="107"/>
      <c r="AX132" s="107"/>
      <c r="AY132" s="107"/>
      <c r="AZ132" s="107"/>
      <c r="BA132" s="107"/>
      <c r="BB132" s="107"/>
      <c r="BC132" s="107"/>
      <c r="BD132" s="107"/>
      <c r="BE132" s="107"/>
      <c r="BF132" s="107"/>
      <c r="BG132" s="107"/>
      <c r="BH132" s="107"/>
      <c r="BI132" s="107"/>
      <c r="BJ132" s="107"/>
      <c r="BK132" s="107"/>
      <c r="BL132" s="107"/>
      <c r="BM132" s="107"/>
      <c r="BN132" s="107"/>
      <c r="BO132" s="107"/>
      <c r="BP132" s="107"/>
      <c r="BQ132" s="107"/>
      <c r="BR132" s="107"/>
      <c r="BS132" s="107"/>
      <c r="BT132" s="107"/>
      <c r="BU132" s="107"/>
      <c r="BV132" s="107"/>
      <c r="BW132" s="107"/>
      <c r="BX132" s="107"/>
      <c r="BY132" s="107"/>
      <c r="BZ132" s="107"/>
      <c r="CA132" s="107"/>
      <c r="CB132" s="107"/>
      <c r="CC132" s="107"/>
      <c r="CD132" s="107"/>
      <c r="CE132" s="107"/>
      <c r="CF132" s="107"/>
      <c r="CG132" s="107"/>
      <c r="CH132" s="107"/>
      <c r="CI132" s="107"/>
      <c r="CJ132" s="107"/>
      <c r="CK132" s="107"/>
      <c r="CL132" s="107"/>
      <c r="CM132" s="107"/>
      <c r="CN132" s="107"/>
      <c r="CO132" s="107"/>
      <c r="CP132" s="107"/>
      <c r="CQ132" s="107"/>
      <c r="CR132" s="107"/>
      <c r="CS132" s="107"/>
      <c r="CT132" s="107"/>
      <c r="CU132" s="107"/>
      <c r="CV132" s="107"/>
      <c r="CW132" s="107"/>
      <c r="CX132" s="107"/>
      <c r="CY132" s="107"/>
      <c r="CZ132" s="107"/>
      <c r="DA132" s="107"/>
      <c r="DB132" s="107"/>
      <c r="DC132" s="107"/>
      <c r="DD132" s="107"/>
      <c r="DE132" s="107"/>
      <c r="DF132" s="107"/>
      <c r="DG132" s="107"/>
      <c r="DH132" s="107"/>
      <c r="DI132" s="107"/>
      <c r="DJ132" s="107"/>
      <c r="DK132" s="107"/>
      <c r="DL132" s="107"/>
      <c r="DM132" s="107"/>
      <c r="DN132" s="107"/>
      <c r="DO132" s="107"/>
      <c r="DP132" s="107"/>
      <c r="DQ132" s="107"/>
      <c r="DR132" s="107"/>
    </row>
    <row r="133" spans="1:122">
      <c r="A133" s="106"/>
      <c r="B133" s="107" t="s">
        <v>151</v>
      </c>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c r="AL133" s="107"/>
      <c r="AM133" s="107"/>
      <c r="AN133" s="107"/>
      <c r="AO133" s="107"/>
      <c r="AP133" s="107"/>
      <c r="AQ133" s="107"/>
      <c r="AR133" s="107"/>
      <c r="AS133" s="107"/>
      <c r="AT133" s="107"/>
      <c r="AU133" s="107"/>
      <c r="AV133" s="107"/>
      <c r="AW133" s="107"/>
      <c r="AX133" s="107"/>
      <c r="AY133" s="107"/>
      <c r="AZ133" s="107"/>
      <c r="BA133" s="107"/>
      <c r="BB133" s="107"/>
      <c r="BC133" s="107"/>
      <c r="BD133" s="107"/>
      <c r="BE133" s="107"/>
      <c r="BF133" s="107"/>
      <c r="BG133" s="107"/>
      <c r="BH133" s="107"/>
      <c r="BI133" s="107"/>
      <c r="BJ133" s="107"/>
      <c r="BK133" s="107"/>
      <c r="BL133" s="107"/>
      <c r="BM133" s="107"/>
      <c r="BN133" s="107"/>
      <c r="BO133" s="107"/>
      <c r="BP133" s="107"/>
      <c r="BQ133" s="107"/>
      <c r="BR133" s="107"/>
      <c r="BS133" s="107"/>
      <c r="BT133" s="107"/>
      <c r="BU133" s="107"/>
      <c r="BV133" s="107"/>
      <c r="BW133" s="107"/>
      <c r="BX133" s="107"/>
      <c r="BY133" s="107"/>
      <c r="BZ133" s="107"/>
      <c r="CA133" s="107"/>
      <c r="CB133" s="107"/>
      <c r="CC133" s="107"/>
      <c r="CD133" s="107"/>
      <c r="CE133" s="107"/>
      <c r="CF133" s="107"/>
      <c r="CG133" s="107"/>
      <c r="CH133" s="107"/>
      <c r="CI133" s="107"/>
      <c r="CJ133" s="107"/>
      <c r="CK133" s="107"/>
      <c r="CL133" s="107"/>
      <c r="CM133" s="107"/>
      <c r="CN133" s="107"/>
      <c r="CO133" s="107"/>
      <c r="CP133" s="107"/>
      <c r="CQ133" s="107"/>
      <c r="CR133" s="107"/>
      <c r="CS133" s="107"/>
      <c r="CT133" s="107"/>
      <c r="CU133" s="107"/>
      <c r="CV133" s="107"/>
      <c r="CW133" s="107"/>
      <c r="CX133" s="107"/>
      <c r="CY133" s="107"/>
      <c r="CZ133" s="107"/>
      <c r="DA133" s="107"/>
      <c r="DB133" s="107"/>
      <c r="DC133" s="107"/>
      <c r="DD133" s="107"/>
      <c r="DE133" s="107"/>
      <c r="DF133" s="107"/>
      <c r="DG133" s="107"/>
      <c r="DH133" s="107"/>
      <c r="DI133" s="107"/>
      <c r="DJ133" s="107"/>
      <c r="DK133" s="107"/>
      <c r="DL133" s="107"/>
      <c r="DM133" s="107"/>
      <c r="DN133" s="107"/>
      <c r="DO133" s="107"/>
      <c r="DP133" s="107"/>
      <c r="DQ133" s="107"/>
      <c r="DR133" s="107"/>
    </row>
    <row r="134" spans="1:122">
      <c r="A134" s="106"/>
      <c r="B134" s="107" t="s">
        <v>152</v>
      </c>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c r="AL134" s="107"/>
      <c r="AM134" s="107"/>
      <c r="AN134" s="107"/>
      <c r="AO134" s="107"/>
      <c r="AP134" s="107"/>
      <c r="AQ134" s="107"/>
      <c r="AR134" s="107"/>
      <c r="AS134" s="107"/>
      <c r="AT134" s="107"/>
      <c r="AU134" s="107"/>
      <c r="AV134" s="107"/>
      <c r="AW134" s="107"/>
      <c r="AX134" s="107"/>
      <c r="AY134" s="107"/>
      <c r="AZ134" s="107"/>
      <c r="BA134" s="107"/>
      <c r="BB134" s="107"/>
      <c r="BC134" s="107"/>
      <c r="BD134" s="107"/>
      <c r="BE134" s="107"/>
      <c r="BF134" s="107"/>
      <c r="BG134" s="107"/>
      <c r="BH134" s="107"/>
      <c r="BI134" s="107"/>
      <c r="BJ134" s="107"/>
      <c r="BK134" s="107"/>
      <c r="BL134" s="107"/>
      <c r="BM134" s="107"/>
      <c r="BN134" s="107"/>
      <c r="BO134" s="107"/>
      <c r="BP134" s="107"/>
      <c r="BQ134" s="107"/>
      <c r="BR134" s="107"/>
      <c r="BS134" s="107"/>
      <c r="BT134" s="107"/>
      <c r="BU134" s="107"/>
      <c r="BV134" s="107"/>
      <c r="BW134" s="107"/>
      <c r="BX134" s="107"/>
      <c r="BY134" s="107"/>
      <c r="BZ134" s="107"/>
      <c r="CA134" s="107"/>
      <c r="CB134" s="107"/>
      <c r="CC134" s="107"/>
      <c r="CD134" s="107"/>
      <c r="CE134" s="107"/>
      <c r="CF134" s="107"/>
      <c r="CG134" s="107"/>
      <c r="CH134" s="107"/>
      <c r="CI134" s="107"/>
      <c r="CJ134" s="107"/>
      <c r="CK134" s="107"/>
      <c r="CL134" s="107"/>
      <c r="CM134" s="107"/>
      <c r="CN134" s="107"/>
      <c r="CO134" s="107"/>
      <c r="CP134" s="107"/>
      <c r="CQ134" s="107"/>
      <c r="CR134" s="107"/>
      <c r="CS134" s="107"/>
      <c r="CT134" s="107"/>
      <c r="CU134" s="107"/>
      <c r="CV134" s="107"/>
      <c r="CW134" s="107"/>
      <c r="CX134" s="107"/>
      <c r="CY134" s="107"/>
      <c r="CZ134" s="107"/>
      <c r="DA134" s="107"/>
      <c r="DB134" s="107"/>
      <c r="DC134" s="107"/>
      <c r="DD134" s="107"/>
      <c r="DE134" s="107"/>
      <c r="DF134" s="107"/>
      <c r="DG134" s="107"/>
      <c r="DH134" s="107"/>
      <c r="DI134" s="107"/>
      <c r="DJ134" s="107"/>
      <c r="DK134" s="107"/>
      <c r="DL134" s="107"/>
      <c r="DM134" s="107"/>
      <c r="DN134" s="107"/>
      <c r="DO134" s="107"/>
      <c r="DP134" s="107"/>
      <c r="DQ134" s="107"/>
      <c r="DR134" s="107"/>
    </row>
    <row r="135" spans="1:122">
      <c r="A135" s="106"/>
      <c r="B135" s="107" t="s">
        <v>153</v>
      </c>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c r="AL135" s="107"/>
      <c r="AM135" s="107"/>
      <c r="AN135" s="107"/>
      <c r="AO135" s="107"/>
      <c r="AP135" s="107"/>
      <c r="AQ135" s="107"/>
      <c r="AR135" s="107"/>
      <c r="AS135" s="107"/>
      <c r="AT135" s="107"/>
      <c r="AU135" s="107"/>
      <c r="AV135" s="107"/>
      <c r="AW135" s="107"/>
      <c r="AX135" s="107"/>
      <c r="AY135" s="107"/>
      <c r="AZ135" s="107"/>
      <c r="BA135" s="107"/>
      <c r="BB135" s="107"/>
      <c r="BC135" s="107"/>
      <c r="BD135" s="107"/>
      <c r="BE135" s="107"/>
      <c r="BF135" s="107"/>
      <c r="BG135" s="107"/>
      <c r="BH135" s="107"/>
      <c r="BI135" s="107"/>
      <c r="BJ135" s="107"/>
      <c r="BK135" s="107"/>
      <c r="BL135" s="107"/>
      <c r="BM135" s="107"/>
      <c r="BN135" s="107"/>
      <c r="BO135" s="107"/>
      <c r="BP135" s="107"/>
      <c r="BQ135" s="107"/>
      <c r="BR135" s="107"/>
      <c r="BS135" s="107"/>
      <c r="BT135" s="107"/>
      <c r="BU135" s="107"/>
      <c r="BV135" s="107"/>
      <c r="BW135" s="107"/>
      <c r="BX135" s="107"/>
      <c r="BY135" s="107"/>
      <c r="BZ135" s="107"/>
      <c r="CA135" s="107"/>
      <c r="CB135" s="107"/>
      <c r="CC135" s="107"/>
      <c r="CD135" s="107"/>
      <c r="CE135" s="107"/>
      <c r="CF135" s="107"/>
      <c r="CG135" s="107"/>
      <c r="CH135" s="107"/>
      <c r="CI135" s="107"/>
      <c r="CJ135" s="107"/>
      <c r="CK135" s="107"/>
      <c r="CL135" s="107"/>
      <c r="CM135" s="107"/>
      <c r="CN135" s="107"/>
      <c r="CO135" s="107"/>
      <c r="CP135" s="107"/>
      <c r="CQ135" s="107"/>
      <c r="CR135" s="107"/>
      <c r="CS135" s="107"/>
      <c r="CT135" s="107"/>
      <c r="CU135" s="107"/>
      <c r="CV135" s="107"/>
      <c r="CW135" s="107"/>
      <c r="CX135" s="107"/>
      <c r="CY135" s="107"/>
      <c r="CZ135" s="107"/>
      <c r="DA135" s="107"/>
      <c r="DB135" s="107"/>
      <c r="DC135" s="107"/>
      <c r="DD135" s="107"/>
      <c r="DE135" s="107"/>
      <c r="DF135" s="107"/>
      <c r="DG135" s="107"/>
      <c r="DH135" s="107"/>
      <c r="DI135" s="107"/>
      <c r="DJ135" s="107"/>
      <c r="DK135" s="107"/>
      <c r="DL135" s="107"/>
      <c r="DM135" s="107"/>
      <c r="DN135" s="107"/>
      <c r="DO135" s="107"/>
      <c r="DP135" s="107"/>
      <c r="DQ135" s="107"/>
      <c r="DR135" s="107"/>
    </row>
    <row r="136" spans="1:122">
      <c r="A136" s="106"/>
      <c r="B136" s="107" t="s">
        <v>154</v>
      </c>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c r="AL136" s="107"/>
      <c r="AM136" s="107"/>
      <c r="AN136" s="107"/>
      <c r="AO136" s="107"/>
      <c r="AP136" s="107"/>
      <c r="AQ136" s="107"/>
      <c r="AR136" s="107"/>
      <c r="AS136" s="107"/>
      <c r="AT136" s="107"/>
      <c r="AU136" s="107"/>
      <c r="AV136" s="107"/>
      <c r="AW136" s="107"/>
      <c r="AX136" s="107"/>
      <c r="AY136" s="107"/>
      <c r="AZ136" s="107"/>
      <c r="BA136" s="107"/>
      <c r="BB136" s="107"/>
      <c r="BC136" s="107"/>
      <c r="BD136" s="107"/>
      <c r="BE136" s="107"/>
      <c r="BF136" s="107"/>
      <c r="BG136" s="107"/>
      <c r="BH136" s="107"/>
      <c r="BI136" s="107"/>
      <c r="BJ136" s="107"/>
      <c r="BK136" s="107"/>
      <c r="BL136" s="107"/>
      <c r="BM136" s="107"/>
      <c r="BN136" s="107"/>
      <c r="BO136" s="107"/>
      <c r="BP136" s="107"/>
      <c r="BQ136" s="107"/>
      <c r="BR136" s="107"/>
      <c r="BS136" s="107"/>
      <c r="BT136" s="107"/>
      <c r="BU136" s="107"/>
      <c r="BV136" s="107"/>
      <c r="BW136" s="107"/>
      <c r="BX136" s="107"/>
      <c r="BY136" s="107"/>
      <c r="BZ136" s="107"/>
      <c r="CA136" s="107"/>
      <c r="CB136" s="107"/>
      <c r="CC136" s="107"/>
      <c r="CD136" s="107"/>
      <c r="CE136" s="107"/>
      <c r="CF136" s="107"/>
      <c r="CG136" s="107"/>
      <c r="CH136" s="107"/>
      <c r="CI136" s="107"/>
      <c r="CJ136" s="107"/>
      <c r="CK136" s="107"/>
      <c r="CL136" s="107"/>
      <c r="CM136" s="107"/>
      <c r="CN136" s="107"/>
      <c r="CO136" s="107"/>
      <c r="CP136" s="107"/>
      <c r="CQ136" s="107"/>
      <c r="CR136" s="107"/>
      <c r="CS136" s="107"/>
      <c r="CT136" s="107"/>
      <c r="CU136" s="107"/>
      <c r="CV136" s="107"/>
      <c r="CW136" s="107"/>
      <c r="CX136" s="107"/>
      <c r="CY136" s="107"/>
      <c r="CZ136" s="107"/>
      <c r="DA136" s="107"/>
      <c r="DB136" s="107"/>
      <c r="DC136" s="107"/>
      <c r="DD136" s="107"/>
      <c r="DE136" s="107"/>
      <c r="DF136" s="107"/>
      <c r="DG136" s="107"/>
      <c r="DH136" s="107"/>
      <c r="DI136" s="107"/>
      <c r="DJ136" s="107"/>
      <c r="DK136" s="107"/>
      <c r="DL136" s="107"/>
      <c r="DM136" s="107"/>
      <c r="DN136" s="107"/>
      <c r="DO136" s="107"/>
      <c r="DP136" s="107"/>
      <c r="DQ136" s="107"/>
      <c r="DR136" s="107"/>
    </row>
    <row r="137" spans="1:122">
      <c r="A137" s="106"/>
      <c r="B137" s="107" t="s">
        <v>155</v>
      </c>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c r="AL137" s="107"/>
      <c r="AM137" s="107"/>
      <c r="AN137" s="107"/>
      <c r="AO137" s="107"/>
      <c r="AP137" s="107"/>
      <c r="AQ137" s="107"/>
      <c r="AR137" s="107"/>
      <c r="AS137" s="107"/>
      <c r="AT137" s="107"/>
      <c r="AU137" s="107"/>
      <c r="AV137" s="107"/>
      <c r="AW137" s="107"/>
      <c r="AX137" s="107"/>
      <c r="AY137" s="107"/>
      <c r="AZ137" s="107"/>
      <c r="BA137" s="107"/>
      <c r="BB137" s="107"/>
      <c r="BC137" s="107"/>
      <c r="BD137" s="107"/>
      <c r="BE137" s="107"/>
      <c r="BF137" s="107"/>
      <c r="BG137" s="107"/>
      <c r="BH137" s="107"/>
      <c r="BI137" s="107"/>
      <c r="BJ137" s="107"/>
      <c r="BK137" s="107"/>
      <c r="BL137" s="107"/>
      <c r="BM137" s="107"/>
      <c r="BN137" s="107"/>
      <c r="BO137" s="107"/>
      <c r="BP137" s="107"/>
      <c r="BQ137" s="107"/>
      <c r="BR137" s="107"/>
      <c r="BS137" s="107"/>
      <c r="BT137" s="107"/>
      <c r="BU137" s="107"/>
      <c r="BV137" s="107"/>
      <c r="BW137" s="107"/>
      <c r="BX137" s="107"/>
      <c r="BY137" s="107"/>
      <c r="BZ137" s="107"/>
      <c r="CA137" s="107"/>
      <c r="CB137" s="107"/>
      <c r="CC137" s="107"/>
      <c r="CD137" s="107"/>
      <c r="CE137" s="107"/>
      <c r="CF137" s="107"/>
      <c r="CG137" s="107"/>
      <c r="CH137" s="107"/>
      <c r="CI137" s="107"/>
      <c r="CJ137" s="107"/>
      <c r="CK137" s="107"/>
      <c r="CL137" s="107"/>
      <c r="CM137" s="107"/>
      <c r="CN137" s="107"/>
      <c r="CO137" s="107"/>
      <c r="CP137" s="107"/>
      <c r="CQ137" s="107"/>
      <c r="CR137" s="107"/>
      <c r="CS137" s="107"/>
      <c r="CT137" s="107"/>
      <c r="CU137" s="107"/>
      <c r="CV137" s="107"/>
      <c r="CW137" s="107"/>
      <c r="CX137" s="107"/>
      <c r="CY137" s="107"/>
      <c r="CZ137" s="107"/>
      <c r="DA137" s="107"/>
      <c r="DB137" s="107"/>
      <c r="DC137" s="107"/>
      <c r="DD137" s="107"/>
      <c r="DE137" s="107"/>
      <c r="DF137" s="107"/>
      <c r="DG137" s="107"/>
      <c r="DH137" s="107"/>
      <c r="DI137" s="107"/>
      <c r="DJ137" s="107"/>
      <c r="DK137" s="107"/>
      <c r="DL137" s="107"/>
      <c r="DM137" s="107"/>
      <c r="DN137" s="107"/>
      <c r="DO137" s="107"/>
      <c r="DP137" s="107"/>
      <c r="DQ137" s="107"/>
      <c r="DR137" s="107"/>
    </row>
    <row r="138" spans="1:122">
      <c r="A138" s="106"/>
      <c r="B138" s="107" t="s">
        <v>156</v>
      </c>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c r="AN138" s="107"/>
      <c r="AO138" s="107"/>
      <c r="AP138" s="107"/>
      <c r="AQ138" s="107"/>
      <c r="AR138" s="107"/>
      <c r="AS138" s="107"/>
      <c r="AT138" s="107"/>
      <c r="AU138" s="107"/>
      <c r="AV138" s="107"/>
      <c r="AW138" s="107"/>
      <c r="AX138" s="107"/>
      <c r="AY138" s="107"/>
      <c r="AZ138" s="107"/>
      <c r="BA138" s="107"/>
      <c r="BB138" s="107"/>
      <c r="BC138" s="107"/>
      <c r="BD138" s="107"/>
      <c r="BE138" s="107"/>
      <c r="BF138" s="107"/>
      <c r="BG138" s="107"/>
      <c r="BH138" s="107"/>
      <c r="BI138" s="107"/>
      <c r="BJ138" s="107"/>
      <c r="BK138" s="107"/>
      <c r="BL138" s="107"/>
      <c r="BM138" s="107"/>
      <c r="BN138" s="107"/>
      <c r="BO138" s="107"/>
      <c r="BP138" s="107"/>
      <c r="BQ138" s="107"/>
      <c r="BR138" s="107"/>
      <c r="BS138" s="107"/>
      <c r="BT138" s="107"/>
      <c r="BU138" s="107"/>
      <c r="BV138" s="107"/>
      <c r="BW138" s="107"/>
      <c r="BX138" s="107"/>
      <c r="BY138" s="107"/>
      <c r="BZ138" s="107"/>
      <c r="CA138" s="107"/>
      <c r="CB138" s="107"/>
      <c r="CC138" s="107"/>
      <c r="CD138" s="107"/>
      <c r="CE138" s="107"/>
      <c r="CF138" s="107"/>
      <c r="CG138" s="107"/>
      <c r="CH138" s="107"/>
      <c r="CI138" s="107"/>
      <c r="CJ138" s="107"/>
      <c r="CK138" s="107"/>
      <c r="CL138" s="107"/>
      <c r="CM138" s="107"/>
      <c r="CN138" s="107"/>
      <c r="CO138" s="107"/>
      <c r="CP138" s="107"/>
      <c r="CQ138" s="107"/>
      <c r="CR138" s="107"/>
      <c r="CS138" s="107"/>
      <c r="CT138" s="107"/>
      <c r="CU138" s="107"/>
      <c r="CV138" s="107"/>
      <c r="CW138" s="107"/>
      <c r="CX138" s="107"/>
      <c r="CY138" s="107"/>
      <c r="CZ138" s="107"/>
      <c r="DA138" s="107"/>
      <c r="DB138" s="107"/>
      <c r="DC138" s="107"/>
      <c r="DD138" s="107"/>
      <c r="DE138" s="107"/>
      <c r="DF138" s="107"/>
      <c r="DG138" s="107"/>
      <c r="DH138" s="107"/>
      <c r="DI138" s="107"/>
      <c r="DJ138" s="107"/>
      <c r="DK138" s="107"/>
      <c r="DL138" s="107"/>
      <c r="DM138" s="107"/>
      <c r="DN138" s="107"/>
      <c r="DO138" s="107"/>
      <c r="DP138" s="107"/>
      <c r="DQ138" s="107"/>
      <c r="DR138" s="107"/>
    </row>
    <row r="139" spans="1:122">
      <c r="A139" s="106"/>
      <c r="B139" s="107" t="s">
        <v>157</v>
      </c>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c r="AN139" s="107"/>
      <c r="AO139" s="107"/>
      <c r="AP139" s="107"/>
      <c r="AQ139" s="107"/>
      <c r="AR139" s="107"/>
      <c r="AS139" s="107"/>
      <c r="AT139" s="107"/>
      <c r="AU139" s="107"/>
      <c r="AV139" s="107"/>
      <c r="AW139" s="107"/>
      <c r="AX139" s="107"/>
      <c r="AY139" s="107"/>
      <c r="AZ139" s="107"/>
      <c r="BA139" s="107"/>
      <c r="BB139" s="107"/>
      <c r="BC139" s="107"/>
      <c r="BD139" s="107"/>
      <c r="BE139" s="107"/>
      <c r="BF139" s="107"/>
      <c r="BG139" s="107"/>
      <c r="BH139" s="107"/>
      <c r="BI139" s="107"/>
      <c r="BJ139" s="107"/>
      <c r="BK139" s="107"/>
      <c r="BL139" s="107"/>
      <c r="BM139" s="107"/>
      <c r="BN139" s="107"/>
      <c r="BO139" s="107"/>
      <c r="BP139" s="107"/>
      <c r="BQ139" s="107"/>
      <c r="BR139" s="107"/>
      <c r="BS139" s="107"/>
      <c r="BT139" s="107"/>
      <c r="BU139" s="107"/>
      <c r="BV139" s="107"/>
      <c r="BW139" s="107"/>
      <c r="BX139" s="107"/>
      <c r="BY139" s="107"/>
      <c r="BZ139" s="107"/>
      <c r="CA139" s="107"/>
      <c r="CB139" s="107"/>
      <c r="CC139" s="107"/>
      <c r="CD139" s="107"/>
      <c r="CE139" s="107"/>
      <c r="CF139" s="107"/>
      <c r="CG139" s="107"/>
      <c r="CH139" s="107"/>
      <c r="CI139" s="107"/>
      <c r="CJ139" s="107"/>
      <c r="CK139" s="107"/>
      <c r="CL139" s="107"/>
      <c r="CM139" s="107"/>
      <c r="CN139" s="107"/>
      <c r="CO139" s="107"/>
      <c r="CP139" s="107"/>
      <c r="CQ139" s="107"/>
      <c r="CR139" s="107"/>
      <c r="CS139" s="107"/>
      <c r="CT139" s="107"/>
      <c r="CU139" s="107"/>
      <c r="CV139" s="107"/>
      <c r="CW139" s="107"/>
      <c r="CX139" s="107"/>
      <c r="CY139" s="107"/>
      <c r="CZ139" s="107"/>
      <c r="DA139" s="107"/>
      <c r="DB139" s="107"/>
      <c r="DC139" s="107"/>
      <c r="DD139" s="107"/>
      <c r="DE139" s="107"/>
      <c r="DF139" s="107"/>
      <c r="DG139" s="107"/>
      <c r="DH139" s="107"/>
      <c r="DI139" s="107"/>
      <c r="DJ139" s="107"/>
      <c r="DK139" s="107"/>
      <c r="DL139" s="107"/>
      <c r="DM139" s="107"/>
      <c r="DN139" s="107"/>
      <c r="DO139" s="107"/>
      <c r="DP139" s="107"/>
      <c r="DQ139" s="107"/>
      <c r="DR139" s="107"/>
    </row>
    <row r="140" spans="1:122">
      <c r="A140" s="106"/>
      <c r="B140" s="107" t="s">
        <v>158</v>
      </c>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c r="AL140" s="107"/>
      <c r="AM140" s="107"/>
      <c r="AN140" s="107"/>
      <c r="AO140" s="107"/>
      <c r="AP140" s="107"/>
      <c r="AQ140" s="107"/>
      <c r="AR140" s="107"/>
      <c r="AS140" s="107"/>
      <c r="AT140" s="107"/>
      <c r="AU140" s="107"/>
      <c r="AV140" s="107"/>
      <c r="AW140" s="107"/>
      <c r="AX140" s="107"/>
      <c r="AY140" s="107"/>
      <c r="AZ140" s="107"/>
      <c r="BA140" s="107"/>
      <c r="BB140" s="107"/>
      <c r="BC140" s="107"/>
      <c r="BD140" s="107"/>
      <c r="BE140" s="107"/>
      <c r="BF140" s="107"/>
      <c r="BG140" s="107"/>
      <c r="BH140" s="107"/>
      <c r="BI140" s="107"/>
      <c r="BJ140" s="107"/>
      <c r="BK140" s="107"/>
      <c r="BL140" s="107"/>
      <c r="BM140" s="107"/>
      <c r="BN140" s="107"/>
      <c r="BO140" s="107"/>
      <c r="BP140" s="107"/>
      <c r="BQ140" s="107"/>
      <c r="BR140" s="107"/>
      <c r="BS140" s="107"/>
      <c r="BT140" s="107"/>
      <c r="BU140" s="107"/>
      <c r="BV140" s="107"/>
      <c r="BW140" s="107"/>
      <c r="BX140" s="107"/>
      <c r="BY140" s="107"/>
      <c r="BZ140" s="107"/>
      <c r="CA140" s="107"/>
      <c r="CB140" s="107"/>
      <c r="CC140" s="107"/>
      <c r="CD140" s="107"/>
      <c r="CE140" s="107"/>
      <c r="CF140" s="107"/>
      <c r="CG140" s="107"/>
      <c r="CH140" s="107"/>
      <c r="CI140" s="107"/>
      <c r="CJ140" s="107"/>
      <c r="CK140" s="107"/>
      <c r="CL140" s="107"/>
      <c r="CM140" s="107"/>
      <c r="CN140" s="107"/>
      <c r="CO140" s="107"/>
      <c r="CP140" s="107"/>
      <c r="CQ140" s="107"/>
      <c r="CR140" s="107"/>
      <c r="CS140" s="107"/>
      <c r="CT140" s="107"/>
      <c r="CU140" s="107"/>
      <c r="CV140" s="107"/>
      <c r="CW140" s="107"/>
      <c r="CX140" s="107"/>
      <c r="CY140" s="107"/>
      <c r="CZ140" s="107"/>
      <c r="DA140" s="107"/>
      <c r="DB140" s="107"/>
      <c r="DC140" s="107"/>
      <c r="DD140" s="107"/>
      <c r="DE140" s="107"/>
      <c r="DF140" s="107"/>
      <c r="DG140" s="107"/>
      <c r="DH140" s="107"/>
      <c r="DI140" s="107"/>
      <c r="DJ140" s="107"/>
      <c r="DK140" s="107"/>
      <c r="DL140" s="107"/>
      <c r="DM140" s="107"/>
      <c r="DN140" s="107"/>
      <c r="DO140" s="107"/>
      <c r="DP140" s="107"/>
      <c r="DQ140" s="107"/>
      <c r="DR140" s="107"/>
    </row>
    <row r="141" spans="1:122">
      <c r="A141" s="106"/>
      <c r="B141" s="107" t="s">
        <v>159</v>
      </c>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c r="AL141" s="107"/>
      <c r="AM141" s="107"/>
      <c r="AN141" s="107"/>
      <c r="AO141" s="107"/>
      <c r="AP141" s="107"/>
      <c r="AQ141" s="107"/>
      <c r="AR141" s="107"/>
      <c r="AS141" s="107"/>
      <c r="AT141" s="107"/>
      <c r="AU141" s="107"/>
      <c r="AV141" s="107"/>
      <c r="AW141" s="107"/>
      <c r="AX141" s="107"/>
      <c r="AY141" s="107"/>
      <c r="AZ141" s="107"/>
      <c r="BA141" s="107"/>
      <c r="BB141" s="107"/>
      <c r="BC141" s="107"/>
      <c r="BD141" s="107"/>
      <c r="BE141" s="107"/>
      <c r="BF141" s="107"/>
      <c r="BG141" s="107"/>
      <c r="BH141" s="107"/>
      <c r="BI141" s="107"/>
      <c r="BJ141" s="107"/>
      <c r="BK141" s="107"/>
      <c r="BL141" s="107"/>
      <c r="BM141" s="107"/>
      <c r="BN141" s="107"/>
      <c r="BO141" s="107"/>
      <c r="BP141" s="107"/>
      <c r="BQ141" s="107"/>
      <c r="BR141" s="107"/>
      <c r="BS141" s="107"/>
      <c r="BT141" s="107"/>
      <c r="BU141" s="107"/>
      <c r="BV141" s="107"/>
      <c r="BW141" s="107"/>
      <c r="BX141" s="107"/>
      <c r="BY141" s="107"/>
      <c r="BZ141" s="107"/>
      <c r="CA141" s="107"/>
      <c r="CB141" s="107"/>
      <c r="CC141" s="107"/>
      <c r="CD141" s="107"/>
      <c r="CE141" s="107"/>
      <c r="CF141" s="107"/>
      <c r="CG141" s="107"/>
      <c r="CH141" s="107"/>
      <c r="CI141" s="107"/>
      <c r="CJ141" s="107"/>
      <c r="CK141" s="107"/>
      <c r="CL141" s="107"/>
      <c r="CM141" s="107"/>
      <c r="CN141" s="107"/>
      <c r="CO141" s="107"/>
      <c r="CP141" s="107"/>
      <c r="CQ141" s="107"/>
      <c r="CR141" s="107"/>
      <c r="CS141" s="107"/>
      <c r="CT141" s="107"/>
      <c r="CU141" s="107"/>
      <c r="CV141" s="107"/>
      <c r="CW141" s="107"/>
      <c r="CX141" s="107"/>
      <c r="CY141" s="107"/>
      <c r="CZ141" s="107"/>
      <c r="DA141" s="107"/>
      <c r="DB141" s="107"/>
      <c r="DC141" s="107"/>
      <c r="DD141" s="107"/>
      <c r="DE141" s="107"/>
      <c r="DF141" s="107"/>
      <c r="DG141" s="107"/>
      <c r="DH141" s="107"/>
      <c r="DI141" s="107"/>
      <c r="DJ141" s="107"/>
      <c r="DK141" s="107"/>
      <c r="DL141" s="107"/>
      <c r="DM141" s="107"/>
      <c r="DN141" s="107"/>
      <c r="DO141" s="107"/>
      <c r="DP141" s="107"/>
      <c r="DQ141" s="107"/>
      <c r="DR141" s="107"/>
    </row>
    <row r="142" s="100" customFormat="1" spans="1:122">
      <c r="A142" s="106"/>
      <c r="B142" s="108" t="s">
        <v>122</v>
      </c>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c r="AI142" s="108"/>
      <c r="AJ142" s="108"/>
      <c r="AK142" s="108"/>
      <c r="AL142" s="108"/>
      <c r="AM142" s="108"/>
      <c r="AN142" s="108"/>
      <c r="AO142" s="108"/>
      <c r="AP142" s="108"/>
      <c r="AQ142" s="108"/>
      <c r="AR142" s="108"/>
      <c r="AS142" s="108"/>
      <c r="AT142" s="108"/>
      <c r="AU142" s="108"/>
      <c r="AV142" s="108"/>
      <c r="AW142" s="108"/>
      <c r="AX142" s="108"/>
      <c r="AY142" s="108"/>
      <c r="AZ142" s="108"/>
      <c r="BA142" s="108"/>
      <c r="BB142" s="108"/>
      <c r="BC142" s="108"/>
      <c r="BD142" s="108"/>
      <c r="BE142" s="108"/>
      <c r="BF142" s="108"/>
      <c r="BG142" s="108"/>
      <c r="BH142" s="108"/>
      <c r="BI142" s="108"/>
      <c r="BJ142" s="108"/>
      <c r="BK142" s="108"/>
      <c r="BL142" s="108"/>
      <c r="BM142" s="108"/>
      <c r="BN142" s="108"/>
      <c r="BO142" s="108"/>
      <c r="BP142" s="108"/>
      <c r="BQ142" s="108"/>
      <c r="BR142" s="108"/>
      <c r="BS142" s="108"/>
      <c r="BT142" s="108"/>
      <c r="BU142" s="108"/>
      <c r="BV142" s="108"/>
      <c r="BW142" s="108"/>
      <c r="BX142" s="108"/>
      <c r="BY142" s="108"/>
      <c r="BZ142" s="108"/>
      <c r="CA142" s="108"/>
      <c r="CB142" s="108"/>
      <c r="CC142" s="108"/>
      <c r="CD142" s="108"/>
      <c r="CE142" s="108"/>
      <c r="CF142" s="108"/>
      <c r="CG142" s="108"/>
      <c r="CH142" s="108"/>
      <c r="CI142" s="108"/>
      <c r="CJ142" s="108"/>
      <c r="CK142" s="108"/>
      <c r="CL142" s="108"/>
      <c r="CM142" s="108"/>
      <c r="CN142" s="108"/>
      <c r="CO142" s="108"/>
      <c r="CP142" s="108"/>
      <c r="CQ142" s="108"/>
      <c r="CR142" s="108"/>
      <c r="CS142" s="108"/>
      <c r="CT142" s="108"/>
      <c r="CU142" s="108"/>
      <c r="CV142" s="108"/>
      <c r="CW142" s="108"/>
      <c r="CX142" s="108"/>
      <c r="CY142" s="108"/>
      <c r="CZ142" s="108"/>
      <c r="DA142" s="108"/>
      <c r="DB142" s="108"/>
      <c r="DC142" s="108"/>
      <c r="DD142" s="108"/>
      <c r="DE142" s="108"/>
      <c r="DF142" s="108"/>
      <c r="DG142" s="108"/>
      <c r="DH142" s="108"/>
      <c r="DI142" s="108"/>
      <c r="DJ142" s="108"/>
      <c r="DK142" s="108"/>
      <c r="DL142" s="108"/>
      <c r="DM142" s="108"/>
      <c r="DN142" s="108"/>
      <c r="DO142" s="108"/>
      <c r="DP142" s="108"/>
      <c r="DQ142" s="108"/>
      <c r="DR142" s="108"/>
    </row>
    <row r="143" spans="1:122">
      <c r="A143" s="106" t="s">
        <v>160</v>
      </c>
      <c r="B143" s="107" t="s">
        <v>161</v>
      </c>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BB143" s="107"/>
      <c r="BC143" s="107"/>
      <c r="BD143" s="107"/>
      <c r="BE143" s="107"/>
      <c r="BF143" s="107"/>
      <c r="BG143" s="107"/>
      <c r="BH143" s="107"/>
      <c r="BI143" s="107"/>
      <c r="BJ143" s="107"/>
      <c r="BK143" s="107"/>
      <c r="BL143" s="107"/>
      <c r="BM143" s="107"/>
      <c r="BN143" s="107"/>
      <c r="BO143" s="107"/>
      <c r="BP143" s="107"/>
      <c r="BQ143" s="107"/>
      <c r="BR143" s="107"/>
      <c r="BS143" s="107"/>
      <c r="BT143" s="107"/>
      <c r="BU143" s="107"/>
      <c r="BV143" s="107"/>
      <c r="BW143" s="107"/>
      <c r="BX143" s="107"/>
      <c r="BY143" s="107"/>
      <c r="BZ143" s="107"/>
      <c r="CA143" s="107"/>
      <c r="CB143" s="107"/>
      <c r="CC143" s="107"/>
      <c r="CD143" s="107"/>
      <c r="CE143" s="107"/>
      <c r="CF143" s="107"/>
      <c r="CG143" s="107"/>
      <c r="CH143" s="107"/>
      <c r="CI143" s="107"/>
      <c r="CJ143" s="107"/>
      <c r="CK143" s="107"/>
      <c r="CL143" s="107"/>
      <c r="CM143" s="107"/>
      <c r="CN143" s="107"/>
      <c r="CO143" s="107"/>
      <c r="CP143" s="107"/>
      <c r="CQ143" s="107"/>
      <c r="CR143" s="107"/>
      <c r="CS143" s="107"/>
      <c r="CT143" s="107"/>
      <c r="CU143" s="107"/>
      <c r="CV143" s="107"/>
      <c r="CW143" s="107"/>
      <c r="CX143" s="107"/>
      <c r="CY143" s="107"/>
      <c r="CZ143" s="107"/>
      <c r="DA143" s="107"/>
      <c r="DB143" s="107"/>
      <c r="DC143" s="107"/>
      <c r="DD143" s="107"/>
      <c r="DE143" s="107"/>
      <c r="DF143" s="107"/>
      <c r="DG143" s="107"/>
      <c r="DH143" s="107"/>
      <c r="DI143" s="107"/>
      <c r="DJ143" s="107"/>
      <c r="DK143" s="107"/>
      <c r="DL143" s="107"/>
      <c r="DM143" s="107"/>
      <c r="DN143" s="107"/>
      <c r="DO143" s="107"/>
      <c r="DP143" s="107"/>
      <c r="DQ143" s="107"/>
      <c r="DR143" s="107"/>
    </row>
    <row r="144" spans="1:122">
      <c r="A144" s="106"/>
      <c r="B144" s="107" t="s">
        <v>162</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7"/>
      <c r="AU144" s="107"/>
      <c r="AV144" s="107"/>
      <c r="AW144" s="107"/>
      <c r="AX144" s="107"/>
      <c r="AY144" s="107"/>
      <c r="AZ144" s="107"/>
      <c r="BA144" s="107"/>
      <c r="BB144" s="107"/>
      <c r="BC144" s="107"/>
      <c r="BD144" s="107"/>
      <c r="BE144" s="107"/>
      <c r="BF144" s="107"/>
      <c r="BG144" s="107"/>
      <c r="BH144" s="107"/>
      <c r="BI144" s="107"/>
      <c r="BJ144" s="107"/>
      <c r="BK144" s="107"/>
      <c r="BL144" s="107"/>
      <c r="BM144" s="107"/>
      <c r="BN144" s="107"/>
      <c r="BO144" s="107"/>
      <c r="BP144" s="107"/>
      <c r="BQ144" s="107"/>
      <c r="BR144" s="107"/>
      <c r="BS144" s="107"/>
      <c r="BT144" s="107"/>
      <c r="BU144" s="107"/>
      <c r="BV144" s="107"/>
      <c r="BW144" s="107"/>
      <c r="BX144" s="107"/>
      <c r="BY144" s="107"/>
      <c r="BZ144" s="107"/>
      <c r="CA144" s="107"/>
      <c r="CB144" s="107"/>
      <c r="CC144" s="107"/>
      <c r="CD144" s="107"/>
      <c r="CE144" s="107"/>
      <c r="CF144" s="107"/>
      <c r="CG144" s="107"/>
      <c r="CH144" s="107"/>
      <c r="CI144" s="107"/>
      <c r="CJ144" s="107"/>
      <c r="CK144" s="107"/>
      <c r="CL144" s="107"/>
      <c r="CM144" s="107"/>
      <c r="CN144" s="107"/>
      <c r="CO144" s="107"/>
      <c r="CP144" s="107"/>
      <c r="CQ144" s="107"/>
      <c r="CR144" s="107"/>
      <c r="CS144" s="107"/>
      <c r="CT144" s="107"/>
      <c r="CU144" s="107"/>
      <c r="CV144" s="107"/>
      <c r="CW144" s="107"/>
      <c r="CX144" s="107"/>
      <c r="CY144" s="107"/>
      <c r="CZ144" s="107"/>
      <c r="DA144" s="107"/>
      <c r="DB144" s="107"/>
      <c r="DC144" s="107"/>
      <c r="DD144" s="107"/>
      <c r="DE144" s="107"/>
      <c r="DF144" s="107"/>
      <c r="DG144" s="107"/>
      <c r="DH144" s="107"/>
      <c r="DI144" s="107"/>
      <c r="DJ144" s="107"/>
      <c r="DK144" s="107"/>
      <c r="DL144" s="107"/>
      <c r="DM144" s="107"/>
      <c r="DN144" s="107"/>
      <c r="DO144" s="107"/>
      <c r="DP144" s="107"/>
      <c r="DQ144" s="107"/>
      <c r="DR144" s="107"/>
    </row>
    <row r="145" spans="1:122">
      <c r="A145" s="106"/>
      <c r="B145" s="107" t="s">
        <v>163</v>
      </c>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c r="AL145" s="107"/>
      <c r="AM145" s="107"/>
      <c r="AN145" s="107"/>
      <c r="AO145" s="107"/>
      <c r="AP145" s="107"/>
      <c r="AQ145" s="107"/>
      <c r="AR145" s="107"/>
      <c r="AS145" s="107"/>
      <c r="AT145" s="107"/>
      <c r="AU145" s="107"/>
      <c r="AV145" s="107"/>
      <c r="AW145" s="107"/>
      <c r="AX145" s="107"/>
      <c r="AY145" s="107"/>
      <c r="AZ145" s="107"/>
      <c r="BA145" s="107"/>
      <c r="BB145" s="107"/>
      <c r="BC145" s="107"/>
      <c r="BD145" s="107"/>
      <c r="BE145" s="107"/>
      <c r="BF145" s="107"/>
      <c r="BG145" s="107"/>
      <c r="BH145" s="107"/>
      <c r="BI145" s="107"/>
      <c r="BJ145" s="107"/>
      <c r="BK145" s="107"/>
      <c r="BL145" s="107"/>
      <c r="BM145" s="107"/>
      <c r="BN145" s="107"/>
      <c r="BO145" s="107"/>
      <c r="BP145" s="107"/>
      <c r="BQ145" s="107"/>
      <c r="BR145" s="107"/>
      <c r="BS145" s="107"/>
      <c r="BT145" s="107"/>
      <c r="BU145" s="107"/>
      <c r="BV145" s="107"/>
      <c r="BW145" s="107"/>
      <c r="BX145" s="107"/>
      <c r="BY145" s="107"/>
      <c r="BZ145" s="107"/>
      <c r="CA145" s="107"/>
      <c r="CB145" s="107"/>
      <c r="CC145" s="107"/>
      <c r="CD145" s="107"/>
      <c r="CE145" s="107"/>
      <c r="CF145" s="107"/>
      <c r="CG145" s="107"/>
      <c r="CH145" s="107"/>
      <c r="CI145" s="107"/>
      <c r="CJ145" s="107"/>
      <c r="CK145" s="107"/>
      <c r="CL145" s="107"/>
      <c r="CM145" s="107"/>
      <c r="CN145" s="107"/>
      <c r="CO145" s="107"/>
      <c r="CP145" s="107"/>
      <c r="CQ145" s="107"/>
      <c r="CR145" s="107"/>
      <c r="CS145" s="107"/>
      <c r="CT145" s="107"/>
      <c r="CU145" s="107"/>
      <c r="CV145" s="107"/>
      <c r="CW145" s="107"/>
      <c r="CX145" s="107"/>
      <c r="CY145" s="107"/>
      <c r="CZ145" s="107"/>
      <c r="DA145" s="107"/>
      <c r="DB145" s="107"/>
      <c r="DC145" s="107"/>
      <c r="DD145" s="107"/>
      <c r="DE145" s="107"/>
      <c r="DF145" s="107"/>
      <c r="DG145" s="107"/>
      <c r="DH145" s="107"/>
      <c r="DI145" s="107"/>
      <c r="DJ145" s="107"/>
      <c r="DK145" s="107"/>
      <c r="DL145" s="107"/>
      <c r="DM145" s="107"/>
      <c r="DN145" s="107"/>
      <c r="DO145" s="107"/>
      <c r="DP145" s="107"/>
      <c r="DQ145" s="107"/>
      <c r="DR145" s="107"/>
    </row>
    <row r="146" spans="1:122">
      <c r="A146" s="106"/>
      <c r="B146" s="107" t="s">
        <v>181</v>
      </c>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c r="AN146" s="107"/>
      <c r="AO146" s="107"/>
      <c r="AP146" s="107"/>
      <c r="AQ146" s="107"/>
      <c r="AR146" s="107"/>
      <c r="AS146" s="107"/>
      <c r="AT146" s="107"/>
      <c r="AU146" s="107"/>
      <c r="AV146" s="107"/>
      <c r="AW146" s="107"/>
      <c r="AX146" s="107"/>
      <c r="AY146" s="107"/>
      <c r="AZ146" s="107"/>
      <c r="BA146" s="107"/>
      <c r="BB146" s="107"/>
      <c r="BC146" s="107"/>
      <c r="BD146" s="107"/>
      <c r="BE146" s="107"/>
      <c r="BF146" s="107"/>
      <c r="BG146" s="107"/>
      <c r="BH146" s="107"/>
      <c r="BI146" s="107"/>
      <c r="BJ146" s="107"/>
      <c r="BK146" s="107"/>
      <c r="BL146" s="107"/>
      <c r="BM146" s="107"/>
      <c r="BN146" s="107"/>
      <c r="BO146" s="107"/>
      <c r="BP146" s="107"/>
      <c r="BQ146" s="107"/>
      <c r="BR146" s="107"/>
      <c r="BS146" s="107"/>
      <c r="BT146" s="107"/>
      <c r="BU146" s="107"/>
      <c r="BV146" s="107"/>
      <c r="BW146" s="107"/>
      <c r="BX146" s="107"/>
      <c r="BY146" s="107"/>
      <c r="BZ146" s="107"/>
      <c r="CA146" s="107"/>
      <c r="CB146" s="107"/>
      <c r="CC146" s="107"/>
      <c r="CD146" s="107"/>
      <c r="CE146" s="107"/>
      <c r="CF146" s="107"/>
      <c r="CG146" s="107"/>
      <c r="CH146" s="107"/>
      <c r="CI146" s="107"/>
      <c r="CJ146" s="107"/>
      <c r="CK146" s="107"/>
      <c r="CL146" s="107"/>
      <c r="CM146" s="107"/>
      <c r="CN146" s="107"/>
      <c r="CO146" s="107"/>
      <c r="CP146" s="107"/>
      <c r="CQ146" s="107"/>
      <c r="CR146" s="107"/>
      <c r="CS146" s="107"/>
      <c r="CT146" s="107"/>
      <c r="CU146" s="107"/>
      <c r="CV146" s="107"/>
      <c r="CW146" s="107"/>
      <c r="CX146" s="107"/>
      <c r="CY146" s="107"/>
      <c r="CZ146" s="107"/>
      <c r="DA146" s="107"/>
      <c r="DB146" s="107"/>
      <c r="DC146" s="107"/>
      <c r="DD146" s="107"/>
      <c r="DE146" s="107"/>
      <c r="DF146" s="107"/>
      <c r="DG146" s="107"/>
      <c r="DH146" s="107"/>
      <c r="DI146" s="107"/>
      <c r="DJ146" s="107"/>
      <c r="DK146" s="107"/>
      <c r="DL146" s="107"/>
      <c r="DM146" s="107"/>
      <c r="DN146" s="107"/>
      <c r="DO146" s="107"/>
      <c r="DP146" s="107"/>
      <c r="DQ146" s="107"/>
      <c r="DR146" s="107"/>
    </row>
    <row r="147" spans="1:122">
      <c r="A147" s="106"/>
      <c r="B147" s="107" t="s">
        <v>165</v>
      </c>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c r="AL147" s="107"/>
      <c r="AM147" s="107"/>
      <c r="AN147" s="107"/>
      <c r="AO147" s="107"/>
      <c r="AP147" s="107"/>
      <c r="AQ147" s="107"/>
      <c r="AR147" s="107"/>
      <c r="AS147" s="107"/>
      <c r="AT147" s="107"/>
      <c r="AU147" s="107"/>
      <c r="AV147" s="107"/>
      <c r="AW147" s="107"/>
      <c r="AX147" s="107"/>
      <c r="AY147" s="107"/>
      <c r="AZ147" s="107"/>
      <c r="BA147" s="107"/>
      <c r="BB147" s="107"/>
      <c r="BC147" s="107"/>
      <c r="BD147" s="107"/>
      <c r="BE147" s="107"/>
      <c r="BF147" s="107"/>
      <c r="BG147" s="107"/>
      <c r="BH147" s="107"/>
      <c r="BI147" s="107"/>
      <c r="BJ147" s="107"/>
      <c r="BK147" s="107"/>
      <c r="BL147" s="107"/>
      <c r="BM147" s="107"/>
      <c r="BN147" s="107"/>
      <c r="BO147" s="107"/>
      <c r="BP147" s="107"/>
      <c r="BQ147" s="107"/>
      <c r="BR147" s="107"/>
      <c r="BS147" s="107"/>
      <c r="BT147" s="107"/>
      <c r="BU147" s="107"/>
      <c r="BV147" s="107"/>
      <c r="BW147" s="107"/>
      <c r="BX147" s="107"/>
      <c r="BY147" s="107"/>
      <c r="BZ147" s="107"/>
      <c r="CA147" s="107"/>
      <c r="CB147" s="107"/>
      <c r="CC147" s="107"/>
      <c r="CD147" s="107"/>
      <c r="CE147" s="107"/>
      <c r="CF147" s="107"/>
      <c r="CG147" s="107"/>
      <c r="CH147" s="107"/>
      <c r="CI147" s="107"/>
      <c r="CJ147" s="107"/>
      <c r="CK147" s="107"/>
      <c r="CL147" s="107"/>
      <c r="CM147" s="107"/>
      <c r="CN147" s="107"/>
      <c r="CO147" s="107"/>
      <c r="CP147" s="107"/>
      <c r="CQ147" s="107"/>
      <c r="CR147" s="107"/>
      <c r="CS147" s="107"/>
      <c r="CT147" s="107"/>
      <c r="CU147" s="107"/>
      <c r="CV147" s="107"/>
      <c r="CW147" s="107"/>
      <c r="CX147" s="107"/>
      <c r="CY147" s="107"/>
      <c r="CZ147" s="107"/>
      <c r="DA147" s="107"/>
      <c r="DB147" s="107"/>
      <c r="DC147" s="107"/>
      <c r="DD147" s="107"/>
      <c r="DE147" s="107"/>
      <c r="DF147" s="107"/>
      <c r="DG147" s="107"/>
      <c r="DH147" s="107"/>
      <c r="DI147" s="107"/>
      <c r="DJ147" s="107"/>
      <c r="DK147" s="107"/>
      <c r="DL147" s="107"/>
      <c r="DM147" s="107"/>
      <c r="DN147" s="107"/>
      <c r="DO147" s="107"/>
      <c r="DP147" s="107"/>
      <c r="DQ147" s="107"/>
      <c r="DR147" s="107"/>
    </row>
    <row r="148" spans="1:122">
      <c r="A148" s="106"/>
      <c r="B148" s="107" t="s">
        <v>166</v>
      </c>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c r="AL148" s="107"/>
      <c r="AM148" s="107"/>
      <c r="AN148" s="107"/>
      <c r="AO148" s="107"/>
      <c r="AP148" s="107"/>
      <c r="AQ148" s="107"/>
      <c r="AR148" s="107"/>
      <c r="AS148" s="107"/>
      <c r="AT148" s="107"/>
      <c r="AU148" s="107"/>
      <c r="AV148" s="107"/>
      <c r="AW148" s="107"/>
      <c r="AX148" s="107"/>
      <c r="AY148" s="107"/>
      <c r="AZ148" s="107"/>
      <c r="BA148" s="107"/>
      <c r="BB148" s="107"/>
      <c r="BC148" s="107"/>
      <c r="BD148" s="107"/>
      <c r="BE148" s="107"/>
      <c r="BF148" s="107"/>
      <c r="BG148" s="107"/>
      <c r="BH148" s="107"/>
      <c r="BI148" s="107"/>
      <c r="BJ148" s="107"/>
      <c r="BK148" s="107"/>
      <c r="BL148" s="107"/>
      <c r="BM148" s="107"/>
      <c r="BN148" s="107"/>
      <c r="BO148" s="107"/>
      <c r="BP148" s="107"/>
      <c r="BQ148" s="107"/>
      <c r="BR148" s="107"/>
      <c r="BS148" s="107"/>
      <c r="BT148" s="107"/>
      <c r="BU148" s="107"/>
      <c r="BV148" s="107"/>
      <c r="BW148" s="107"/>
      <c r="BX148" s="107"/>
      <c r="BY148" s="107"/>
      <c r="BZ148" s="107"/>
      <c r="CA148" s="107"/>
      <c r="CB148" s="107"/>
      <c r="CC148" s="107"/>
      <c r="CD148" s="107"/>
      <c r="CE148" s="107"/>
      <c r="CF148" s="107"/>
      <c r="CG148" s="107"/>
      <c r="CH148" s="107"/>
      <c r="CI148" s="107"/>
      <c r="CJ148" s="107"/>
      <c r="CK148" s="107"/>
      <c r="CL148" s="107"/>
      <c r="CM148" s="107"/>
      <c r="CN148" s="107"/>
      <c r="CO148" s="107"/>
      <c r="CP148" s="107"/>
      <c r="CQ148" s="107"/>
      <c r="CR148" s="107"/>
      <c r="CS148" s="107"/>
      <c r="CT148" s="107"/>
      <c r="CU148" s="107"/>
      <c r="CV148" s="107"/>
      <c r="CW148" s="107"/>
      <c r="CX148" s="107"/>
      <c r="CY148" s="107"/>
      <c r="CZ148" s="107"/>
      <c r="DA148" s="107"/>
      <c r="DB148" s="107"/>
      <c r="DC148" s="107"/>
      <c r="DD148" s="107"/>
      <c r="DE148" s="107"/>
      <c r="DF148" s="107"/>
      <c r="DG148" s="107"/>
      <c r="DH148" s="107"/>
      <c r="DI148" s="107"/>
      <c r="DJ148" s="107"/>
      <c r="DK148" s="107"/>
      <c r="DL148" s="107"/>
      <c r="DM148" s="107"/>
      <c r="DN148" s="107"/>
      <c r="DO148" s="107"/>
      <c r="DP148" s="107"/>
      <c r="DQ148" s="107"/>
      <c r="DR148" s="107"/>
    </row>
    <row r="149" spans="1:122">
      <c r="A149" s="106"/>
      <c r="B149" s="107" t="s">
        <v>167</v>
      </c>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c r="AL149" s="107"/>
      <c r="AM149" s="107"/>
      <c r="AN149" s="107"/>
      <c r="AO149" s="107"/>
      <c r="AP149" s="107"/>
      <c r="AQ149" s="107"/>
      <c r="AR149" s="107"/>
      <c r="AS149" s="107"/>
      <c r="AT149" s="107"/>
      <c r="AU149" s="107"/>
      <c r="AV149" s="107"/>
      <c r="AW149" s="107"/>
      <c r="AX149" s="107"/>
      <c r="AY149" s="107"/>
      <c r="AZ149" s="107"/>
      <c r="BA149" s="107"/>
      <c r="BB149" s="107"/>
      <c r="BC149" s="107"/>
      <c r="BD149" s="107"/>
      <c r="BE149" s="107"/>
      <c r="BF149" s="107"/>
      <c r="BG149" s="107"/>
      <c r="BH149" s="107"/>
      <c r="BI149" s="107"/>
      <c r="BJ149" s="107"/>
      <c r="BK149" s="107"/>
      <c r="BL149" s="107"/>
      <c r="BM149" s="107"/>
      <c r="BN149" s="107"/>
      <c r="BO149" s="107"/>
      <c r="BP149" s="107"/>
      <c r="BQ149" s="107"/>
      <c r="BR149" s="107"/>
      <c r="BS149" s="107"/>
      <c r="BT149" s="107"/>
      <c r="BU149" s="107"/>
      <c r="BV149" s="107"/>
      <c r="BW149" s="107"/>
      <c r="BX149" s="107"/>
      <c r="BY149" s="107"/>
      <c r="BZ149" s="107"/>
      <c r="CA149" s="107"/>
      <c r="CB149" s="107"/>
      <c r="CC149" s="107"/>
      <c r="CD149" s="107"/>
      <c r="CE149" s="107"/>
      <c r="CF149" s="107"/>
      <c r="CG149" s="107"/>
      <c r="CH149" s="107"/>
      <c r="CI149" s="107"/>
      <c r="CJ149" s="107"/>
      <c r="CK149" s="107"/>
      <c r="CL149" s="107"/>
      <c r="CM149" s="107"/>
      <c r="CN149" s="107"/>
      <c r="CO149" s="107"/>
      <c r="CP149" s="107"/>
      <c r="CQ149" s="107"/>
      <c r="CR149" s="107"/>
      <c r="CS149" s="107"/>
      <c r="CT149" s="107"/>
      <c r="CU149" s="107"/>
      <c r="CV149" s="107"/>
      <c r="CW149" s="107"/>
      <c r="CX149" s="107"/>
      <c r="CY149" s="107"/>
      <c r="CZ149" s="107"/>
      <c r="DA149" s="107"/>
      <c r="DB149" s="107"/>
      <c r="DC149" s="107"/>
      <c r="DD149" s="107"/>
      <c r="DE149" s="107"/>
      <c r="DF149" s="107"/>
      <c r="DG149" s="107"/>
      <c r="DH149" s="107"/>
      <c r="DI149" s="107"/>
      <c r="DJ149" s="107"/>
      <c r="DK149" s="107"/>
      <c r="DL149" s="107"/>
      <c r="DM149" s="107"/>
      <c r="DN149" s="107"/>
      <c r="DO149" s="107"/>
      <c r="DP149" s="107"/>
      <c r="DQ149" s="107"/>
      <c r="DR149" s="107"/>
    </row>
    <row r="150" spans="1:122">
      <c r="A150" s="106"/>
      <c r="B150" s="107" t="s">
        <v>168</v>
      </c>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c r="AL150" s="107"/>
      <c r="AM150" s="107"/>
      <c r="AN150" s="107"/>
      <c r="AO150" s="107"/>
      <c r="AP150" s="107"/>
      <c r="AQ150" s="107"/>
      <c r="AR150" s="107"/>
      <c r="AS150" s="107"/>
      <c r="AT150" s="107"/>
      <c r="AU150" s="107"/>
      <c r="AV150" s="107"/>
      <c r="AW150" s="107"/>
      <c r="AX150" s="107"/>
      <c r="AY150" s="107"/>
      <c r="AZ150" s="107"/>
      <c r="BA150" s="107"/>
      <c r="BB150" s="107"/>
      <c r="BC150" s="107"/>
      <c r="BD150" s="107"/>
      <c r="BE150" s="107"/>
      <c r="BF150" s="107"/>
      <c r="BG150" s="107"/>
      <c r="BH150" s="107"/>
      <c r="BI150" s="107"/>
      <c r="BJ150" s="107"/>
      <c r="BK150" s="107"/>
      <c r="BL150" s="107"/>
      <c r="BM150" s="107"/>
      <c r="BN150" s="107"/>
      <c r="BO150" s="107"/>
      <c r="BP150" s="107"/>
      <c r="BQ150" s="107"/>
      <c r="BR150" s="107"/>
      <c r="BS150" s="107"/>
      <c r="BT150" s="107"/>
      <c r="BU150" s="107"/>
      <c r="BV150" s="107"/>
      <c r="BW150" s="107"/>
      <c r="BX150" s="107"/>
      <c r="BY150" s="107"/>
      <c r="BZ150" s="107"/>
      <c r="CA150" s="107"/>
      <c r="CB150" s="107"/>
      <c r="CC150" s="107"/>
      <c r="CD150" s="107"/>
      <c r="CE150" s="107"/>
      <c r="CF150" s="107"/>
      <c r="CG150" s="107"/>
      <c r="CH150" s="107"/>
      <c r="CI150" s="107"/>
      <c r="CJ150" s="107"/>
      <c r="CK150" s="107"/>
      <c r="CL150" s="107"/>
      <c r="CM150" s="107"/>
      <c r="CN150" s="107"/>
      <c r="CO150" s="107"/>
      <c r="CP150" s="107"/>
      <c r="CQ150" s="107"/>
      <c r="CR150" s="107"/>
      <c r="CS150" s="107"/>
      <c r="CT150" s="107"/>
      <c r="CU150" s="107"/>
      <c r="CV150" s="107"/>
      <c r="CW150" s="107"/>
      <c r="CX150" s="107"/>
      <c r="CY150" s="107"/>
      <c r="CZ150" s="107"/>
      <c r="DA150" s="107"/>
      <c r="DB150" s="107"/>
      <c r="DC150" s="107"/>
      <c r="DD150" s="107"/>
      <c r="DE150" s="107"/>
      <c r="DF150" s="107"/>
      <c r="DG150" s="107"/>
      <c r="DH150" s="107"/>
      <c r="DI150" s="107"/>
      <c r="DJ150" s="107"/>
      <c r="DK150" s="107"/>
      <c r="DL150" s="107"/>
      <c r="DM150" s="107"/>
      <c r="DN150" s="107"/>
      <c r="DO150" s="107"/>
      <c r="DP150" s="107"/>
      <c r="DQ150" s="107"/>
      <c r="DR150" s="107"/>
    </row>
    <row r="151" spans="1:122">
      <c r="A151" s="106"/>
      <c r="B151" s="107" t="s">
        <v>169</v>
      </c>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c r="BE151" s="107"/>
      <c r="BF151" s="107"/>
      <c r="BG151" s="107"/>
      <c r="BH151" s="107"/>
      <c r="BI151" s="107"/>
      <c r="BJ151" s="107"/>
      <c r="BK151" s="107"/>
      <c r="BL151" s="107"/>
      <c r="BM151" s="107"/>
      <c r="BN151" s="107"/>
      <c r="BO151" s="107"/>
      <c r="BP151" s="107"/>
      <c r="BQ151" s="107"/>
      <c r="BR151" s="107"/>
      <c r="BS151" s="107"/>
      <c r="BT151" s="107"/>
      <c r="BU151" s="107"/>
      <c r="BV151" s="107"/>
      <c r="BW151" s="107"/>
      <c r="BX151" s="107"/>
      <c r="BY151" s="107"/>
      <c r="BZ151" s="107"/>
      <c r="CA151" s="107"/>
      <c r="CB151" s="107"/>
      <c r="CC151" s="107"/>
      <c r="CD151" s="107"/>
      <c r="CE151" s="107"/>
      <c r="CF151" s="107"/>
      <c r="CG151" s="107"/>
      <c r="CH151" s="107"/>
      <c r="CI151" s="107"/>
      <c r="CJ151" s="107"/>
      <c r="CK151" s="107"/>
      <c r="CL151" s="107"/>
      <c r="CM151" s="107"/>
      <c r="CN151" s="107"/>
      <c r="CO151" s="107"/>
      <c r="CP151" s="107"/>
      <c r="CQ151" s="107"/>
      <c r="CR151" s="107"/>
      <c r="CS151" s="107"/>
      <c r="CT151" s="107"/>
      <c r="CU151" s="107"/>
      <c r="CV151" s="107"/>
      <c r="CW151" s="107"/>
      <c r="CX151" s="107"/>
      <c r="CY151" s="107"/>
      <c r="CZ151" s="107"/>
      <c r="DA151" s="107"/>
      <c r="DB151" s="107"/>
      <c r="DC151" s="107"/>
      <c r="DD151" s="107"/>
      <c r="DE151" s="107"/>
      <c r="DF151" s="107"/>
      <c r="DG151" s="107"/>
      <c r="DH151" s="107"/>
      <c r="DI151" s="107"/>
      <c r="DJ151" s="107"/>
      <c r="DK151" s="107"/>
      <c r="DL151" s="107"/>
      <c r="DM151" s="107"/>
      <c r="DN151" s="107"/>
      <c r="DO151" s="107"/>
      <c r="DP151" s="107"/>
      <c r="DQ151" s="107"/>
      <c r="DR151" s="107"/>
    </row>
    <row r="152" spans="1:122">
      <c r="A152" s="106"/>
      <c r="B152" s="107" t="s">
        <v>170</v>
      </c>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c r="BE152" s="107"/>
      <c r="BF152" s="107"/>
      <c r="BG152" s="107"/>
      <c r="BH152" s="107"/>
      <c r="BI152" s="107"/>
      <c r="BJ152" s="107"/>
      <c r="BK152" s="107"/>
      <c r="BL152" s="107"/>
      <c r="BM152" s="107"/>
      <c r="BN152" s="107"/>
      <c r="BO152" s="107"/>
      <c r="BP152" s="107"/>
      <c r="BQ152" s="107"/>
      <c r="BR152" s="107"/>
      <c r="BS152" s="107"/>
      <c r="BT152" s="107"/>
      <c r="BU152" s="107"/>
      <c r="BV152" s="107"/>
      <c r="BW152" s="107"/>
      <c r="BX152" s="107"/>
      <c r="BY152" s="107"/>
      <c r="BZ152" s="107"/>
      <c r="CA152" s="107"/>
      <c r="CB152" s="107"/>
      <c r="CC152" s="107"/>
      <c r="CD152" s="107"/>
      <c r="CE152" s="107"/>
      <c r="CF152" s="107"/>
      <c r="CG152" s="107"/>
      <c r="CH152" s="107"/>
      <c r="CI152" s="107"/>
      <c r="CJ152" s="107"/>
      <c r="CK152" s="107"/>
      <c r="CL152" s="107"/>
      <c r="CM152" s="107"/>
      <c r="CN152" s="107"/>
      <c r="CO152" s="107"/>
      <c r="CP152" s="107"/>
      <c r="CQ152" s="107"/>
      <c r="CR152" s="107"/>
      <c r="CS152" s="107"/>
      <c r="CT152" s="107"/>
      <c r="CU152" s="107"/>
      <c r="CV152" s="107"/>
      <c r="CW152" s="107"/>
      <c r="CX152" s="107"/>
      <c r="CY152" s="107"/>
      <c r="CZ152" s="107"/>
      <c r="DA152" s="107"/>
      <c r="DB152" s="107"/>
      <c r="DC152" s="107"/>
      <c r="DD152" s="107"/>
      <c r="DE152" s="107"/>
      <c r="DF152" s="107"/>
      <c r="DG152" s="107"/>
      <c r="DH152" s="107"/>
      <c r="DI152" s="107"/>
      <c r="DJ152" s="107"/>
      <c r="DK152" s="107"/>
      <c r="DL152" s="107"/>
      <c r="DM152" s="107"/>
      <c r="DN152" s="107"/>
      <c r="DO152" s="107"/>
      <c r="DP152" s="107"/>
      <c r="DQ152" s="107"/>
      <c r="DR152" s="107"/>
    </row>
    <row r="153" spans="1:122">
      <c r="A153" s="106"/>
      <c r="B153" s="107" t="s">
        <v>171</v>
      </c>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c r="BE153" s="107"/>
      <c r="BF153" s="107"/>
      <c r="BG153" s="107"/>
      <c r="BH153" s="107"/>
      <c r="BI153" s="107"/>
      <c r="BJ153" s="107"/>
      <c r="BK153" s="107"/>
      <c r="BL153" s="107"/>
      <c r="BM153" s="107"/>
      <c r="BN153" s="107"/>
      <c r="BO153" s="107"/>
      <c r="BP153" s="107"/>
      <c r="BQ153" s="107"/>
      <c r="BR153" s="107"/>
      <c r="BS153" s="107"/>
      <c r="BT153" s="107"/>
      <c r="BU153" s="107"/>
      <c r="BV153" s="107"/>
      <c r="BW153" s="107"/>
      <c r="BX153" s="107"/>
      <c r="BY153" s="107"/>
      <c r="BZ153" s="107"/>
      <c r="CA153" s="107"/>
      <c r="CB153" s="107"/>
      <c r="CC153" s="107"/>
      <c r="CD153" s="107"/>
      <c r="CE153" s="107"/>
      <c r="CF153" s="107"/>
      <c r="CG153" s="107"/>
      <c r="CH153" s="107"/>
      <c r="CI153" s="107"/>
      <c r="CJ153" s="107"/>
      <c r="CK153" s="107"/>
      <c r="CL153" s="107"/>
      <c r="CM153" s="107"/>
      <c r="CN153" s="107"/>
      <c r="CO153" s="107"/>
      <c r="CP153" s="107"/>
      <c r="CQ153" s="107"/>
      <c r="CR153" s="107"/>
      <c r="CS153" s="107"/>
      <c r="CT153" s="107"/>
      <c r="CU153" s="107"/>
      <c r="CV153" s="107"/>
      <c r="CW153" s="107"/>
      <c r="CX153" s="107"/>
      <c r="CY153" s="107"/>
      <c r="CZ153" s="107"/>
      <c r="DA153" s="107"/>
      <c r="DB153" s="107"/>
      <c r="DC153" s="107"/>
      <c r="DD153" s="107"/>
      <c r="DE153" s="107"/>
      <c r="DF153" s="107"/>
      <c r="DG153" s="107"/>
      <c r="DH153" s="107"/>
      <c r="DI153" s="107"/>
      <c r="DJ153" s="107"/>
      <c r="DK153" s="107"/>
      <c r="DL153" s="107"/>
      <c r="DM153" s="107"/>
      <c r="DN153" s="107"/>
      <c r="DO153" s="107"/>
      <c r="DP153" s="107"/>
      <c r="DQ153" s="107"/>
      <c r="DR153" s="107"/>
    </row>
    <row r="154" spans="1:122">
      <c r="A154" s="106"/>
      <c r="B154" s="107" t="s">
        <v>172</v>
      </c>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c r="BE154" s="107"/>
      <c r="BF154" s="107"/>
      <c r="BG154" s="107"/>
      <c r="BH154" s="107"/>
      <c r="BI154" s="107"/>
      <c r="BJ154" s="107"/>
      <c r="BK154" s="107"/>
      <c r="BL154" s="107"/>
      <c r="BM154" s="107"/>
      <c r="BN154" s="107"/>
      <c r="BO154" s="107"/>
      <c r="BP154" s="107"/>
      <c r="BQ154" s="107"/>
      <c r="BR154" s="107"/>
      <c r="BS154" s="107"/>
      <c r="BT154" s="107"/>
      <c r="BU154" s="107"/>
      <c r="BV154" s="107"/>
      <c r="BW154" s="107"/>
      <c r="BX154" s="107"/>
      <c r="BY154" s="107"/>
      <c r="BZ154" s="107"/>
      <c r="CA154" s="107"/>
      <c r="CB154" s="107"/>
      <c r="CC154" s="107"/>
      <c r="CD154" s="107"/>
      <c r="CE154" s="107"/>
      <c r="CF154" s="107"/>
      <c r="CG154" s="107"/>
      <c r="CH154" s="107"/>
      <c r="CI154" s="107"/>
      <c r="CJ154" s="107"/>
      <c r="CK154" s="107"/>
      <c r="CL154" s="107"/>
      <c r="CM154" s="107"/>
      <c r="CN154" s="107"/>
      <c r="CO154" s="107"/>
      <c r="CP154" s="107"/>
      <c r="CQ154" s="107"/>
      <c r="CR154" s="107"/>
      <c r="CS154" s="107"/>
      <c r="CT154" s="107"/>
      <c r="CU154" s="107"/>
      <c r="CV154" s="107"/>
      <c r="CW154" s="107"/>
      <c r="CX154" s="107"/>
      <c r="CY154" s="107"/>
      <c r="CZ154" s="107"/>
      <c r="DA154" s="107"/>
      <c r="DB154" s="107"/>
      <c r="DC154" s="107"/>
      <c r="DD154" s="107"/>
      <c r="DE154" s="107"/>
      <c r="DF154" s="107"/>
      <c r="DG154" s="107"/>
      <c r="DH154" s="107"/>
      <c r="DI154" s="107"/>
      <c r="DJ154" s="107"/>
      <c r="DK154" s="107"/>
      <c r="DL154" s="107"/>
      <c r="DM154" s="107"/>
      <c r="DN154" s="107"/>
      <c r="DO154" s="107"/>
      <c r="DP154" s="107"/>
      <c r="DQ154" s="107"/>
      <c r="DR154" s="107"/>
    </row>
    <row r="155" spans="1:122">
      <c r="A155" s="106"/>
      <c r="B155" s="107" t="s">
        <v>173</v>
      </c>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c r="BE155" s="107"/>
      <c r="BF155" s="107"/>
      <c r="BG155" s="107"/>
      <c r="BH155" s="107"/>
      <c r="BI155" s="107"/>
      <c r="BJ155" s="107"/>
      <c r="BK155" s="107"/>
      <c r="BL155" s="107"/>
      <c r="BM155" s="107"/>
      <c r="BN155" s="107"/>
      <c r="BO155" s="107"/>
      <c r="BP155" s="107"/>
      <c r="BQ155" s="107"/>
      <c r="BR155" s="107"/>
      <c r="BS155" s="107"/>
      <c r="BT155" s="107"/>
      <c r="BU155" s="107"/>
      <c r="BV155" s="107"/>
      <c r="BW155" s="107"/>
      <c r="BX155" s="107"/>
      <c r="BY155" s="107"/>
      <c r="BZ155" s="107"/>
      <c r="CA155" s="107"/>
      <c r="CB155" s="107"/>
      <c r="CC155" s="107"/>
      <c r="CD155" s="107"/>
      <c r="CE155" s="107"/>
      <c r="CF155" s="107"/>
      <c r="CG155" s="107"/>
      <c r="CH155" s="107"/>
      <c r="CI155" s="107"/>
      <c r="CJ155" s="107"/>
      <c r="CK155" s="107"/>
      <c r="CL155" s="107"/>
      <c r="CM155" s="107"/>
      <c r="CN155" s="107"/>
      <c r="CO155" s="107"/>
      <c r="CP155" s="107"/>
      <c r="CQ155" s="107"/>
      <c r="CR155" s="107"/>
      <c r="CS155" s="107"/>
      <c r="CT155" s="107"/>
      <c r="CU155" s="107"/>
      <c r="CV155" s="107"/>
      <c r="CW155" s="107"/>
      <c r="CX155" s="107"/>
      <c r="CY155" s="107"/>
      <c r="CZ155" s="107"/>
      <c r="DA155" s="107"/>
      <c r="DB155" s="107"/>
      <c r="DC155" s="107"/>
      <c r="DD155" s="107"/>
      <c r="DE155" s="107"/>
      <c r="DF155" s="107"/>
      <c r="DG155" s="107"/>
      <c r="DH155" s="107"/>
      <c r="DI155" s="107"/>
      <c r="DJ155" s="107"/>
      <c r="DK155" s="107"/>
      <c r="DL155" s="107"/>
      <c r="DM155" s="107"/>
      <c r="DN155" s="107"/>
      <c r="DO155" s="107"/>
      <c r="DP155" s="107"/>
      <c r="DQ155" s="107"/>
      <c r="DR155" s="107"/>
    </row>
    <row r="156" spans="1:122">
      <c r="A156" s="106"/>
      <c r="B156" s="107" t="s">
        <v>174</v>
      </c>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c r="BE156" s="107"/>
      <c r="BF156" s="107"/>
      <c r="BG156" s="107"/>
      <c r="BH156" s="107"/>
      <c r="BI156" s="107"/>
      <c r="BJ156" s="107"/>
      <c r="BK156" s="107"/>
      <c r="BL156" s="107"/>
      <c r="BM156" s="107"/>
      <c r="BN156" s="107"/>
      <c r="BO156" s="107"/>
      <c r="BP156" s="107"/>
      <c r="BQ156" s="107"/>
      <c r="BR156" s="107"/>
      <c r="BS156" s="107"/>
      <c r="BT156" s="107"/>
      <c r="BU156" s="107"/>
      <c r="BV156" s="107"/>
      <c r="BW156" s="107"/>
      <c r="BX156" s="107"/>
      <c r="BY156" s="107"/>
      <c r="BZ156" s="107"/>
      <c r="CA156" s="107"/>
      <c r="CB156" s="107"/>
      <c r="CC156" s="107"/>
      <c r="CD156" s="107"/>
      <c r="CE156" s="107"/>
      <c r="CF156" s="107"/>
      <c r="CG156" s="107"/>
      <c r="CH156" s="107"/>
      <c r="CI156" s="107"/>
      <c r="CJ156" s="107"/>
      <c r="CK156" s="107"/>
      <c r="CL156" s="107"/>
      <c r="CM156" s="107"/>
      <c r="CN156" s="107"/>
      <c r="CO156" s="107"/>
      <c r="CP156" s="107"/>
      <c r="CQ156" s="107"/>
      <c r="CR156" s="107"/>
      <c r="CS156" s="107"/>
      <c r="CT156" s="107"/>
      <c r="CU156" s="107"/>
      <c r="CV156" s="107"/>
      <c r="CW156" s="107"/>
      <c r="CX156" s="107"/>
      <c r="CY156" s="107"/>
      <c r="CZ156" s="107"/>
      <c r="DA156" s="107"/>
      <c r="DB156" s="107"/>
      <c r="DC156" s="107"/>
      <c r="DD156" s="107"/>
      <c r="DE156" s="107"/>
      <c r="DF156" s="107"/>
      <c r="DG156" s="107"/>
      <c r="DH156" s="107"/>
      <c r="DI156" s="107"/>
      <c r="DJ156" s="107"/>
      <c r="DK156" s="107"/>
      <c r="DL156" s="107"/>
      <c r="DM156" s="107"/>
      <c r="DN156" s="107"/>
      <c r="DO156" s="107"/>
      <c r="DP156" s="107"/>
      <c r="DQ156" s="107"/>
      <c r="DR156" s="107"/>
    </row>
    <row r="157" s="100" customFormat="1" spans="1:122">
      <c r="A157" s="106"/>
      <c r="B157" s="108" t="s">
        <v>122</v>
      </c>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c r="AY157" s="108"/>
      <c r="AZ157" s="108"/>
      <c r="BA157" s="108"/>
      <c r="BB157" s="108"/>
      <c r="BC157" s="108"/>
      <c r="BD157" s="108"/>
      <c r="BE157" s="108"/>
      <c r="BF157" s="108"/>
      <c r="BG157" s="108"/>
      <c r="BH157" s="108"/>
      <c r="BI157" s="108"/>
      <c r="BJ157" s="108"/>
      <c r="BK157" s="108"/>
      <c r="BL157" s="108"/>
      <c r="BM157" s="108"/>
      <c r="BN157" s="108"/>
      <c r="BO157" s="108"/>
      <c r="BP157" s="108"/>
      <c r="BQ157" s="108"/>
      <c r="BR157" s="108"/>
      <c r="BS157" s="108"/>
      <c r="BT157" s="108"/>
      <c r="BU157" s="108"/>
      <c r="BV157" s="108"/>
      <c r="BW157" s="108"/>
      <c r="BX157" s="108"/>
      <c r="BY157" s="108"/>
      <c r="BZ157" s="108"/>
      <c r="CA157" s="108"/>
      <c r="CB157" s="108"/>
      <c r="CC157" s="108"/>
      <c r="CD157" s="108"/>
      <c r="CE157" s="108"/>
      <c r="CF157" s="108"/>
      <c r="CG157" s="108"/>
      <c r="CH157" s="108"/>
      <c r="CI157" s="108"/>
      <c r="CJ157" s="108"/>
      <c r="CK157" s="108"/>
      <c r="CL157" s="108"/>
      <c r="CM157" s="108"/>
      <c r="CN157" s="108"/>
      <c r="CO157" s="108"/>
      <c r="CP157" s="108"/>
      <c r="CQ157" s="108"/>
      <c r="CR157" s="108"/>
      <c r="CS157" s="108"/>
      <c r="CT157" s="108"/>
      <c r="CU157" s="108"/>
      <c r="CV157" s="108"/>
      <c r="CW157" s="108"/>
      <c r="CX157" s="108"/>
      <c r="CY157" s="108"/>
      <c r="CZ157" s="108"/>
      <c r="DA157" s="108"/>
      <c r="DB157" s="108"/>
      <c r="DC157" s="108"/>
      <c r="DD157" s="108"/>
      <c r="DE157" s="108"/>
      <c r="DF157" s="108"/>
      <c r="DG157" s="108"/>
      <c r="DH157" s="108"/>
      <c r="DI157" s="108"/>
      <c r="DJ157" s="108"/>
      <c r="DK157" s="108"/>
      <c r="DL157" s="108"/>
      <c r="DM157" s="108"/>
      <c r="DN157" s="108"/>
      <c r="DO157" s="108"/>
      <c r="DP157" s="108"/>
      <c r="DQ157" s="108"/>
      <c r="DR157" s="108"/>
    </row>
    <row r="158" spans="1:122">
      <c r="A158" s="106" t="s">
        <v>175</v>
      </c>
      <c r="B158" s="107" t="s">
        <v>176</v>
      </c>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c r="BE158" s="107"/>
      <c r="BF158" s="107"/>
      <c r="BG158" s="107"/>
      <c r="BH158" s="107"/>
      <c r="BI158" s="107"/>
      <c r="BJ158" s="107"/>
      <c r="BK158" s="107"/>
      <c r="BL158" s="107"/>
      <c r="BM158" s="107"/>
      <c r="BN158" s="107"/>
      <c r="BO158" s="107"/>
      <c r="BP158" s="107"/>
      <c r="BQ158" s="107"/>
      <c r="BR158" s="107"/>
      <c r="BS158" s="107"/>
      <c r="BT158" s="107"/>
      <c r="BU158" s="107"/>
      <c r="BV158" s="107"/>
      <c r="BW158" s="107"/>
      <c r="BX158" s="107"/>
      <c r="BY158" s="107"/>
      <c r="BZ158" s="107"/>
      <c r="CA158" s="107"/>
      <c r="CB158" s="107"/>
      <c r="CC158" s="107"/>
      <c r="CD158" s="107"/>
      <c r="CE158" s="107"/>
      <c r="CF158" s="107"/>
      <c r="CG158" s="107"/>
      <c r="CH158" s="107"/>
      <c r="CI158" s="107"/>
      <c r="CJ158" s="107"/>
      <c r="CK158" s="107"/>
      <c r="CL158" s="107"/>
      <c r="CM158" s="107"/>
      <c r="CN158" s="107"/>
      <c r="CO158" s="107"/>
      <c r="CP158" s="107"/>
      <c r="CQ158" s="107"/>
      <c r="CR158" s="107"/>
      <c r="CS158" s="107"/>
      <c r="CT158" s="107"/>
      <c r="CU158" s="107"/>
      <c r="CV158" s="107"/>
      <c r="CW158" s="107"/>
      <c r="CX158" s="107"/>
      <c r="CY158" s="107"/>
      <c r="CZ158" s="107"/>
      <c r="DA158" s="107"/>
      <c r="DB158" s="107"/>
      <c r="DC158" s="107"/>
      <c r="DD158" s="107"/>
      <c r="DE158" s="107"/>
      <c r="DF158" s="107"/>
      <c r="DG158" s="107"/>
      <c r="DH158" s="107"/>
      <c r="DI158" s="107"/>
      <c r="DJ158" s="107"/>
      <c r="DK158" s="107"/>
      <c r="DL158" s="107"/>
      <c r="DM158" s="107"/>
      <c r="DN158" s="107"/>
      <c r="DO158" s="107"/>
      <c r="DP158" s="107"/>
      <c r="DQ158" s="107"/>
      <c r="DR158" s="107"/>
    </row>
    <row r="159" spans="1:122">
      <c r="A159" s="106"/>
      <c r="B159" s="107" t="s">
        <v>177</v>
      </c>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c r="BE159" s="107"/>
      <c r="BF159" s="107"/>
      <c r="BG159" s="107"/>
      <c r="BH159" s="107"/>
      <c r="BI159" s="107"/>
      <c r="BJ159" s="107"/>
      <c r="BK159" s="107"/>
      <c r="BL159" s="107"/>
      <c r="BM159" s="107"/>
      <c r="BN159" s="107"/>
      <c r="BO159" s="107"/>
      <c r="BP159" s="107"/>
      <c r="BQ159" s="107"/>
      <c r="BR159" s="107"/>
      <c r="BS159" s="107"/>
      <c r="BT159" s="107"/>
      <c r="BU159" s="107"/>
      <c r="BV159" s="107"/>
      <c r="BW159" s="107"/>
      <c r="BX159" s="107"/>
      <c r="BY159" s="107"/>
      <c r="BZ159" s="107"/>
      <c r="CA159" s="107"/>
      <c r="CB159" s="107"/>
      <c r="CC159" s="107"/>
      <c r="CD159" s="107"/>
      <c r="CE159" s="107"/>
      <c r="CF159" s="107"/>
      <c r="CG159" s="107"/>
      <c r="CH159" s="107"/>
      <c r="CI159" s="107"/>
      <c r="CJ159" s="107"/>
      <c r="CK159" s="107"/>
      <c r="CL159" s="107"/>
      <c r="CM159" s="107"/>
      <c r="CN159" s="107"/>
      <c r="CO159" s="107"/>
      <c r="CP159" s="107"/>
      <c r="CQ159" s="107"/>
      <c r="CR159" s="107"/>
      <c r="CS159" s="107"/>
      <c r="CT159" s="107"/>
      <c r="CU159" s="107"/>
      <c r="CV159" s="107"/>
      <c r="CW159" s="107"/>
      <c r="CX159" s="107"/>
      <c r="CY159" s="107"/>
      <c r="CZ159" s="107"/>
      <c r="DA159" s="107"/>
      <c r="DB159" s="107"/>
      <c r="DC159" s="107"/>
      <c r="DD159" s="107"/>
      <c r="DE159" s="107"/>
      <c r="DF159" s="107"/>
      <c r="DG159" s="107"/>
      <c r="DH159" s="107"/>
      <c r="DI159" s="107"/>
      <c r="DJ159" s="107"/>
      <c r="DK159" s="107"/>
      <c r="DL159" s="107"/>
      <c r="DM159" s="107"/>
      <c r="DN159" s="107"/>
      <c r="DO159" s="107"/>
      <c r="DP159" s="107"/>
      <c r="DQ159" s="107"/>
      <c r="DR159" s="107"/>
    </row>
    <row r="160" spans="1:122">
      <c r="A160" s="106"/>
      <c r="B160" s="107" t="s">
        <v>178</v>
      </c>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c r="BE160" s="107"/>
      <c r="BF160" s="107"/>
      <c r="BG160" s="107"/>
      <c r="BH160" s="107"/>
      <c r="BI160" s="107"/>
      <c r="BJ160" s="107"/>
      <c r="BK160" s="107"/>
      <c r="BL160" s="107"/>
      <c r="BM160" s="107"/>
      <c r="BN160" s="107"/>
      <c r="BO160" s="107"/>
      <c r="BP160" s="107"/>
      <c r="BQ160" s="107"/>
      <c r="BR160" s="107"/>
      <c r="BS160" s="107"/>
      <c r="BT160" s="107"/>
      <c r="BU160" s="107"/>
      <c r="BV160" s="107"/>
      <c r="BW160" s="107"/>
      <c r="BX160" s="107"/>
      <c r="BY160" s="107"/>
      <c r="BZ160" s="107"/>
      <c r="CA160" s="107"/>
      <c r="CB160" s="107"/>
      <c r="CC160" s="107"/>
      <c r="CD160" s="107"/>
      <c r="CE160" s="107"/>
      <c r="CF160" s="107"/>
      <c r="CG160" s="107"/>
      <c r="CH160" s="107"/>
      <c r="CI160" s="107"/>
      <c r="CJ160" s="107"/>
      <c r="CK160" s="107"/>
      <c r="CL160" s="107"/>
      <c r="CM160" s="107"/>
      <c r="CN160" s="107"/>
      <c r="CO160" s="107"/>
      <c r="CP160" s="107"/>
      <c r="CQ160" s="107"/>
      <c r="CR160" s="107"/>
      <c r="CS160" s="107"/>
      <c r="CT160" s="107"/>
      <c r="CU160" s="107"/>
      <c r="CV160" s="107"/>
      <c r="CW160" s="107"/>
      <c r="CX160" s="107"/>
      <c r="CY160" s="107"/>
      <c r="CZ160" s="107"/>
      <c r="DA160" s="107"/>
      <c r="DB160" s="107"/>
      <c r="DC160" s="107"/>
      <c r="DD160" s="107"/>
      <c r="DE160" s="107"/>
      <c r="DF160" s="107"/>
      <c r="DG160" s="107"/>
      <c r="DH160" s="107"/>
      <c r="DI160" s="107"/>
      <c r="DJ160" s="107"/>
      <c r="DK160" s="107"/>
      <c r="DL160" s="107"/>
      <c r="DM160" s="107"/>
      <c r="DN160" s="107"/>
      <c r="DO160" s="107"/>
      <c r="DP160" s="107"/>
      <c r="DQ160" s="107"/>
      <c r="DR160" s="107"/>
    </row>
    <row r="161" spans="1:122">
      <c r="A161" s="106"/>
      <c r="B161" s="107" t="s">
        <v>179</v>
      </c>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c r="BE161" s="107"/>
      <c r="BF161" s="107"/>
      <c r="BG161" s="107"/>
      <c r="BH161" s="107"/>
      <c r="BI161" s="107"/>
      <c r="BJ161" s="107"/>
      <c r="BK161" s="107"/>
      <c r="BL161" s="107"/>
      <c r="BM161" s="107"/>
      <c r="BN161" s="107"/>
      <c r="BO161" s="107"/>
      <c r="BP161" s="107"/>
      <c r="BQ161" s="107"/>
      <c r="BR161" s="107"/>
      <c r="BS161" s="107"/>
      <c r="BT161" s="107"/>
      <c r="BU161" s="107"/>
      <c r="BV161" s="107"/>
      <c r="BW161" s="107"/>
      <c r="BX161" s="107"/>
      <c r="BY161" s="107"/>
      <c r="BZ161" s="107"/>
      <c r="CA161" s="107"/>
      <c r="CB161" s="107"/>
      <c r="CC161" s="107"/>
      <c r="CD161" s="107"/>
      <c r="CE161" s="107"/>
      <c r="CF161" s="107"/>
      <c r="CG161" s="107"/>
      <c r="CH161" s="107"/>
      <c r="CI161" s="107"/>
      <c r="CJ161" s="107"/>
      <c r="CK161" s="107"/>
      <c r="CL161" s="107"/>
      <c r="CM161" s="107"/>
      <c r="CN161" s="107"/>
      <c r="CO161" s="107"/>
      <c r="CP161" s="107"/>
      <c r="CQ161" s="107"/>
      <c r="CR161" s="107"/>
      <c r="CS161" s="107"/>
      <c r="CT161" s="107"/>
      <c r="CU161" s="107"/>
      <c r="CV161" s="107"/>
      <c r="CW161" s="107"/>
      <c r="CX161" s="107"/>
      <c r="CY161" s="107"/>
      <c r="CZ161" s="107"/>
      <c r="DA161" s="107"/>
      <c r="DB161" s="107"/>
      <c r="DC161" s="107"/>
      <c r="DD161" s="107"/>
      <c r="DE161" s="107"/>
      <c r="DF161" s="107"/>
      <c r="DG161" s="107"/>
      <c r="DH161" s="107"/>
      <c r="DI161" s="107"/>
      <c r="DJ161" s="107"/>
      <c r="DK161" s="107"/>
      <c r="DL161" s="107"/>
      <c r="DM161" s="107"/>
      <c r="DN161" s="107"/>
      <c r="DO161" s="107"/>
      <c r="DP161" s="107"/>
      <c r="DQ161" s="107"/>
      <c r="DR161" s="107"/>
    </row>
    <row r="162" s="100" customFormat="1" spans="1:122">
      <c r="A162" s="106"/>
      <c r="B162" s="108" t="s">
        <v>122</v>
      </c>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c r="BD162" s="108"/>
      <c r="BE162" s="108"/>
      <c r="BF162" s="108"/>
      <c r="BG162" s="108"/>
      <c r="BH162" s="108"/>
      <c r="BI162" s="108"/>
      <c r="BJ162" s="108"/>
      <c r="BK162" s="108"/>
      <c r="BL162" s="108"/>
      <c r="BM162" s="108"/>
      <c r="BN162" s="108"/>
      <c r="BO162" s="108"/>
      <c r="BP162" s="108"/>
      <c r="BQ162" s="108"/>
      <c r="BR162" s="108"/>
      <c r="BS162" s="108"/>
      <c r="BT162" s="108"/>
      <c r="BU162" s="108"/>
      <c r="BV162" s="108"/>
      <c r="BW162" s="108"/>
      <c r="BX162" s="108"/>
      <c r="BY162" s="108"/>
      <c r="BZ162" s="108"/>
      <c r="CA162" s="108"/>
      <c r="CB162" s="108"/>
      <c r="CC162" s="108"/>
      <c r="CD162" s="108"/>
      <c r="CE162" s="108"/>
      <c r="CF162" s="108"/>
      <c r="CG162" s="108"/>
      <c r="CH162" s="108"/>
      <c r="CI162" s="108"/>
      <c r="CJ162" s="108"/>
      <c r="CK162" s="108"/>
      <c r="CL162" s="108"/>
      <c r="CM162" s="108"/>
      <c r="CN162" s="108"/>
      <c r="CO162" s="108"/>
      <c r="CP162" s="108"/>
      <c r="CQ162" s="108"/>
      <c r="CR162" s="108"/>
      <c r="CS162" s="108"/>
      <c r="CT162" s="108"/>
      <c r="CU162" s="108"/>
      <c r="CV162" s="108"/>
      <c r="CW162" s="108"/>
      <c r="CX162" s="108"/>
      <c r="CY162" s="108"/>
      <c r="CZ162" s="108"/>
      <c r="DA162" s="108"/>
      <c r="DB162" s="108"/>
      <c r="DC162" s="108"/>
      <c r="DD162" s="108"/>
      <c r="DE162" s="108"/>
      <c r="DF162" s="108"/>
      <c r="DG162" s="108"/>
      <c r="DH162" s="108"/>
      <c r="DI162" s="108"/>
      <c r="DJ162" s="108"/>
      <c r="DK162" s="108"/>
      <c r="DL162" s="108"/>
      <c r="DM162" s="108"/>
      <c r="DN162" s="108"/>
      <c r="DO162" s="108"/>
      <c r="DP162" s="108"/>
      <c r="DQ162" s="108"/>
      <c r="DR162" s="108"/>
    </row>
    <row r="163" s="100" customFormat="1" ht="14.25" spans="1:122">
      <c r="A163" s="111" t="s">
        <v>2</v>
      </c>
      <c r="B163" s="112" t="s">
        <v>2</v>
      </c>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c r="AB163" s="108"/>
      <c r="AC163" s="108"/>
      <c r="AD163" s="108"/>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c r="AY163" s="108"/>
      <c r="AZ163" s="108"/>
      <c r="BA163" s="108"/>
      <c r="BB163" s="108"/>
      <c r="BC163" s="108"/>
      <c r="BD163" s="108"/>
      <c r="BE163" s="108"/>
      <c r="BF163" s="108"/>
      <c r="BG163" s="108"/>
      <c r="BH163" s="108"/>
      <c r="BI163" s="108"/>
      <c r="BJ163" s="108"/>
      <c r="BK163" s="108"/>
      <c r="BL163" s="108"/>
      <c r="BM163" s="108"/>
      <c r="BN163" s="108"/>
      <c r="BO163" s="108"/>
      <c r="BP163" s="108"/>
      <c r="BQ163" s="108"/>
      <c r="BR163" s="108"/>
      <c r="BS163" s="108"/>
      <c r="BT163" s="108"/>
      <c r="BU163" s="108"/>
      <c r="BV163" s="108"/>
      <c r="BW163" s="108"/>
      <c r="BX163" s="108"/>
      <c r="BY163" s="108"/>
      <c r="BZ163" s="108"/>
      <c r="CA163" s="108"/>
      <c r="CB163" s="108"/>
      <c r="CC163" s="108"/>
      <c r="CD163" s="108"/>
      <c r="CE163" s="108"/>
      <c r="CF163" s="108"/>
      <c r="CG163" s="108"/>
      <c r="CH163" s="108"/>
      <c r="CI163" s="108"/>
      <c r="CJ163" s="108"/>
      <c r="CK163" s="108"/>
      <c r="CL163" s="108"/>
      <c r="CM163" s="108"/>
      <c r="CN163" s="108"/>
      <c r="CO163" s="108"/>
      <c r="CP163" s="108"/>
      <c r="CQ163" s="108"/>
      <c r="CR163" s="108"/>
      <c r="CS163" s="108"/>
      <c r="CT163" s="108"/>
      <c r="CU163" s="108"/>
      <c r="CV163" s="108"/>
      <c r="CW163" s="108"/>
      <c r="CX163" s="108"/>
      <c r="CY163" s="108"/>
      <c r="CZ163" s="108"/>
      <c r="DA163" s="108"/>
      <c r="DB163" s="108"/>
      <c r="DC163" s="108"/>
      <c r="DD163" s="108"/>
      <c r="DE163" s="108"/>
      <c r="DF163" s="108"/>
      <c r="DG163" s="108"/>
      <c r="DH163" s="108"/>
      <c r="DI163" s="108"/>
      <c r="DJ163" s="108"/>
      <c r="DK163" s="108"/>
      <c r="DL163" s="108"/>
      <c r="DM163" s="108"/>
      <c r="DN163" s="108"/>
      <c r="DO163" s="108"/>
      <c r="DP163" s="108"/>
      <c r="DQ163" s="108"/>
      <c r="DR163" s="108"/>
    </row>
  </sheetData>
  <mergeCells count="10">
    <mergeCell ref="A3:A23"/>
    <mergeCell ref="A24:A37"/>
    <mergeCell ref="A38:A60"/>
    <mergeCell ref="A61:A75"/>
    <mergeCell ref="A76:A80"/>
    <mergeCell ref="A85:A105"/>
    <mergeCell ref="A106:A119"/>
    <mergeCell ref="A120:A142"/>
    <mergeCell ref="A143:A157"/>
    <mergeCell ref="A158:A16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AM190"/>
  <sheetViews>
    <sheetView workbookViewId="0">
      <pane xSplit="1" ySplit="1" topLeftCell="K35" activePane="bottomRight" state="frozen"/>
      <selection/>
      <selection pane="topRight"/>
      <selection pane="bottomLeft"/>
      <selection pane="bottomRight" activeCell="O49" sqref="O49"/>
    </sheetView>
  </sheetViews>
  <sheetFormatPr defaultColWidth="14" defaultRowHeight="13.5"/>
  <cols>
    <col min="1" max="1" width="29.25" style="2" customWidth="1"/>
    <col min="2" max="2" width="18.625" style="2" customWidth="1"/>
    <col min="3" max="39" width="12.75" style="2" customWidth="1"/>
    <col min="40" max="16384" width="14" style="2"/>
  </cols>
  <sheetData>
    <row r="1" ht="16.35" customHeight="1" spans="1:37">
      <c r="A1" s="91" t="s">
        <v>340</v>
      </c>
      <c r="B1" s="91" t="s">
        <v>10</v>
      </c>
      <c r="C1" s="91" t="s">
        <v>8</v>
      </c>
      <c r="D1" s="91" t="s">
        <v>9</v>
      </c>
      <c r="E1" s="91" t="s">
        <v>24</v>
      </c>
      <c r="F1" s="91" t="s">
        <v>23</v>
      </c>
      <c r="G1" s="91" t="s">
        <v>19</v>
      </c>
      <c r="H1" s="91" t="s">
        <v>20</v>
      </c>
      <c r="I1" s="91" t="s">
        <v>21</v>
      </c>
      <c r="J1" s="91" t="s">
        <v>22</v>
      </c>
      <c r="K1" s="91" t="s">
        <v>17</v>
      </c>
      <c r="L1" s="91" t="s">
        <v>12</v>
      </c>
      <c r="M1" s="91" t="s">
        <v>58</v>
      </c>
      <c r="N1" s="91" t="s">
        <v>15</v>
      </c>
      <c r="O1" s="91" t="s">
        <v>16</v>
      </c>
      <c r="P1" s="91" t="s">
        <v>341</v>
      </c>
      <c r="Q1" s="91" t="s">
        <v>4</v>
      </c>
      <c r="R1" s="91" t="s">
        <v>190</v>
      </c>
      <c r="S1" s="91" t="s">
        <v>191</v>
      </c>
      <c r="T1" s="91" t="s">
        <v>192</v>
      </c>
      <c r="U1" s="91" t="s">
        <v>193</v>
      </c>
      <c r="V1" s="91" t="s">
        <v>5</v>
      </c>
      <c r="W1" s="91" t="s">
        <v>6</v>
      </c>
      <c r="X1" s="91"/>
      <c r="Y1" s="91"/>
      <c r="Z1" s="91"/>
      <c r="AA1" s="91"/>
      <c r="AB1" s="91"/>
      <c r="AC1" s="91"/>
      <c r="AD1" s="91"/>
      <c r="AE1" s="91"/>
      <c r="AF1" s="91"/>
      <c r="AG1" s="91"/>
      <c r="AH1" s="91"/>
      <c r="AI1" s="91"/>
      <c r="AJ1" s="91"/>
      <c r="AK1" s="91"/>
    </row>
    <row r="2" ht="16.35" customHeight="1" spans="1:37">
      <c r="A2" s="92" t="s">
        <v>342</v>
      </c>
      <c r="B2" s="93">
        <v>6941050.91</v>
      </c>
      <c r="C2" s="93">
        <v>38465291.55</v>
      </c>
      <c r="D2" s="93">
        <v>41492073.29</v>
      </c>
      <c r="E2" s="93">
        <v>175814.44</v>
      </c>
      <c r="F2" s="93">
        <v>0</v>
      </c>
      <c r="G2" s="93">
        <v>116646793.04</v>
      </c>
      <c r="H2" s="93">
        <v>9306661.25</v>
      </c>
      <c r="I2" s="93">
        <v>6020566.01</v>
      </c>
      <c r="J2" s="93">
        <v>2443853</v>
      </c>
      <c r="K2" s="93">
        <v>3103.32</v>
      </c>
      <c r="L2" s="93">
        <v>135729687.13</v>
      </c>
      <c r="M2" s="93">
        <v>2602407.36</v>
      </c>
      <c r="N2" s="93">
        <v>57232761.01</v>
      </c>
      <c r="O2" s="93">
        <v>6454526.65</v>
      </c>
      <c r="P2" s="93">
        <v>0</v>
      </c>
      <c r="Q2" s="93">
        <v>-163825629.35</v>
      </c>
      <c r="R2" s="93">
        <v>0</v>
      </c>
      <c r="S2" s="93">
        <v>1654095.25</v>
      </c>
      <c r="T2" s="93">
        <v>0</v>
      </c>
      <c r="U2" s="93">
        <v>0</v>
      </c>
      <c r="V2" s="93">
        <v>0</v>
      </c>
      <c r="W2" s="93">
        <v>651151876.52</v>
      </c>
      <c r="X2" s="93"/>
      <c r="Y2" s="93"/>
      <c r="Z2" s="93"/>
      <c r="AA2" s="93"/>
      <c r="AB2" s="93"/>
      <c r="AC2" s="93"/>
      <c r="AD2" s="93"/>
      <c r="AE2" s="93"/>
      <c r="AF2" s="93"/>
      <c r="AG2" s="93"/>
      <c r="AH2" s="93"/>
      <c r="AI2" s="93"/>
      <c r="AJ2" s="93"/>
      <c r="AK2" s="93"/>
    </row>
    <row r="3" ht="16.35" customHeight="1" spans="1:37">
      <c r="A3" s="92" t="s">
        <v>343</v>
      </c>
      <c r="B3" s="93">
        <v>161985.47</v>
      </c>
      <c r="C3" s="93">
        <v>326.61</v>
      </c>
      <c r="D3" s="93">
        <v>0</v>
      </c>
      <c r="E3" s="93">
        <v>119.66</v>
      </c>
      <c r="F3" s="93">
        <v>0</v>
      </c>
      <c r="G3" s="93">
        <v>149.13</v>
      </c>
      <c r="H3" s="93">
        <v>0</v>
      </c>
      <c r="I3" s="93">
        <v>0</v>
      </c>
      <c r="J3" s="93">
        <v>0</v>
      </c>
      <c r="K3" s="93">
        <v>4392.59</v>
      </c>
      <c r="L3" s="93">
        <v>-14027046.3</v>
      </c>
      <c r="M3" s="93">
        <v>0</v>
      </c>
      <c r="N3" s="93">
        <v>10562186.03</v>
      </c>
      <c r="O3" s="93">
        <v>0</v>
      </c>
      <c r="P3" s="93">
        <v>0</v>
      </c>
      <c r="Q3" s="93">
        <v>-167012167.22</v>
      </c>
      <c r="R3" s="93">
        <v>0</v>
      </c>
      <c r="S3" s="93">
        <v>1654095.25</v>
      </c>
      <c r="T3" s="93">
        <v>0</v>
      </c>
      <c r="U3" s="93">
        <v>0</v>
      </c>
      <c r="V3" s="93">
        <v>0</v>
      </c>
      <c r="W3" s="93">
        <v>311367324.19</v>
      </c>
      <c r="X3" s="93"/>
      <c r="Y3" s="93"/>
      <c r="Z3" s="93"/>
      <c r="AA3" s="93"/>
      <c r="AB3" s="93"/>
      <c r="AC3" s="93"/>
      <c r="AD3" s="93"/>
      <c r="AE3" s="93"/>
      <c r="AF3" s="93"/>
      <c r="AG3" s="93"/>
      <c r="AH3" s="93"/>
      <c r="AI3" s="93"/>
      <c r="AJ3" s="93"/>
      <c r="AK3" s="93"/>
    </row>
    <row r="4" ht="16.35" customHeight="1" spans="1:37">
      <c r="A4" s="92" t="s">
        <v>344</v>
      </c>
      <c r="B4" s="93">
        <v>179249.56</v>
      </c>
      <c r="C4" s="93">
        <v>326.61</v>
      </c>
      <c r="D4" s="93">
        <v>0</v>
      </c>
      <c r="E4" s="93">
        <v>119.66</v>
      </c>
      <c r="F4" s="93">
        <v>0</v>
      </c>
      <c r="G4" s="93">
        <v>149.13</v>
      </c>
      <c r="H4" s="93">
        <v>0</v>
      </c>
      <c r="I4" s="93">
        <v>0</v>
      </c>
      <c r="J4" s="93">
        <v>0</v>
      </c>
      <c r="K4" s="93">
        <v>4392.59</v>
      </c>
      <c r="L4" s="93">
        <v>76818962.78</v>
      </c>
      <c r="M4" s="93">
        <v>0</v>
      </c>
      <c r="N4" s="93">
        <v>10562186.03</v>
      </c>
      <c r="O4" s="93">
        <v>0</v>
      </c>
      <c r="P4" s="93">
        <v>0</v>
      </c>
      <c r="Q4" s="93">
        <v>10466034.63</v>
      </c>
      <c r="R4" s="93">
        <v>0</v>
      </c>
      <c r="S4" s="93">
        <v>1654095.25</v>
      </c>
      <c r="T4" s="93">
        <v>0</v>
      </c>
      <c r="U4" s="93">
        <v>0</v>
      </c>
      <c r="V4" s="93">
        <v>0</v>
      </c>
      <c r="W4" s="93">
        <v>329925375.1</v>
      </c>
      <c r="X4" s="93"/>
      <c r="Y4" s="93"/>
      <c r="Z4" s="93"/>
      <c r="AA4" s="93"/>
      <c r="AB4" s="93"/>
      <c r="AC4" s="93"/>
      <c r="AD4" s="93"/>
      <c r="AE4" s="93"/>
      <c r="AF4" s="93"/>
      <c r="AG4" s="93"/>
      <c r="AH4" s="93"/>
      <c r="AI4" s="93"/>
      <c r="AJ4" s="93"/>
      <c r="AK4" s="93"/>
    </row>
    <row r="5" ht="16.35" customHeight="1" spans="1:37">
      <c r="A5" s="92" t="s">
        <v>345</v>
      </c>
      <c r="B5" s="93">
        <v>17264.09</v>
      </c>
      <c r="C5" s="93">
        <v>0</v>
      </c>
      <c r="D5" s="93">
        <v>0</v>
      </c>
      <c r="E5" s="93">
        <v>0</v>
      </c>
      <c r="F5" s="93">
        <v>0</v>
      </c>
      <c r="G5" s="93">
        <v>0</v>
      </c>
      <c r="H5" s="93">
        <v>0</v>
      </c>
      <c r="I5" s="93">
        <v>0</v>
      </c>
      <c r="J5" s="93">
        <v>0</v>
      </c>
      <c r="K5" s="93">
        <v>0</v>
      </c>
      <c r="L5" s="93">
        <v>90846009.08</v>
      </c>
      <c r="M5" s="93">
        <v>0</v>
      </c>
      <c r="N5" s="93">
        <v>0</v>
      </c>
      <c r="O5" s="93">
        <v>0</v>
      </c>
      <c r="P5" s="93">
        <v>0</v>
      </c>
      <c r="Q5" s="93">
        <v>177478201.85</v>
      </c>
      <c r="R5" s="93">
        <v>0</v>
      </c>
      <c r="S5" s="93">
        <v>0</v>
      </c>
      <c r="T5" s="93">
        <v>0</v>
      </c>
      <c r="U5" s="93">
        <v>0</v>
      </c>
      <c r="V5" s="93">
        <v>0</v>
      </c>
      <c r="W5" s="93">
        <v>18558050.91</v>
      </c>
      <c r="X5" s="93"/>
      <c r="Y5" s="93"/>
      <c r="Z5" s="93"/>
      <c r="AA5" s="93"/>
      <c r="AB5" s="93"/>
      <c r="AC5" s="93"/>
      <c r="AD5" s="93"/>
      <c r="AE5" s="93"/>
      <c r="AF5" s="93"/>
      <c r="AG5" s="93"/>
      <c r="AH5" s="93"/>
      <c r="AI5" s="93"/>
      <c r="AJ5" s="93"/>
      <c r="AK5" s="93"/>
    </row>
    <row r="6" ht="16.35" customHeight="1" spans="1:37">
      <c r="A6" s="92" t="s">
        <v>346</v>
      </c>
      <c r="B6" s="93">
        <v>5870935.84</v>
      </c>
      <c r="C6" s="93">
        <v>11839427.06</v>
      </c>
      <c r="D6" s="93">
        <v>41492073.29</v>
      </c>
      <c r="E6" s="93">
        <v>66981.13</v>
      </c>
      <c r="F6" s="93">
        <v>0</v>
      </c>
      <c r="G6" s="93">
        <v>116478587.91</v>
      </c>
      <c r="H6" s="93">
        <v>9235629.06</v>
      </c>
      <c r="I6" s="93">
        <v>6015849.03</v>
      </c>
      <c r="J6" s="93">
        <v>1886792.45</v>
      </c>
      <c r="K6" s="93">
        <v>-1530</v>
      </c>
      <c r="L6" s="93">
        <v>1130161.72</v>
      </c>
      <c r="M6" s="93">
        <v>2602407.36</v>
      </c>
      <c r="N6" s="93">
        <v>-623831</v>
      </c>
      <c r="O6" s="93">
        <v>0</v>
      </c>
      <c r="P6" s="93">
        <v>0</v>
      </c>
      <c r="Q6" s="93">
        <v>-321431.91</v>
      </c>
      <c r="R6" s="93">
        <v>0</v>
      </c>
      <c r="S6" s="93">
        <v>0</v>
      </c>
      <c r="T6" s="93">
        <v>0</v>
      </c>
      <c r="U6" s="93">
        <v>0</v>
      </c>
      <c r="V6" s="93">
        <v>0</v>
      </c>
      <c r="W6" s="93">
        <v>327458317.04</v>
      </c>
      <c r="X6" s="93"/>
      <c r="Y6" s="93"/>
      <c r="Z6" s="93"/>
      <c r="AA6" s="93"/>
      <c r="AB6" s="93"/>
      <c r="AC6" s="93"/>
      <c r="AD6" s="93"/>
      <c r="AE6" s="93"/>
      <c r="AF6" s="93"/>
      <c r="AG6" s="93"/>
      <c r="AH6" s="93"/>
      <c r="AI6" s="93"/>
      <c r="AJ6" s="93"/>
      <c r="AK6" s="93"/>
    </row>
    <row r="7" ht="16.35" customHeight="1" spans="1:37">
      <c r="A7" s="92" t="s">
        <v>347</v>
      </c>
      <c r="B7" s="93">
        <v>172582.38</v>
      </c>
      <c r="C7" s="93">
        <v>330618.36</v>
      </c>
      <c r="D7" s="93">
        <v>0</v>
      </c>
      <c r="E7" s="93">
        <v>0</v>
      </c>
      <c r="F7" s="93">
        <v>0</v>
      </c>
      <c r="G7" s="93">
        <v>0</v>
      </c>
      <c r="H7" s="93">
        <v>0</v>
      </c>
      <c r="I7" s="93">
        <v>0</v>
      </c>
      <c r="J7" s="93">
        <v>0</v>
      </c>
      <c r="K7" s="93">
        <v>0</v>
      </c>
      <c r="L7" s="93">
        <v>0</v>
      </c>
      <c r="M7" s="93">
        <v>0</v>
      </c>
      <c r="N7" s="93">
        <v>-623831</v>
      </c>
      <c r="O7" s="93">
        <v>0</v>
      </c>
      <c r="P7" s="93">
        <v>0</v>
      </c>
      <c r="Q7" s="93">
        <v>6.79</v>
      </c>
      <c r="R7" s="93">
        <v>0</v>
      </c>
      <c r="S7" s="93">
        <v>0</v>
      </c>
      <c r="T7" s="93">
        <v>0</v>
      </c>
      <c r="U7" s="93">
        <v>0</v>
      </c>
      <c r="V7" s="93">
        <v>0</v>
      </c>
      <c r="W7" s="93">
        <v>325856374.8</v>
      </c>
      <c r="X7" s="93"/>
      <c r="Y7" s="93"/>
      <c r="Z7" s="93"/>
      <c r="AA7" s="93"/>
      <c r="AB7" s="93"/>
      <c r="AC7" s="93"/>
      <c r="AD7" s="93"/>
      <c r="AE7" s="93"/>
      <c r="AF7" s="93"/>
      <c r="AG7" s="93"/>
      <c r="AH7" s="93"/>
      <c r="AI7" s="93"/>
      <c r="AJ7" s="93"/>
      <c r="AK7" s="93"/>
    </row>
    <row r="8" ht="16.35" customHeight="1" spans="1:37">
      <c r="A8" s="92" t="s">
        <v>348</v>
      </c>
      <c r="B8" s="93">
        <v>0</v>
      </c>
      <c r="C8" s="93">
        <v>0</v>
      </c>
      <c r="D8" s="93">
        <v>0</v>
      </c>
      <c r="E8" s="93">
        <v>66981.13</v>
      </c>
      <c r="F8" s="93">
        <v>0</v>
      </c>
      <c r="G8" s="93">
        <v>116478587.91</v>
      </c>
      <c r="H8" s="93">
        <v>9235849.06</v>
      </c>
      <c r="I8" s="93">
        <v>6015849.03</v>
      </c>
      <c r="J8" s="93">
        <v>1886792.45</v>
      </c>
      <c r="K8" s="93">
        <v>0</v>
      </c>
      <c r="L8" s="93">
        <v>0</v>
      </c>
      <c r="M8" s="93">
        <v>0</v>
      </c>
      <c r="N8" s="93">
        <v>0</v>
      </c>
      <c r="O8" s="93">
        <v>0</v>
      </c>
      <c r="P8" s="93">
        <v>0</v>
      </c>
      <c r="Q8" s="93">
        <v>0</v>
      </c>
      <c r="R8" s="93">
        <v>0</v>
      </c>
      <c r="S8" s="93">
        <v>0</v>
      </c>
      <c r="T8" s="93">
        <v>0</v>
      </c>
      <c r="U8" s="93">
        <v>0</v>
      </c>
      <c r="V8" s="93">
        <v>0</v>
      </c>
      <c r="W8" s="93">
        <v>0</v>
      </c>
      <c r="X8" s="93"/>
      <c r="Y8" s="93"/>
      <c r="Z8" s="93"/>
      <c r="AA8" s="93"/>
      <c r="AB8" s="93"/>
      <c r="AC8" s="93"/>
      <c r="AD8" s="93"/>
      <c r="AE8" s="93"/>
      <c r="AF8" s="93"/>
      <c r="AG8" s="93"/>
      <c r="AH8" s="93"/>
      <c r="AI8" s="93"/>
      <c r="AJ8" s="93"/>
      <c r="AK8" s="93"/>
    </row>
    <row r="9" ht="16.35" customHeight="1" spans="1:37">
      <c r="A9" s="92" t="s">
        <v>349</v>
      </c>
      <c r="B9" s="93">
        <v>5698353.46</v>
      </c>
      <c r="C9" s="93">
        <v>11508808.7</v>
      </c>
      <c r="D9" s="93">
        <v>41492073.29</v>
      </c>
      <c r="E9" s="93">
        <v>0</v>
      </c>
      <c r="F9" s="93">
        <v>0</v>
      </c>
      <c r="G9" s="93">
        <v>0</v>
      </c>
      <c r="H9" s="93">
        <v>0</v>
      </c>
      <c r="I9" s="93">
        <v>0</v>
      </c>
      <c r="J9" s="93">
        <v>0</v>
      </c>
      <c r="K9" s="93">
        <v>0</v>
      </c>
      <c r="L9" s="93">
        <v>0</v>
      </c>
      <c r="M9" s="93">
        <v>0</v>
      </c>
      <c r="N9" s="93">
        <v>0</v>
      </c>
      <c r="O9" s="93">
        <v>0</v>
      </c>
      <c r="P9" s="93">
        <v>0</v>
      </c>
      <c r="Q9" s="93">
        <v>0</v>
      </c>
      <c r="R9" s="93">
        <v>0</v>
      </c>
      <c r="S9" s="93">
        <v>0</v>
      </c>
      <c r="T9" s="93">
        <v>0</v>
      </c>
      <c r="U9" s="93">
        <v>0</v>
      </c>
      <c r="V9" s="93">
        <v>0</v>
      </c>
      <c r="W9" s="93">
        <v>0</v>
      </c>
      <c r="X9" s="93"/>
      <c r="Y9" s="93"/>
      <c r="Z9" s="93"/>
      <c r="AA9" s="93"/>
      <c r="AB9" s="93"/>
      <c r="AC9" s="93"/>
      <c r="AD9" s="93"/>
      <c r="AE9" s="93"/>
      <c r="AF9" s="93"/>
      <c r="AG9" s="93"/>
      <c r="AH9" s="93"/>
      <c r="AI9" s="93"/>
      <c r="AJ9" s="93"/>
      <c r="AK9" s="93"/>
    </row>
    <row r="10" ht="16.35" customHeight="1" spans="1:37">
      <c r="A10" s="92" t="s">
        <v>350</v>
      </c>
      <c r="B10" s="93">
        <v>957744.69</v>
      </c>
      <c r="C10" s="93">
        <v>8678737.97</v>
      </c>
      <c r="D10" s="93">
        <v>0</v>
      </c>
      <c r="E10" s="93">
        <v>0</v>
      </c>
      <c r="F10" s="93">
        <v>0</v>
      </c>
      <c r="G10" s="93">
        <v>0</v>
      </c>
      <c r="H10" s="93">
        <v>0</v>
      </c>
      <c r="I10" s="93">
        <v>0</v>
      </c>
      <c r="J10" s="93">
        <v>0</v>
      </c>
      <c r="K10" s="93">
        <v>0</v>
      </c>
      <c r="L10" s="93">
        <v>149363227.9</v>
      </c>
      <c r="M10" s="93">
        <v>0</v>
      </c>
      <c r="N10" s="93">
        <v>16334357.4</v>
      </c>
      <c r="O10" s="93">
        <v>-9992790.35</v>
      </c>
      <c r="P10" s="93">
        <v>0</v>
      </c>
      <c r="Q10" s="93">
        <v>3540037.73</v>
      </c>
      <c r="R10" s="93">
        <v>0</v>
      </c>
      <c r="S10" s="93">
        <v>0</v>
      </c>
      <c r="T10" s="93">
        <v>0</v>
      </c>
      <c r="U10" s="93">
        <v>0</v>
      </c>
      <c r="V10" s="93">
        <v>0</v>
      </c>
      <c r="W10" s="93">
        <v>141600</v>
      </c>
      <c r="X10" s="93"/>
      <c r="Y10" s="93"/>
      <c r="Z10" s="93"/>
      <c r="AA10" s="93"/>
      <c r="AB10" s="93"/>
      <c r="AC10" s="93"/>
      <c r="AD10" s="93"/>
      <c r="AE10" s="93"/>
      <c r="AF10" s="93"/>
      <c r="AG10" s="93"/>
      <c r="AH10" s="93"/>
      <c r="AI10" s="93"/>
      <c r="AJ10" s="93"/>
      <c r="AK10" s="93"/>
    </row>
    <row r="11" ht="16.35" customHeight="1" spans="1:37">
      <c r="A11" s="92" t="s">
        <v>351</v>
      </c>
      <c r="B11" s="93">
        <v>0</v>
      </c>
      <c r="C11" s="93">
        <v>0</v>
      </c>
      <c r="D11" s="93">
        <v>0</v>
      </c>
      <c r="E11" s="93">
        <v>0</v>
      </c>
      <c r="F11" s="93">
        <v>0</v>
      </c>
      <c r="G11" s="93">
        <v>0</v>
      </c>
      <c r="H11" s="93">
        <v>0</v>
      </c>
      <c r="I11" s="93">
        <v>0</v>
      </c>
      <c r="J11" s="93">
        <v>0</v>
      </c>
      <c r="K11" s="93">
        <v>0</v>
      </c>
      <c r="L11" s="93">
        <v>0</v>
      </c>
      <c r="M11" s="93">
        <v>0</v>
      </c>
      <c r="N11" s="93">
        <v>0</v>
      </c>
      <c r="O11" s="93">
        <v>0</v>
      </c>
      <c r="P11" s="93">
        <v>0</v>
      </c>
      <c r="Q11" s="93">
        <v>0</v>
      </c>
      <c r="R11" s="93">
        <v>0</v>
      </c>
      <c r="S11" s="93">
        <v>0</v>
      </c>
      <c r="T11" s="93">
        <v>0</v>
      </c>
      <c r="U11" s="93">
        <v>0</v>
      </c>
      <c r="V11" s="93">
        <v>0</v>
      </c>
      <c r="W11" s="93">
        <v>0</v>
      </c>
      <c r="X11" s="93"/>
      <c r="Y11" s="93"/>
      <c r="Z11" s="93"/>
      <c r="AA11" s="93"/>
      <c r="AB11" s="93"/>
      <c r="AC11" s="93"/>
      <c r="AD11" s="93"/>
      <c r="AE11" s="93"/>
      <c r="AF11" s="93"/>
      <c r="AG11" s="93"/>
      <c r="AH11" s="93"/>
      <c r="AI11" s="93"/>
      <c r="AJ11" s="93"/>
      <c r="AK11" s="93"/>
    </row>
    <row r="12" ht="16.35" customHeight="1" spans="1:37">
      <c r="A12" s="92" t="s">
        <v>352</v>
      </c>
      <c r="B12" s="93">
        <v>0</v>
      </c>
      <c r="C12" s="93">
        <v>0</v>
      </c>
      <c r="D12" s="93">
        <v>0</v>
      </c>
      <c r="E12" s="93">
        <v>0</v>
      </c>
      <c r="F12" s="93">
        <v>0</v>
      </c>
      <c r="G12" s="93">
        <v>0</v>
      </c>
      <c r="H12" s="93">
        <v>0</v>
      </c>
      <c r="I12" s="93">
        <v>0</v>
      </c>
      <c r="J12" s="93">
        <v>0</v>
      </c>
      <c r="K12" s="93">
        <v>0</v>
      </c>
      <c r="L12" s="93">
        <v>0</v>
      </c>
      <c r="M12" s="93">
        <v>0</v>
      </c>
      <c r="N12" s="93">
        <v>0</v>
      </c>
      <c r="O12" s="93">
        <v>0</v>
      </c>
      <c r="P12" s="93">
        <v>0</v>
      </c>
      <c r="Q12" s="93">
        <v>0</v>
      </c>
      <c r="R12" s="93">
        <v>0</v>
      </c>
      <c r="S12" s="93">
        <v>0</v>
      </c>
      <c r="T12" s="93">
        <v>0</v>
      </c>
      <c r="U12" s="93">
        <v>0</v>
      </c>
      <c r="V12" s="93">
        <v>0</v>
      </c>
      <c r="W12" s="93">
        <v>0</v>
      </c>
      <c r="X12" s="93"/>
      <c r="Y12" s="93"/>
      <c r="Z12" s="93"/>
      <c r="AA12" s="93"/>
      <c r="AB12" s="93"/>
      <c r="AC12" s="93"/>
      <c r="AD12" s="93"/>
      <c r="AE12" s="93"/>
      <c r="AF12" s="93"/>
      <c r="AG12" s="93"/>
      <c r="AH12" s="93"/>
      <c r="AI12" s="93"/>
      <c r="AJ12" s="93"/>
      <c r="AK12" s="93"/>
    </row>
    <row r="13" ht="16.35" customHeight="1" spans="1:37">
      <c r="A13" s="92" t="s">
        <v>353</v>
      </c>
      <c r="B13" s="93">
        <v>0</v>
      </c>
      <c r="C13" s="93">
        <v>0</v>
      </c>
      <c r="D13" s="93">
        <v>0</v>
      </c>
      <c r="E13" s="93">
        <v>0</v>
      </c>
      <c r="F13" s="93">
        <v>0</v>
      </c>
      <c r="G13" s="93">
        <v>0</v>
      </c>
      <c r="H13" s="93">
        <v>0</v>
      </c>
      <c r="I13" s="93">
        <v>0</v>
      </c>
      <c r="J13" s="93">
        <v>0</v>
      </c>
      <c r="K13" s="93">
        <v>0</v>
      </c>
      <c r="L13" s="93">
        <v>0</v>
      </c>
      <c r="M13" s="93">
        <v>0</v>
      </c>
      <c r="N13" s="93">
        <v>0</v>
      </c>
      <c r="O13" s="93">
        <v>0</v>
      </c>
      <c r="P13" s="93">
        <v>0</v>
      </c>
      <c r="Q13" s="93">
        <v>0</v>
      </c>
      <c r="R13" s="93">
        <v>0</v>
      </c>
      <c r="S13" s="93">
        <v>0</v>
      </c>
      <c r="T13" s="93">
        <v>0</v>
      </c>
      <c r="U13" s="93">
        <v>0</v>
      </c>
      <c r="V13" s="93">
        <v>0</v>
      </c>
      <c r="W13" s="93">
        <v>0</v>
      </c>
      <c r="X13" s="93"/>
      <c r="Y13" s="93"/>
      <c r="Z13" s="93"/>
      <c r="AA13" s="93"/>
      <c r="AB13" s="93"/>
      <c r="AC13" s="93"/>
      <c r="AD13" s="93"/>
      <c r="AE13" s="93"/>
      <c r="AF13" s="93"/>
      <c r="AG13" s="93"/>
      <c r="AH13" s="93"/>
      <c r="AI13" s="93"/>
      <c r="AJ13" s="93"/>
      <c r="AK13" s="93"/>
    </row>
    <row r="14" ht="16.35" customHeight="1" spans="1:37">
      <c r="A14" s="92" t="s">
        <v>354</v>
      </c>
      <c r="B14" s="93">
        <v>0</v>
      </c>
      <c r="C14" s="93">
        <v>0</v>
      </c>
      <c r="D14" s="93">
        <v>0</v>
      </c>
      <c r="E14" s="93">
        <v>0</v>
      </c>
      <c r="F14" s="93">
        <v>0</v>
      </c>
      <c r="G14" s="93">
        <v>0</v>
      </c>
      <c r="H14" s="93">
        <v>0</v>
      </c>
      <c r="I14" s="93">
        <v>0</v>
      </c>
      <c r="J14" s="93">
        <v>0</v>
      </c>
      <c r="K14" s="93">
        <v>0</v>
      </c>
      <c r="L14" s="93">
        <v>0</v>
      </c>
      <c r="M14" s="93">
        <v>0</v>
      </c>
      <c r="N14" s="93">
        <v>0</v>
      </c>
      <c r="O14" s="93">
        <v>0</v>
      </c>
      <c r="P14" s="93">
        <v>0</v>
      </c>
      <c r="Q14" s="93">
        <v>0</v>
      </c>
      <c r="R14" s="93">
        <v>0</v>
      </c>
      <c r="S14" s="93">
        <v>0</v>
      </c>
      <c r="T14" s="93">
        <v>0</v>
      </c>
      <c r="U14" s="93">
        <v>0</v>
      </c>
      <c r="V14" s="93">
        <v>0</v>
      </c>
      <c r="W14" s="93">
        <v>2681.04</v>
      </c>
      <c r="X14" s="93"/>
      <c r="Y14" s="93"/>
      <c r="Z14" s="93"/>
      <c r="AA14" s="93"/>
      <c r="AB14" s="93"/>
      <c r="AC14" s="93"/>
      <c r="AD14" s="93"/>
      <c r="AE14" s="93"/>
      <c r="AF14" s="93"/>
      <c r="AG14" s="93"/>
      <c r="AH14" s="93"/>
      <c r="AI14" s="93"/>
      <c r="AJ14" s="93"/>
      <c r="AK14" s="93"/>
    </row>
    <row r="15" ht="16.35" customHeight="1" spans="1:37">
      <c r="A15" s="92" t="s">
        <v>355</v>
      </c>
      <c r="B15" s="93">
        <v>-49615.09</v>
      </c>
      <c r="C15" s="93">
        <v>17946799.91</v>
      </c>
      <c r="D15" s="93">
        <v>0</v>
      </c>
      <c r="E15" s="93">
        <v>0</v>
      </c>
      <c r="F15" s="93">
        <v>0</v>
      </c>
      <c r="G15" s="93">
        <v>0</v>
      </c>
      <c r="H15" s="93">
        <v>0</v>
      </c>
      <c r="I15" s="93">
        <v>0</v>
      </c>
      <c r="J15" s="93">
        <v>0</v>
      </c>
      <c r="K15" s="93">
        <v>0</v>
      </c>
      <c r="L15" s="93">
        <v>-736656.19</v>
      </c>
      <c r="M15" s="93">
        <v>0</v>
      </c>
      <c r="N15" s="93">
        <v>30960048.58</v>
      </c>
      <c r="O15" s="93">
        <v>16447317</v>
      </c>
      <c r="P15" s="93">
        <v>0</v>
      </c>
      <c r="Q15" s="93">
        <v>0</v>
      </c>
      <c r="R15" s="93">
        <v>0</v>
      </c>
      <c r="S15" s="93">
        <v>0</v>
      </c>
      <c r="T15" s="93">
        <v>0</v>
      </c>
      <c r="U15" s="93">
        <v>0</v>
      </c>
      <c r="V15" s="93">
        <v>0</v>
      </c>
      <c r="W15" s="93">
        <v>1924800</v>
      </c>
      <c r="X15" s="93"/>
      <c r="Y15" s="93"/>
      <c r="Z15" s="93"/>
      <c r="AA15" s="93"/>
      <c r="AB15" s="93"/>
      <c r="AC15" s="93"/>
      <c r="AD15" s="93"/>
      <c r="AE15" s="93"/>
      <c r="AF15" s="93"/>
      <c r="AG15" s="93"/>
      <c r="AH15" s="93"/>
      <c r="AI15" s="93"/>
      <c r="AJ15" s="93"/>
      <c r="AK15" s="93"/>
    </row>
    <row r="16" ht="16.35" customHeight="1" spans="1:37">
      <c r="A16" s="92" t="s">
        <v>356</v>
      </c>
      <c r="B16" s="93">
        <v>0</v>
      </c>
      <c r="C16" s="93">
        <v>0</v>
      </c>
      <c r="D16" s="93">
        <v>0</v>
      </c>
      <c r="E16" s="93">
        <v>0</v>
      </c>
      <c r="F16" s="93">
        <v>0</v>
      </c>
      <c r="G16" s="93">
        <v>0</v>
      </c>
      <c r="H16" s="93">
        <v>0</v>
      </c>
      <c r="I16" s="93">
        <v>0</v>
      </c>
      <c r="J16" s="93">
        <v>0</v>
      </c>
      <c r="K16" s="93">
        <v>0</v>
      </c>
      <c r="L16" s="93">
        <v>0</v>
      </c>
      <c r="M16" s="93">
        <v>0</v>
      </c>
      <c r="N16" s="93">
        <v>0</v>
      </c>
      <c r="O16" s="93">
        <v>0</v>
      </c>
      <c r="P16" s="93">
        <v>0</v>
      </c>
      <c r="Q16" s="93">
        <v>-51153.63</v>
      </c>
      <c r="R16" s="93">
        <v>0</v>
      </c>
      <c r="S16" s="93">
        <v>0</v>
      </c>
      <c r="T16" s="93">
        <v>0</v>
      </c>
      <c r="U16" s="93">
        <v>0</v>
      </c>
      <c r="V16" s="93">
        <v>0</v>
      </c>
      <c r="W16" s="93">
        <v>518969.99</v>
      </c>
      <c r="X16" s="93"/>
      <c r="Y16" s="93"/>
      <c r="Z16" s="93"/>
      <c r="AA16" s="93"/>
      <c r="AB16" s="93"/>
      <c r="AC16" s="93"/>
      <c r="AD16" s="93"/>
      <c r="AE16" s="93"/>
      <c r="AF16" s="93"/>
      <c r="AG16" s="93"/>
      <c r="AH16" s="93"/>
      <c r="AI16" s="93"/>
      <c r="AJ16" s="93"/>
      <c r="AK16" s="93"/>
    </row>
    <row r="17" ht="16.35" customHeight="1" spans="1:37">
      <c r="A17" s="92" t="s">
        <v>357</v>
      </c>
      <c r="B17" s="93">
        <v>0</v>
      </c>
      <c r="C17" s="93">
        <v>0</v>
      </c>
      <c r="D17" s="93">
        <v>0</v>
      </c>
      <c r="E17" s="93">
        <v>108713.65</v>
      </c>
      <c r="F17" s="93">
        <v>0</v>
      </c>
      <c r="G17" s="93">
        <v>168056</v>
      </c>
      <c r="H17" s="93">
        <v>71032.19</v>
      </c>
      <c r="I17" s="93">
        <v>4716.98</v>
      </c>
      <c r="J17" s="93">
        <v>557060.55</v>
      </c>
      <c r="K17" s="93">
        <v>0</v>
      </c>
      <c r="L17" s="93">
        <v>0</v>
      </c>
      <c r="M17" s="93">
        <v>0</v>
      </c>
      <c r="N17" s="93">
        <v>0</v>
      </c>
      <c r="O17" s="93">
        <v>0</v>
      </c>
      <c r="P17" s="93">
        <v>0</v>
      </c>
      <c r="Q17" s="93">
        <v>0</v>
      </c>
      <c r="R17" s="93">
        <v>0</v>
      </c>
      <c r="S17" s="93">
        <v>0</v>
      </c>
      <c r="T17" s="93">
        <v>0</v>
      </c>
      <c r="U17" s="93">
        <v>0</v>
      </c>
      <c r="V17" s="93">
        <v>0</v>
      </c>
      <c r="W17" s="93">
        <v>9582439.16</v>
      </c>
      <c r="X17" s="93"/>
      <c r="Y17" s="93"/>
      <c r="Z17" s="93"/>
      <c r="AA17" s="93"/>
      <c r="AB17" s="93"/>
      <c r="AC17" s="93"/>
      <c r="AD17" s="93"/>
      <c r="AE17" s="93"/>
      <c r="AF17" s="93"/>
      <c r="AG17" s="93"/>
      <c r="AH17" s="93"/>
      <c r="AI17" s="93"/>
      <c r="AJ17" s="93"/>
      <c r="AK17" s="93"/>
    </row>
    <row r="18" ht="16.35" customHeight="1" spans="1:37">
      <c r="A18" s="92" t="s">
        <v>358</v>
      </c>
      <c r="B18" s="93">
        <v>0</v>
      </c>
      <c r="C18" s="93">
        <v>0</v>
      </c>
      <c r="D18" s="93">
        <v>0</v>
      </c>
      <c r="E18" s="93">
        <v>0</v>
      </c>
      <c r="F18" s="93">
        <v>0</v>
      </c>
      <c r="G18" s="93">
        <v>0</v>
      </c>
      <c r="H18" s="93">
        <v>0</v>
      </c>
      <c r="I18" s="93">
        <v>0</v>
      </c>
      <c r="J18" s="93">
        <v>0</v>
      </c>
      <c r="K18" s="93">
        <v>240.73</v>
      </c>
      <c r="L18" s="93">
        <v>0</v>
      </c>
      <c r="M18" s="93">
        <v>0</v>
      </c>
      <c r="N18" s="93">
        <v>0</v>
      </c>
      <c r="O18" s="93">
        <v>0</v>
      </c>
      <c r="P18" s="93">
        <v>0</v>
      </c>
      <c r="Q18" s="93">
        <v>19085.68</v>
      </c>
      <c r="R18" s="93">
        <v>0</v>
      </c>
      <c r="S18" s="93">
        <v>0</v>
      </c>
      <c r="T18" s="93">
        <v>0</v>
      </c>
      <c r="U18" s="93">
        <v>0</v>
      </c>
      <c r="V18" s="93">
        <v>0</v>
      </c>
      <c r="W18" s="93">
        <v>155745.1</v>
      </c>
      <c r="X18" s="93"/>
      <c r="Y18" s="93"/>
      <c r="Z18" s="93"/>
      <c r="AA18" s="93"/>
      <c r="AB18" s="93"/>
      <c r="AC18" s="93"/>
      <c r="AD18" s="93"/>
      <c r="AE18" s="93"/>
      <c r="AF18" s="93"/>
      <c r="AG18" s="93"/>
      <c r="AH18" s="93"/>
      <c r="AI18" s="93"/>
      <c r="AJ18" s="93"/>
      <c r="AK18" s="93"/>
    </row>
    <row r="19" ht="16.35" customHeight="1" spans="1:37">
      <c r="A19" s="92" t="s">
        <v>359</v>
      </c>
      <c r="B19" s="93">
        <v>3701532.99</v>
      </c>
      <c r="C19" s="93">
        <v>4399262.75</v>
      </c>
      <c r="D19" s="93">
        <v>3673911.59</v>
      </c>
      <c r="E19" s="93">
        <v>3534399.53</v>
      </c>
      <c r="F19" s="93">
        <v>0</v>
      </c>
      <c r="G19" s="93">
        <v>47484980.79</v>
      </c>
      <c r="H19" s="93">
        <v>15023353.02</v>
      </c>
      <c r="I19" s="93">
        <v>4043990.8</v>
      </c>
      <c r="J19" s="93">
        <v>7028395.85</v>
      </c>
      <c r="K19" s="93">
        <v>9999859.24</v>
      </c>
      <c r="L19" s="93">
        <v>8199726.87</v>
      </c>
      <c r="M19" s="93">
        <v>1979334.58</v>
      </c>
      <c r="N19" s="93">
        <v>7432593.4</v>
      </c>
      <c r="O19" s="93">
        <v>2635216.56</v>
      </c>
      <c r="P19" s="93">
        <v>0</v>
      </c>
      <c r="Q19" s="93">
        <v>149788305.22</v>
      </c>
      <c r="R19" s="93">
        <v>0</v>
      </c>
      <c r="S19" s="93">
        <v>23406.88</v>
      </c>
      <c r="T19" s="93">
        <v>0</v>
      </c>
      <c r="U19" s="93">
        <v>0</v>
      </c>
      <c r="V19" s="93">
        <v>0</v>
      </c>
      <c r="W19" s="93">
        <v>248254388.96</v>
      </c>
      <c r="X19" s="93"/>
      <c r="Y19" s="93"/>
      <c r="Z19" s="93"/>
      <c r="AA19" s="93"/>
      <c r="AB19" s="93"/>
      <c r="AC19" s="93"/>
      <c r="AD19" s="93"/>
      <c r="AE19" s="93"/>
      <c r="AF19" s="93"/>
      <c r="AG19" s="93"/>
      <c r="AH19" s="93"/>
      <c r="AI19" s="93"/>
      <c r="AJ19" s="93"/>
      <c r="AK19" s="93"/>
    </row>
    <row r="20" ht="16.35" customHeight="1" spans="1:37">
      <c r="A20" s="92" t="s">
        <v>360</v>
      </c>
      <c r="B20" s="93">
        <v>41446.87</v>
      </c>
      <c r="C20" s="93">
        <v>82360.42</v>
      </c>
      <c r="D20" s="93">
        <v>342225.66</v>
      </c>
      <c r="E20" s="93">
        <v>-11495.96</v>
      </c>
      <c r="F20" s="93">
        <v>0</v>
      </c>
      <c r="G20" s="93">
        <v>831480.64</v>
      </c>
      <c r="H20" s="93">
        <v>63410.98</v>
      </c>
      <c r="I20" s="93">
        <v>41498.29</v>
      </c>
      <c r="J20" s="93">
        <v>12421.54</v>
      </c>
      <c r="K20" s="93">
        <v>-61622.48</v>
      </c>
      <c r="L20" s="93">
        <v>1415278.13</v>
      </c>
      <c r="M20" s="93">
        <v>18402.67</v>
      </c>
      <c r="N20" s="93">
        <v>114637.31</v>
      </c>
      <c r="O20" s="93">
        <v>-97266.8</v>
      </c>
      <c r="P20" s="93">
        <v>0</v>
      </c>
      <c r="Q20" s="93">
        <v>-951171.58</v>
      </c>
      <c r="R20" s="93">
        <v>0</v>
      </c>
      <c r="S20" s="93">
        <v>0</v>
      </c>
      <c r="T20" s="93">
        <v>0</v>
      </c>
      <c r="U20" s="93">
        <v>0</v>
      </c>
      <c r="V20" s="93">
        <v>0</v>
      </c>
      <c r="W20" s="93">
        <v>4625976.18</v>
      </c>
      <c r="X20" s="93"/>
      <c r="Y20" s="93"/>
      <c r="Z20" s="93"/>
      <c r="AA20" s="93"/>
      <c r="AB20" s="93"/>
      <c r="AC20" s="93"/>
      <c r="AD20" s="93"/>
      <c r="AE20" s="93"/>
      <c r="AF20" s="93"/>
      <c r="AG20" s="93"/>
      <c r="AH20" s="93"/>
      <c r="AI20" s="93"/>
      <c r="AJ20" s="93"/>
      <c r="AK20" s="93"/>
    </row>
    <row r="21" ht="16.35" customHeight="1" spans="1:37">
      <c r="A21" s="92" t="s">
        <v>361</v>
      </c>
      <c r="B21" s="93">
        <v>3660086.12</v>
      </c>
      <c r="C21" s="93">
        <v>4316902.33</v>
      </c>
      <c r="D21" s="93">
        <v>3331685.93</v>
      </c>
      <c r="E21" s="93">
        <v>3545895.49</v>
      </c>
      <c r="F21" s="93">
        <v>0</v>
      </c>
      <c r="G21" s="93">
        <v>46653500.15</v>
      </c>
      <c r="H21" s="93">
        <v>14959942.04</v>
      </c>
      <c r="I21" s="93">
        <v>4002492.51</v>
      </c>
      <c r="J21" s="93">
        <v>7015974.31</v>
      </c>
      <c r="K21" s="93">
        <v>10061481.72</v>
      </c>
      <c r="L21" s="93">
        <v>6784448.74</v>
      </c>
      <c r="M21" s="93">
        <v>1960931.91</v>
      </c>
      <c r="N21" s="93">
        <v>7317956.09</v>
      </c>
      <c r="O21" s="93">
        <v>2732483.36</v>
      </c>
      <c r="P21" s="93">
        <v>0</v>
      </c>
      <c r="Q21" s="93">
        <v>150739476.8</v>
      </c>
      <c r="R21" s="93">
        <v>0</v>
      </c>
      <c r="S21" s="93">
        <v>23406.88</v>
      </c>
      <c r="T21" s="93">
        <v>0</v>
      </c>
      <c r="U21" s="93">
        <v>0</v>
      </c>
      <c r="V21" s="93">
        <v>0</v>
      </c>
      <c r="W21" s="93">
        <v>241172551.58</v>
      </c>
      <c r="X21" s="93"/>
      <c r="Y21" s="93"/>
      <c r="Z21" s="93"/>
      <c r="AA21" s="93"/>
      <c r="AB21" s="93"/>
      <c r="AC21" s="93"/>
      <c r="AD21" s="93"/>
      <c r="AE21" s="93"/>
      <c r="AF21" s="93"/>
      <c r="AG21" s="93"/>
      <c r="AH21" s="93"/>
      <c r="AI21" s="93"/>
      <c r="AJ21" s="93"/>
      <c r="AK21" s="93"/>
    </row>
    <row r="22" ht="16.35" customHeight="1" spans="1:37">
      <c r="A22" s="92" t="s">
        <v>362</v>
      </c>
      <c r="B22" s="93">
        <v>0</v>
      </c>
      <c r="C22" s="93">
        <v>0</v>
      </c>
      <c r="D22" s="93">
        <v>0</v>
      </c>
      <c r="E22" s="93">
        <v>0</v>
      </c>
      <c r="F22" s="93">
        <v>0</v>
      </c>
      <c r="G22" s="93">
        <v>0</v>
      </c>
      <c r="H22" s="93">
        <v>0</v>
      </c>
      <c r="I22" s="93">
        <v>0</v>
      </c>
      <c r="J22" s="93">
        <v>0</v>
      </c>
      <c r="K22" s="93">
        <v>0</v>
      </c>
      <c r="L22" s="93">
        <v>0</v>
      </c>
      <c r="M22" s="93">
        <v>0</v>
      </c>
      <c r="N22" s="93">
        <v>0</v>
      </c>
      <c r="O22" s="93">
        <v>0</v>
      </c>
      <c r="P22" s="93">
        <v>0</v>
      </c>
      <c r="Q22" s="93">
        <v>0</v>
      </c>
      <c r="R22" s="93">
        <v>0</v>
      </c>
      <c r="S22" s="93">
        <v>0</v>
      </c>
      <c r="T22" s="93">
        <v>0</v>
      </c>
      <c r="U22" s="93">
        <v>0</v>
      </c>
      <c r="V22" s="93">
        <v>0</v>
      </c>
      <c r="W22" s="93">
        <v>0</v>
      </c>
      <c r="X22" s="93"/>
      <c r="Y22" s="93"/>
      <c r="Z22" s="93"/>
      <c r="AA22" s="93"/>
      <c r="AB22" s="93"/>
      <c r="AC22" s="93"/>
      <c r="AD22" s="93"/>
      <c r="AE22" s="93"/>
      <c r="AF22" s="93"/>
      <c r="AG22" s="93"/>
      <c r="AH22" s="93"/>
      <c r="AI22" s="93"/>
      <c r="AJ22" s="93"/>
      <c r="AK22" s="93"/>
    </row>
    <row r="23" ht="16.35" customHeight="1" spans="1:37">
      <c r="A23" s="92" t="s">
        <v>363</v>
      </c>
      <c r="B23" s="93">
        <v>0</v>
      </c>
      <c r="C23" s="93">
        <v>0</v>
      </c>
      <c r="D23" s="93">
        <v>0</v>
      </c>
      <c r="E23" s="93">
        <v>0</v>
      </c>
      <c r="F23" s="93">
        <v>0</v>
      </c>
      <c r="G23" s="93">
        <v>0</v>
      </c>
      <c r="H23" s="93">
        <v>0</v>
      </c>
      <c r="I23" s="93">
        <v>0</v>
      </c>
      <c r="J23" s="93">
        <v>0</v>
      </c>
      <c r="K23" s="93">
        <v>0</v>
      </c>
      <c r="L23" s="93">
        <v>0</v>
      </c>
      <c r="M23" s="93">
        <v>0</v>
      </c>
      <c r="N23" s="93">
        <v>0</v>
      </c>
      <c r="O23" s="93">
        <v>0</v>
      </c>
      <c r="P23" s="93">
        <v>0</v>
      </c>
      <c r="Q23" s="93">
        <v>0</v>
      </c>
      <c r="R23" s="93">
        <v>0</v>
      </c>
      <c r="S23" s="93">
        <v>0</v>
      </c>
      <c r="T23" s="93">
        <v>0</v>
      </c>
      <c r="U23" s="93">
        <v>0</v>
      </c>
      <c r="V23" s="93">
        <v>0</v>
      </c>
      <c r="W23" s="93">
        <v>0</v>
      </c>
      <c r="X23" s="93"/>
      <c r="Y23" s="93"/>
      <c r="Z23" s="93"/>
      <c r="AA23" s="93"/>
      <c r="AB23" s="93"/>
      <c r="AC23" s="93"/>
      <c r="AD23" s="93"/>
      <c r="AE23" s="93"/>
      <c r="AF23" s="93"/>
      <c r="AG23" s="93"/>
      <c r="AH23" s="93"/>
      <c r="AI23" s="93"/>
      <c r="AJ23" s="93"/>
      <c r="AK23" s="93"/>
    </row>
    <row r="24" ht="16.35" customHeight="1" spans="1:37">
      <c r="A24" s="92" t="s">
        <v>364</v>
      </c>
      <c r="B24" s="93">
        <v>0</v>
      </c>
      <c r="C24" s="93">
        <v>0</v>
      </c>
      <c r="D24" s="93">
        <v>0</v>
      </c>
      <c r="E24" s="93">
        <v>0</v>
      </c>
      <c r="F24" s="93">
        <v>0</v>
      </c>
      <c r="G24" s="93">
        <v>0</v>
      </c>
      <c r="H24" s="93">
        <v>0</v>
      </c>
      <c r="I24" s="93">
        <v>0</v>
      </c>
      <c r="J24" s="93">
        <v>0</v>
      </c>
      <c r="K24" s="93">
        <v>0</v>
      </c>
      <c r="L24" s="93">
        <v>0</v>
      </c>
      <c r="M24" s="93">
        <v>0</v>
      </c>
      <c r="N24" s="93">
        <v>0</v>
      </c>
      <c r="O24" s="93">
        <v>0</v>
      </c>
      <c r="P24" s="93">
        <v>0</v>
      </c>
      <c r="Q24" s="93">
        <v>0</v>
      </c>
      <c r="R24" s="93">
        <v>0</v>
      </c>
      <c r="S24" s="93">
        <v>0</v>
      </c>
      <c r="T24" s="93">
        <v>0</v>
      </c>
      <c r="U24" s="93">
        <v>0</v>
      </c>
      <c r="V24" s="93">
        <v>0</v>
      </c>
      <c r="W24" s="93">
        <v>2455861.2</v>
      </c>
      <c r="X24" s="93"/>
      <c r="Y24" s="93"/>
      <c r="Z24" s="93"/>
      <c r="AA24" s="93"/>
      <c r="AB24" s="93"/>
      <c r="AC24" s="93"/>
      <c r="AD24" s="93"/>
      <c r="AE24" s="93"/>
      <c r="AF24" s="93"/>
      <c r="AG24" s="93"/>
      <c r="AH24" s="93"/>
      <c r="AI24" s="93"/>
      <c r="AJ24" s="93"/>
      <c r="AK24" s="93"/>
    </row>
    <row r="25" ht="16.35" customHeight="1" spans="1:37">
      <c r="A25" s="92" t="s">
        <v>365</v>
      </c>
      <c r="B25" s="93">
        <v>3239517.92</v>
      </c>
      <c r="C25" s="93">
        <v>34066028.8</v>
      </c>
      <c r="D25" s="93">
        <v>37818161.7</v>
      </c>
      <c r="E25" s="93">
        <v>-3358585.09</v>
      </c>
      <c r="F25" s="93">
        <v>0</v>
      </c>
      <c r="G25" s="93">
        <v>69161812.25</v>
      </c>
      <c r="H25" s="93">
        <v>-5716691.77</v>
      </c>
      <c r="I25" s="93">
        <v>1976575.21</v>
      </c>
      <c r="J25" s="93">
        <v>-4584542.85</v>
      </c>
      <c r="K25" s="93">
        <v>-9996755.92</v>
      </c>
      <c r="L25" s="93">
        <v>127529960.26</v>
      </c>
      <c r="M25" s="93">
        <v>623072.78</v>
      </c>
      <c r="N25" s="93">
        <v>49800167.61</v>
      </c>
      <c r="O25" s="93">
        <v>3819310.09</v>
      </c>
      <c r="P25" s="93">
        <v>0</v>
      </c>
      <c r="Q25" s="93">
        <v>-313613934.57</v>
      </c>
      <c r="R25" s="93">
        <v>0</v>
      </c>
      <c r="S25" s="93">
        <v>1630688.37</v>
      </c>
      <c r="T25" s="93">
        <v>0</v>
      </c>
      <c r="U25" s="93">
        <v>0</v>
      </c>
      <c r="V25" s="93">
        <v>0</v>
      </c>
      <c r="W25" s="93">
        <v>402897487.56</v>
      </c>
      <c r="X25" s="93"/>
      <c r="Y25" s="93"/>
      <c r="Z25" s="93"/>
      <c r="AA25" s="93"/>
      <c r="AB25" s="93"/>
      <c r="AC25" s="93"/>
      <c r="AD25" s="93"/>
      <c r="AE25" s="93"/>
      <c r="AF25" s="93"/>
      <c r="AG25" s="93"/>
      <c r="AH25" s="93"/>
      <c r="AI25" s="93"/>
      <c r="AJ25" s="93"/>
      <c r="AK25" s="93"/>
    </row>
    <row r="26" ht="16.35" customHeight="1" spans="1:37">
      <c r="A26" s="92" t="s">
        <v>366</v>
      </c>
      <c r="B26" s="93">
        <v>0</v>
      </c>
      <c r="C26" s="93">
        <v>0</v>
      </c>
      <c r="D26" s="93">
        <v>0</v>
      </c>
      <c r="E26" s="93">
        <v>0</v>
      </c>
      <c r="F26" s="93">
        <v>0</v>
      </c>
      <c r="G26" s="93">
        <v>0</v>
      </c>
      <c r="H26" s="93">
        <v>0</v>
      </c>
      <c r="I26" s="93">
        <v>0</v>
      </c>
      <c r="J26" s="93">
        <v>0</v>
      </c>
      <c r="K26" s="93">
        <v>0</v>
      </c>
      <c r="L26" s="93">
        <v>0</v>
      </c>
      <c r="M26" s="93">
        <v>0</v>
      </c>
      <c r="N26" s="93">
        <v>0</v>
      </c>
      <c r="O26" s="93">
        <v>74449.89</v>
      </c>
      <c r="P26" s="93">
        <v>0</v>
      </c>
      <c r="Q26" s="93">
        <v>408877.73</v>
      </c>
      <c r="R26" s="93">
        <v>0</v>
      </c>
      <c r="S26" s="93">
        <v>0</v>
      </c>
      <c r="T26" s="93">
        <v>0</v>
      </c>
      <c r="U26" s="93">
        <v>0</v>
      </c>
      <c r="V26" s="93">
        <v>0</v>
      </c>
      <c r="W26" s="93">
        <v>36073.68</v>
      </c>
      <c r="X26" s="93"/>
      <c r="Y26" s="93"/>
      <c r="Z26" s="93"/>
      <c r="AA26" s="93"/>
      <c r="AB26" s="93"/>
      <c r="AC26" s="93"/>
      <c r="AD26" s="93"/>
      <c r="AE26" s="93"/>
      <c r="AF26" s="93"/>
      <c r="AG26" s="93"/>
      <c r="AH26" s="93"/>
      <c r="AI26" s="93"/>
      <c r="AJ26" s="93"/>
      <c r="AK26" s="93"/>
    </row>
    <row r="27" ht="16.35" customHeight="1" spans="1:37">
      <c r="A27" s="92" t="s">
        <v>367</v>
      </c>
      <c r="B27" s="93">
        <v>0</v>
      </c>
      <c r="C27" s="93">
        <v>0</v>
      </c>
      <c r="D27" s="93">
        <v>0</v>
      </c>
      <c r="E27" s="93">
        <v>0</v>
      </c>
      <c r="F27" s="93">
        <v>0</v>
      </c>
      <c r="G27" s="93">
        <v>0</v>
      </c>
      <c r="H27" s="93">
        <v>0</v>
      </c>
      <c r="I27" s="93">
        <v>0</v>
      </c>
      <c r="J27" s="93">
        <v>0</v>
      </c>
      <c r="K27" s="93">
        <v>0</v>
      </c>
      <c r="L27" s="93">
        <v>0</v>
      </c>
      <c r="M27" s="93">
        <v>0</v>
      </c>
      <c r="N27" s="93">
        <v>0</v>
      </c>
      <c r="O27" s="93">
        <v>0</v>
      </c>
      <c r="P27" s="93">
        <v>0</v>
      </c>
      <c r="Q27" s="93">
        <v>20000</v>
      </c>
      <c r="R27" s="93">
        <v>0</v>
      </c>
      <c r="S27" s="93">
        <v>0</v>
      </c>
      <c r="T27" s="93">
        <v>0</v>
      </c>
      <c r="U27" s="93">
        <v>0</v>
      </c>
      <c r="V27" s="93">
        <v>0</v>
      </c>
      <c r="W27" s="93">
        <v>80525.7</v>
      </c>
      <c r="X27" s="93"/>
      <c r="Y27" s="93"/>
      <c r="Z27" s="93"/>
      <c r="AA27" s="93"/>
      <c r="AB27" s="93"/>
      <c r="AC27" s="93"/>
      <c r="AD27" s="93"/>
      <c r="AE27" s="93"/>
      <c r="AF27" s="93"/>
      <c r="AG27" s="93"/>
      <c r="AH27" s="93"/>
      <c r="AI27" s="93"/>
      <c r="AJ27" s="93"/>
      <c r="AK27" s="93"/>
    </row>
    <row r="28" ht="16.35" customHeight="1" spans="1:37">
      <c r="A28" s="92" t="s">
        <v>368</v>
      </c>
      <c r="B28" s="93">
        <v>3239517.92</v>
      </c>
      <c r="C28" s="93">
        <v>34066028.8</v>
      </c>
      <c r="D28" s="93">
        <v>37818161.7</v>
      </c>
      <c r="E28" s="93">
        <v>-3358585.09</v>
      </c>
      <c r="F28" s="93">
        <v>0</v>
      </c>
      <c r="G28" s="93">
        <v>69161812.25</v>
      </c>
      <c r="H28" s="93">
        <v>-5716691.77</v>
      </c>
      <c r="I28" s="93">
        <v>1976575.21</v>
      </c>
      <c r="J28" s="93">
        <v>-4584542.85</v>
      </c>
      <c r="K28" s="93">
        <v>-9996755.92</v>
      </c>
      <c r="L28" s="93">
        <v>127529960.26</v>
      </c>
      <c r="M28" s="93">
        <v>623072.78</v>
      </c>
      <c r="N28" s="93">
        <v>49800167.61</v>
      </c>
      <c r="O28" s="93">
        <v>3893759.98</v>
      </c>
      <c r="P28" s="93">
        <v>0</v>
      </c>
      <c r="Q28" s="93">
        <v>-313225056.84</v>
      </c>
      <c r="R28" s="93">
        <v>0</v>
      </c>
      <c r="S28" s="93">
        <v>1630688.37</v>
      </c>
      <c r="T28" s="93">
        <v>0</v>
      </c>
      <c r="U28" s="93">
        <v>0</v>
      </c>
      <c r="V28" s="93">
        <v>0</v>
      </c>
      <c r="W28" s="93">
        <v>402853035.54</v>
      </c>
      <c r="X28" s="93"/>
      <c r="Y28" s="93"/>
      <c r="Z28" s="93"/>
      <c r="AA28" s="93"/>
      <c r="AB28" s="93"/>
      <c r="AC28" s="93"/>
      <c r="AD28" s="93"/>
      <c r="AE28" s="93"/>
      <c r="AF28" s="93"/>
      <c r="AG28" s="93"/>
      <c r="AH28" s="93"/>
      <c r="AI28" s="93"/>
      <c r="AJ28" s="93"/>
      <c r="AK28" s="93"/>
    </row>
    <row r="29" ht="16.35" customHeight="1" spans="1:37">
      <c r="A29" s="92" t="s">
        <v>369</v>
      </c>
      <c r="B29" s="93">
        <v>0</v>
      </c>
      <c r="C29" s="93">
        <v>0</v>
      </c>
      <c r="D29" s="93">
        <v>0</v>
      </c>
      <c r="E29" s="93">
        <v>0</v>
      </c>
      <c r="F29" s="93">
        <v>0</v>
      </c>
      <c r="G29" s="93">
        <v>0</v>
      </c>
      <c r="H29" s="93">
        <v>0</v>
      </c>
      <c r="I29" s="93">
        <v>0</v>
      </c>
      <c r="J29" s="93">
        <v>0</v>
      </c>
      <c r="K29" s="93">
        <v>0</v>
      </c>
      <c r="L29" s="93">
        <v>0</v>
      </c>
      <c r="M29" s="93">
        <v>0</v>
      </c>
      <c r="N29" s="93">
        <v>0</v>
      </c>
      <c r="O29" s="93">
        <v>0</v>
      </c>
      <c r="P29" s="93">
        <v>0</v>
      </c>
      <c r="Q29" s="93">
        <v>84366391.46</v>
      </c>
      <c r="R29" s="93">
        <v>0</v>
      </c>
      <c r="S29" s="93">
        <v>0</v>
      </c>
      <c r="T29" s="93">
        <v>0</v>
      </c>
      <c r="U29" s="93">
        <v>0</v>
      </c>
      <c r="V29" s="93">
        <v>0</v>
      </c>
      <c r="W29" s="93">
        <v>0</v>
      </c>
      <c r="X29" s="93"/>
      <c r="Y29" s="93"/>
      <c r="Z29" s="93"/>
      <c r="AA29" s="93"/>
      <c r="AB29" s="93"/>
      <c r="AC29" s="93"/>
      <c r="AD29" s="93"/>
      <c r="AE29" s="93"/>
      <c r="AF29" s="93"/>
      <c r="AG29" s="93"/>
      <c r="AH29" s="93"/>
      <c r="AI29" s="93"/>
      <c r="AJ29" s="93"/>
      <c r="AK29" s="93"/>
    </row>
    <row r="30" ht="16.35" customHeight="1" spans="1:37">
      <c r="A30" s="92" t="s">
        <v>370</v>
      </c>
      <c r="B30" s="93">
        <v>3239517.92</v>
      </c>
      <c r="C30" s="93">
        <v>34066028.8</v>
      </c>
      <c r="D30" s="93">
        <v>37818161.7</v>
      </c>
      <c r="E30" s="93">
        <v>-3358585.09</v>
      </c>
      <c r="F30" s="93">
        <v>0</v>
      </c>
      <c r="G30" s="93">
        <v>69161812.25</v>
      </c>
      <c r="H30" s="93">
        <v>-5716691.77</v>
      </c>
      <c r="I30" s="93">
        <v>1976575.21</v>
      </c>
      <c r="J30" s="93">
        <v>-4584542.85</v>
      </c>
      <c r="K30" s="93">
        <v>-9996755.92</v>
      </c>
      <c r="L30" s="93">
        <v>127529960.26</v>
      </c>
      <c r="M30" s="93">
        <v>623072.78</v>
      </c>
      <c r="N30" s="93">
        <v>49800167.61</v>
      </c>
      <c r="O30" s="93">
        <v>3893759.98</v>
      </c>
      <c r="P30" s="93">
        <v>0</v>
      </c>
      <c r="Q30" s="93">
        <v>-397591448.3</v>
      </c>
      <c r="R30" s="93">
        <v>0</v>
      </c>
      <c r="S30" s="93">
        <v>1630688.37</v>
      </c>
      <c r="T30" s="93">
        <v>0</v>
      </c>
      <c r="U30" s="93">
        <v>0</v>
      </c>
      <c r="V30" s="93">
        <v>0</v>
      </c>
      <c r="W30" s="93">
        <v>402853035.54</v>
      </c>
      <c r="X30" s="93"/>
      <c r="Y30" s="93"/>
      <c r="Z30" s="93"/>
      <c r="AA30" s="93"/>
      <c r="AB30" s="93"/>
      <c r="AC30" s="93"/>
      <c r="AD30" s="93"/>
      <c r="AE30" s="93"/>
      <c r="AF30" s="93"/>
      <c r="AG30" s="93"/>
      <c r="AH30" s="93"/>
      <c r="AI30" s="93"/>
      <c r="AJ30" s="93"/>
      <c r="AK30" s="93"/>
    </row>
    <row r="31" ht="16.35" customHeight="1" spans="1:37">
      <c r="A31" s="92" t="s">
        <v>371</v>
      </c>
      <c r="B31" s="93">
        <v>0</v>
      </c>
      <c r="C31" s="93">
        <v>0</v>
      </c>
      <c r="D31" s="93">
        <v>0</v>
      </c>
      <c r="E31" s="93">
        <v>0</v>
      </c>
      <c r="F31" s="93">
        <v>0</v>
      </c>
      <c r="G31" s="93">
        <v>0</v>
      </c>
      <c r="H31" s="93">
        <v>0</v>
      </c>
      <c r="I31" s="93">
        <v>0</v>
      </c>
      <c r="J31" s="93">
        <v>0</v>
      </c>
      <c r="K31" s="93">
        <v>0</v>
      </c>
      <c r="L31" s="93">
        <v>0</v>
      </c>
      <c r="M31" s="93">
        <v>0</v>
      </c>
      <c r="N31" s="93">
        <v>0</v>
      </c>
      <c r="O31" s="93">
        <v>0</v>
      </c>
      <c r="P31" s="93">
        <v>0</v>
      </c>
      <c r="Q31" s="93">
        <v>0</v>
      </c>
      <c r="R31" s="93">
        <v>0</v>
      </c>
      <c r="S31" s="93">
        <v>0</v>
      </c>
      <c r="T31" s="93">
        <v>0</v>
      </c>
      <c r="U31" s="93">
        <v>0</v>
      </c>
      <c r="V31" s="93">
        <v>0</v>
      </c>
      <c r="W31" s="93">
        <v>0</v>
      </c>
      <c r="X31" s="93"/>
      <c r="Y31" s="93"/>
      <c r="Z31" s="93"/>
      <c r="AA31" s="93"/>
      <c r="AB31" s="93"/>
      <c r="AC31" s="93"/>
      <c r="AD31" s="93"/>
      <c r="AE31" s="93"/>
      <c r="AF31" s="93"/>
      <c r="AG31" s="93"/>
      <c r="AH31" s="93"/>
      <c r="AI31" s="93"/>
      <c r="AJ31" s="93"/>
      <c r="AK31" s="93"/>
    </row>
    <row r="32" ht="16.35" customHeight="1" spans="1:37">
      <c r="A32" s="92" t="s">
        <v>372</v>
      </c>
      <c r="B32" s="93">
        <v>3239517.92</v>
      </c>
      <c r="C32" s="93">
        <v>34066028.8</v>
      </c>
      <c r="D32" s="93">
        <v>37818161.7</v>
      </c>
      <c r="E32" s="93">
        <v>-3358585.09</v>
      </c>
      <c r="F32" s="93">
        <v>0</v>
      </c>
      <c r="G32" s="93">
        <v>69161812.25</v>
      </c>
      <c r="H32" s="93">
        <v>-5716691.77</v>
      </c>
      <c r="I32" s="93">
        <v>1976575.21</v>
      </c>
      <c r="J32" s="93">
        <v>-4584542.85</v>
      </c>
      <c r="K32" s="93">
        <v>-9996755.92</v>
      </c>
      <c r="L32" s="93">
        <v>127529960.26</v>
      </c>
      <c r="M32" s="93">
        <v>623072.78</v>
      </c>
      <c r="N32" s="93">
        <v>49800167.61</v>
      </c>
      <c r="O32" s="93">
        <v>3893759.98</v>
      </c>
      <c r="P32" s="93">
        <v>0</v>
      </c>
      <c r="Q32" s="93">
        <v>-397591448.3</v>
      </c>
      <c r="R32" s="93">
        <v>0</v>
      </c>
      <c r="S32" s="93">
        <v>1630688.37</v>
      </c>
      <c r="T32" s="93">
        <v>0</v>
      </c>
      <c r="U32" s="93">
        <v>0</v>
      </c>
      <c r="V32" s="93">
        <v>0</v>
      </c>
      <c r="W32" s="93">
        <v>402853035.54</v>
      </c>
      <c r="X32" s="93"/>
      <c r="Y32" s="93"/>
      <c r="Z32" s="93"/>
      <c r="AA32" s="93"/>
      <c r="AB32" s="93"/>
      <c r="AC32" s="93"/>
      <c r="AD32" s="93"/>
      <c r="AE32" s="93"/>
      <c r="AF32" s="93"/>
      <c r="AG32" s="93"/>
      <c r="AH32" s="93"/>
      <c r="AI32" s="93"/>
      <c r="AJ32" s="93"/>
      <c r="AK32" s="93"/>
    </row>
    <row r="33" ht="16.35" customHeight="1" spans="1:37">
      <c r="A33" s="92" t="s">
        <v>373</v>
      </c>
      <c r="B33" s="93">
        <v>0</v>
      </c>
      <c r="C33" s="93">
        <v>0</v>
      </c>
      <c r="D33" s="93">
        <v>0</v>
      </c>
      <c r="E33" s="93">
        <v>0</v>
      </c>
      <c r="F33" s="93">
        <v>0</v>
      </c>
      <c r="G33" s="93">
        <v>0</v>
      </c>
      <c r="H33" s="93">
        <v>0</v>
      </c>
      <c r="I33" s="93">
        <v>0</v>
      </c>
      <c r="J33" s="93">
        <v>0</v>
      </c>
      <c r="K33" s="93">
        <v>0</v>
      </c>
      <c r="L33" s="93">
        <v>0</v>
      </c>
      <c r="M33" s="93">
        <v>0</v>
      </c>
      <c r="N33" s="93">
        <v>0</v>
      </c>
      <c r="O33" s="93">
        <v>0</v>
      </c>
      <c r="P33" s="93">
        <v>0</v>
      </c>
      <c r="Q33" s="93">
        <v>0</v>
      </c>
      <c r="R33" s="93">
        <v>0</v>
      </c>
      <c r="S33" s="93">
        <v>0</v>
      </c>
      <c r="T33" s="93">
        <v>0</v>
      </c>
      <c r="U33" s="93">
        <v>0</v>
      </c>
      <c r="V33" s="93">
        <v>0</v>
      </c>
      <c r="W33" s="93">
        <v>0</v>
      </c>
      <c r="X33" s="93"/>
      <c r="Y33" s="93"/>
      <c r="Z33" s="93"/>
      <c r="AA33" s="93"/>
      <c r="AB33" s="93"/>
      <c r="AC33" s="93"/>
      <c r="AD33" s="93"/>
      <c r="AE33" s="93"/>
      <c r="AF33" s="93"/>
      <c r="AG33" s="93"/>
      <c r="AH33" s="93"/>
      <c r="AI33" s="93"/>
      <c r="AJ33" s="93"/>
      <c r="AK33" s="93"/>
    </row>
    <row r="34" ht="16.35" customHeight="1" spans="1:37">
      <c r="A34" s="92" t="s">
        <v>374</v>
      </c>
      <c r="B34" s="93">
        <v>3239517.92</v>
      </c>
      <c r="C34" s="93">
        <v>34066028.8</v>
      </c>
      <c r="D34" s="93">
        <v>37818161.7</v>
      </c>
      <c r="E34" s="93">
        <v>-3358585.09</v>
      </c>
      <c r="F34" s="93">
        <v>0</v>
      </c>
      <c r="G34" s="93">
        <v>69161812.25</v>
      </c>
      <c r="H34" s="93">
        <v>-5716691.77</v>
      </c>
      <c r="I34" s="93">
        <v>1976575.21</v>
      </c>
      <c r="J34" s="93">
        <v>-4584542.85</v>
      </c>
      <c r="K34" s="93">
        <v>-9996755.92</v>
      </c>
      <c r="L34" s="93">
        <v>127529960.26</v>
      </c>
      <c r="M34" s="93">
        <v>623072.78</v>
      </c>
      <c r="N34" s="93">
        <v>49800167.61</v>
      </c>
      <c r="O34" s="93">
        <v>3893759.98</v>
      </c>
      <c r="P34" s="93">
        <v>0</v>
      </c>
      <c r="Q34" s="93">
        <v>-397591448.3</v>
      </c>
      <c r="R34" s="93">
        <v>0</v>
      </c>
      <c r="S34" s="93">
        <v>1630688.37</v>
      </c>
      <c r="T34" s="93">
        <v>0</v>
      </c>
      <c r="U34" s="93">
        <v>0</v>
      </c>
      <c r="V34" s="93">
        <v>0</v>
      </c>
      <c r="W34" s="93">
        <v>402853035.54</v>
      </c>
      <c r="X34" s="93"/>
      <c r="Y34" s="93"/>
      <c r="Z34" s="93"/>
      <c r="AA34" s="93"/>
      <c r="AB34" s="93"/>
      <c r="AC34" s="93"/>
      <c r="AD34" s="93"/>
      <c r="AE34" s="93"/>
      <c r="AF34" s="93"/>
      <c r="AG34" s="93"/>
      <c r="AH34" s="93"/>
      <c r="AI34" s="93"/>
      <c r="AJ34" s="93"/>
      <c r="AK34" s="93"/>
    </row>
    <row r="35" ht="16.35" customHeight="1" spans="1:37">
      <c r="A35" s="92" t="s">
        <v>375</v>
      </c>
      <c r="B35" s="93">
        <v>-1082837.85</v>
      </c>
      <c r="C35" s="93">
        <v>-904950.87</v>
      </c>
      <c r="D35" s="93">
        <v>-4877206.39</v>
      </c>
      <c r="E35" s="93">
        <v>0</v>
      </c>
      <c r="F35" s="93">
        <v>0</v>
      </c>
      <c r="G35" s="93">
        <v>2487900.38</v>
      </c>
      <c r="H35" s="93">
        <v>43166.52</v>
      </c>
      <c r="I35" s="93">
        <v>-174528.3</v>
      </c>
      <c r="J35" s="93">
        <v>0</v>
      </c>
      <c r="K35" s="93">
        <v>0</v>
      </c>
      <c r="L35" s="93">
        <v>-8839831.09</v>
      </c>
      <c r="M35" s="93">
        <v>3123237.58</v>
      </c>
      <c r="N35" s="93">
        <v>-19353338.89</v>
      </c>
      <c r="O35" s="93">
        <v>15884434.62</v>
      </c>
      <c r="P35" s="93">
        <v>0</v>
      </c>
      <c r="Q35" s="93">
        <v>7713520.71</v>
      </c>
      <c r="R35" s="93">
        <v>0</v>
      </c>
      <c r="S35" s="93">
        <v>0</v>
      </c>
      <c r="T35" s="93">
        <v>0</v>
      </c>
      <c r="U35" s="93">
        <v>0</v>
      </c>
      <c r="V35" s="93">
        <v>0</v>
      </c>
      <c r="W35" s="93">
        <v>10569852.53</v>
      </c>
      <c r="X35" s="93"/>
      <c r="Y35" s="93"/>
      <c r="Z35" s="93"/>
      <c r="AA35" s="93"/>
      <c r="AB35" s="93"/>
      <c r="AC35" s="93"/>
      <c r="AD35" s="93"/>
      <c r="AE35" s="93"/>
      <c r="AF35" s="93"/>
      <c r="AG35" s="93"/>
      <c r="AH35" s="93"/>
      <c r="AI35" s="93"/>
      <c r="AJ35" s="93"/>
      <c r="AK35" s="93"/>
    </row>
    <row r="36" ht="16.35" customHeight="1" spans="1:37">
      <c r="A36" s="92" t="s">
        <v>376</v>
      </c>
      <c r="B36" s="93">
        <v>0</v>
      </c>
      <c r="C36" s="93">
        <v>0</v>
      </c>
      <c r="D36" s="93">
        <v>0</v>
      </c>
      <c r="E36" s="93">
        <v>0</v>
      </c>
      <c r="F36" s="93">
        <v>0</v>
      </c>
      <c r="G36" s="93">
        <v>2487900.38</v>
      </c>
      <c r="H36" s="93">
        <v>43166.52</v>
      </c>
      <c r="I36" s="93">
        <v>0</v>
      </c>
      <c r="J36" s="93">
        <v>0</v>
      </c>
      <c r="K36" s="93">
        <v>0</v>
      </c>
      <c r="L36" s="93">
        <v>0</v>
      </c>
      <c r="M36" s="93">
        <v>0</v>
      </c>
      <c r="N36" s="93">
        <v>-2971189.44</v>
      </c>
      <c r="O36" s="93">
        <v>0</v>
      </c>
      <c r="P36" s="93">
        <v>0</v>
      </c>
      <c r="Q36" s="93">
        <v>2971189.44</v>
      </c>
      <c r="R36" s="93">
        <v>0</v>
      </c>
      <c r="S36" s="93">
        <v>0</v>
      </c>
      <c r="T36" s="93">
        <v>0</v>
      </c>
      <c r="U36" s="93">
        <v>0</v>
      </c>
      <c r="V36" s="93">
        <v>0</v>
      </c>
      <c r="W36" s="93">
        <v>4813660.07</v>
      </c>
      <c r="X36" s="93"/>
      <c r="Y36" s="93"/>
      <c r="Z36" s="93"/>
      <c r="AA36" s="93"/>
      <c r="AB36" s="93"/>
      <c r="AC36" s="93"/>
      <c r="AD36" s="93"/>
      <c r="AE36" s="93"/>
      <c r="AF36" s="93"/>
      <c r="AG36" s="93"/>
      <c r="AH36" s="93"/>
      <c r="AI36" s="93"/>
      <c r="AJ36" s="93"/>
      <c r="AK36" s="93"/>
    </row>
    <row r="37" ht="16.35" customHeight="1" spans="1:37">
      <c r="A37" s="92" t="s">
        <v>377</v>
      </c>
      <c r="B37" s="93">
        <v>0</v>
      </c>
      <c r="C37" s="93">
        <v>0</v>
      </c>
      <c r="D37" s="93">
        <v>0</v>
      </c>
      <c r="E37" s="93">
        <v>0</v>
      </c>
      <c r="F37" s="93">
        <v>0</v>
      </c>
      <c r="G37" s="93">
        <v>2487900.38</v>
      </c>
      <c r="H37" s="93">
        <v>43166.52</v>
      </c>
      <c r="I37" s="93">
        <v>0</v>
      </c>
      <c r="J37" s="93">
        <v>0</v>
      </c>
      <c r="K37" s="93">
        <v>0</v>
      </c>
      <c r="L37" s="93">
        <v>0</v>
      </c>
      <c r="M37" s="93">
        <v>0</v>
      </c>
      <c r="N37" s="93">
        <v>-2971189.44</v>
      </c>
      <c r="O37" s="93">
        <v>0</v>
      </c>
      <c r="P37" s="93">
        <v>0</v>
      </c>
      <c r="Q37" s="93">
        <v>2971189.44</v>
      </c>
      <c r="R37" s="93">
        <v>0</v>
      </c>
      <c r="S37" s="93">
        <v>0</v>
      </c>
      <c r="T37" s="93">
        <v>0</v>
      </c>
      <c r="U37" s="93">
        <v>0</v>
      </c>
      <c r="V37" s="93">
        <v>0</v>
      </c>
      <c r="W37" s="93">
        <v>0</v>
      </c>
      <c r="X37" s="93"/>
      <c r="Y37" s="93"/>
      <c r="Z37" s="93"/>
      <c r="AA37" s="93"/>
      <c r="AB37" s="93"/>
      <c r="AC37" s="93"/>
      <c r="AD37" s="93"/>
      <c r="AE37" s="93"/>
      <c r="AF37" s="93"/>
      <c r="AG37" s="93"/>
      <c r="AH37" s="93"/>
      <c r="AI37" s="93"/>
      <c r="AJ37" s="93"/>
      <c r="AK37" s="93"/>
    </row>
    <row r="38" ht="16.35" customHeight="1" spans="1:37">
      <c r="A38" s="92" t="s">
        <v>378</v>
      </c>
      <c r="B38" s="93">
        <v>0</v>
      </c>
      <c r="C38" s="93">
        <v>0</v>
      </c>
      <c r="D38" s="93">
        <v>0</v>
      </c>
      <c r="E38" s="93">
        <v>0</v>
      </c>
      <c r="F38" s="93">
        <v>0</v>
      </c>
      <c r="G38" s="93">
        <v>0</v>
      </c>
      <c r="H38" s="93">
        <v>0</v>
      </c>
      <c r="I38" s="93">
        <v>0</v>
      </c>
      <c r="J38" s="93">
        <v>0</v>
      </c>
      <c r="K38" s="93">
        <v>0</v>
      </c>
      <c r="L38" s="93">
        <v>0</v>
      </c>
      <c r="M38" s="93">
        <v>0</v>
      </c>
      <c r="N38" s="93">
        <v>0</v>
      </c>
      <c r="O38" s="93">
        <v>0</v>
      </c>
      <c r="P38" s="93">
        <v>0</v>
      </c>
      <c r="Q38" s="93">
        <v>0</v>
      </c>
      <c r="R38" s="93">
        <v>0</v>
      </c>
      <c r="S38" s="93">
        <v>0</v>
      </c>
      <c r="T38" s="93">
        <v>0</v>
      </c>
      <c r="U38" s="93">
        <v>0</v>
      </c>
      <c r="V38" s="93">
        <v>0</v>
      </c>
      <c r="W38" s="93">
        <v>-4813660.07</v>
      </c>
      <c r="X38" s="93"/>
      <c r="Y38" s="93"/>
      <c r="Z38" s="93"/>
      <c r="AA38" s="93"/>
      <c r="AB38" s="93"/>
      <c r="AC38" s="93"/>
      <c r="AD38" s="93"/>
      <c r="AE38" s="93"/>
      <c r="AF38" s="93"/>
      <c r="AG38" s="93"/>
      <c r="AH38" s="93"/>
      <c r="AI38" s="93"/>
      <c r="AJ38" s="93"/>
      <c r="AK38" s="93"/>
    </row>
    <row r="39" ht="16.35" customHeight="1" spans="1:37">
      <c r="A39" s="92" t="s">
        <v>379</v>
      </c>
      <c r="B39" s="93">
        <v>-1082837.85</v>
      </c>
      <c r="C39" s="93">
        <v>-169071.37</v>
      </c>
      <c r="D39" s="93">
        <v>-4877206.39</v>
      </c>
      <c r="E39" s="93">
        <v>0</v>
      </c>
      <c r="F39" s="93">
        <v>0</v>
      </c>
      <c r="G39" s="93">
        <v>0</v>
      </c>
      <c r="H39" s="93">
        <v>0</v>
      </c>
      <c r="I39" s="93">
        <v>-174528.3</v>
      </c>
      <c r="J39" s="93">
        <v>0</v>
      </c>
      <c r="K39" s="93">
        <v>0</v>
      </c>
      <c r="L39" s="93">
        <v>0</v>
      </c>
      <c r="M39" s="93">
        <v>1140703.16</v>
      </c>
      <c r="N39" s="93">
        <v>0</v>
      </c>
      <c r="O39" s="93">
        <v>0</v>
      </c>
      <c r="P39" s="93">
        <v>0</v>
      </c>
      <c r="Q39" s="93">
        <v>0</v>
      </c>
      <c r="R39" s="93">
        <v>0</v>
      </c>
      <c r="S39" s="93">
        <v>0</v>
      </c>
      <c r="T39" s="93">
        <v>0</v>
      </c>
      <c r="U39" s="93">
        <v>0</v>
      </c>
      <c r="V39" s="93">
        <v>0</v>
      </c>
      <c r="W39" s="93">
        <v>1572283.79</v>
      </c>
      <c r="X39" s="93"/>
      <c r="Y39" s="93"/>
      <c r="Z39" s="93"/>
      <c r="AA39" s="93"/>
      <c r="AB39" s="93"/>
      <c r="AC39" s="93"/>
      <c r="AD39" s="93"/>
      <c r="AE39" s="93"/>
      <c r="AF39" s="93"/>
      <c r="AG39" s="93"/>
      <c r="AH39" s="93"/>
      <c r="AI39" s="93"/>
      <c r="AJ39" s="93"/>
      <c r="AK39" s="93"/>
    </row>
    <row r="40" ht="16.35" customHeight="1" spans="1:37">
      <c r="A40" s="92" t="s">
        <v>380</v>
      </c>
      <c r="B40" s="93">
        <v>0</v>
      </c>
      <c r="C40" s="93">
        <v>0</v>
      </c>
      <c r="D40" s="93">
        <v>0</v>
      </c>
      <c r="E40" s="93">
        <v>0</v>
      </c>
      <c r="F40" s="93">
        <v>0</v>
      </c>
      <c r="G40" s="93">
        <v>0</v>
      </c>
      <c r="H40" s="93">
        <v>0</v>
      </c>
      <c r="I40" s="93">
        <v>0</v>
      </c>
      <c r="J40" s="93">
        <v>0</v>
      </c>
      <c r="K40" s="93">
        <v>0</v>
      </c>
      <c r="L40" s="93">
        <v>0</v>
      </c>
      <c r="M40" s="93">
        <v>0</v>
      </c>
      <c r="N40" s="93">
        <v>0</v>
      </c>
      <c r="O40" s="93">
        <v>0</v>
      </c>
      <c r="P40" s="93">
        <v>0</v>
      </c>
      <c r="Q40" s="93">
        <v>0</v>
      </c>
      <c r="R40" s="93">
        <v>0</v>
      </c>
      <c r="S40" s="93">
        <v>0</v>
      </c>
      <c r="T40" s="93">
        <v>0</v>
      </c>
      <c r="U40" s="93">
        <v>0</v>
      </c>
      <c r="V40" s="93">
        <v>0</v>
      </c>
      <c r="W40" s="93">
        <v>0</v>
      </c>
      <c r="X40" s="93"/>
      <c r="Y40" s="93"/>
      <c r="Z40" s="93"/>
      <c r="AA40" s="93"/>
      <c r="AB40" s="93"/>
      <c r="AC40" s="93"/>
      <c r="AD40" s="93"/>
      <c r="AE40" s="93"/>
      <c r="AF40" s="93"/>
      <c r="AG40" s="93"/>
      <c r="AH40" s="93"/>
      <c r="AI40" s="93"/>
      <c r="AJ40" s="93"/>
      <c r="AK40" s="93"/>
    </row>
    <row r="41" ht="16.35" customHeight="1" spans="1:37">
      <c r="A41" s="92" t="s">
        <v>381</v>
      </c>
      <c r="B41" s="93">
        <v>0</v>
      </c>
      <c r="C41" s="93">
        <v>0</v>
      </c>
      <c r="D41" s="93">
        <v>0</v>
      </c>
      <c r="E41" s="93">
        <v>0</v>
      </c>
      <c r="F41" s="93">
        <v>0</v>
      </c>
      <c r="G41" s="93">
        <v>0</v>
      </c>
      <c r="H41" s="93">
        <v>0</v>
      </c>
      <c r="I41" s="93">
        <v>-174528.3</v>
      </c>
      <c r="J41" s="93">
        <v>0</v>
      </c>
      <c r="K41" s="93">
        <v>0</v>
      </c>
      <c r="L41" s="93">
        <v>0</v>
      </c>
      <c r="M41" s="93">
        <v>0</v>
      </c>
      <c r="N41" s="93">
        <v>0</v>
      </c>
      <c r="O41" s="93">
        <v>0</v>
      </c>
      <c r="P41" s="93">
        <v>0</v>
      </c>
      <c r="Q41" s="93">
        <v>0</v>
      </c>
      <c r="R41" s="93">
        <v>0</v>
      </c>
      <c r="S41" s="93">
        <v>0</v>
      </c>
      <c r="T41" s="93">
        <v>0</v>
      </c>
      <c r="U41" s="93">
        <v>0</v>
      </c>
      <c r="V41" s="93">
        <v>0</v>
      </c>
      <c r="W41" s="93">
        <v>0</v>
      </c>
      <c r="X41" s="93"/>
      <c r="Y41" s="93"/>
      <c r="Z41" s="93"/>
      <c r="AA41" s="93"/>
      <c r="AB41" s="93"/>
      <c r="AC41" s="93"/>
      <c r="AD41" s="93"/>
      <c r="AE41" s="93"/>
      <c r="AF41" s="93"/>
      <c r="AG41" s="93"/>
      <c r="AH41" s="93"/>
      <c r="AI41" s="93"/>
      <c r="AJ41" s="93"/>
      <c r="AK41" s="93"/>
    </row>
    <row r="42" ht="16.35" customHeight="1" spans="1:37">
      <c r="A42" s="92" t="s">
        <v>382</v>
      </c>
      <c r="B42" s="93">
        <v>-1082837.85</v>
      </c>
      <c r="C42" s="93">
        <v>-169071.37</v>
      </c>
      <c r="D42" s="93">
        <v>-4877206.39</v>
      </c>
      <c r="E42" s="93">
        <v>0</v>
      </c>
      <c r="F42" s="93">
        <v>0</v>
      </c>
      <c r="G42" s="93">
        <v>0</v>
      </c>
      <c r="H42" s="93">
        <v>0</v>
      </c>
      <c r="I42" s="93">
        <v>0</v>
      </c>
      <c r="J42" s="93">
        <v>0</v>
      </c>
      <c r="K42" s="93">
        <v>0</v>
      </c>
      <c r="L42" s="93">
        <v>0</v>
      </c>
      <c r="M42" s="93">
        <v>1140703.16</v>
      </c>
      <c r="N42" s="93">
        <v>0</v>
      </c>
      <c r="O42" s="93">
        <v>0</v>
      </c>
      <c r="P42" s="93">
        <v>0</v>
      </c>
      <c r="Q42" s="93">
        <v>0</v>
      </c>
      <c r="R42" s="93">
        <v>0</v>
      </c>
      <c r="S42" s="93">
        <v>0</v>
      </c>
      <c r="T42" s="93">
        <v>0</v>
      </c>
      <c r="U42" s="93">
        <v>0</v>
      </c>
      <c r="V42" s="93">
        <v>0</v>
      </c>
      <c r="W42" s="93">
        <v>1572283.79</v>
      </c>
      <c r="X42" s="93"/>
      <c r="Y42" s="93"/>
      <c r="Z42" s="93"/>
      <c r="AA42" s="93"/>
      <c r="AB42" s="93"/>
      <c r="AC42" s="93"/>
      <c r="AD42" s="93"/>
      <c r="AE42" s="93"/>
      <c r="AF42" s="93"/>
      <c r="AG42" s="93"/>
      <c r="AH42" s="93"/>
      <c r="AI42" s="93"/>
      <c r="AJ42" s="93"/>
      <c r="AK42" s="93"/>
    </row>
    <row r="43" ht="16.35" customHeight="1" spans="1:37">
      <c r="A43" s="92" t="s">
        <v>383</v>
      </c>
      <c r="B43" s="93">
        <v>0</v>
      </c>
      <c r="C43" s="93">
        <v>-3474500</v>
      </c>
      <c r="D43" s="93">
        <v>0</v>
      </c>
      <c r="E43" s="93">
        <v>0</v>
      </c>
      <c r="F43" s="93">
        <v>0</v>
      </c>
      <c r="G43" s="93">
        <v>0</v>
      </c>
      <c r="H43" s="93">
        <v>0</v>
      </c>
      <c r="I43" s="93">
        <v>0</v>
      </c>
      <c r="J43" s="93">
        <v>0</v>
      </c>
      <c r="K43" s="93">
        <v>0</v>
      </c>
      <c r="L43" s="93">
        <v>-7175746.67</v>
      </c>
      <c r="M43" s="93">
        <v>86850</v>
      </c>
      <c r="N43" s="93">
        <v>3821233.49</v>
      </c>
      <c r="O43" s="93">
        <v>-362975.38</v>
      </c>
      <c r="P43" s="93">
        <v>0</v>
      </c>
      <c r="Q43" s="93">
        <v>5863551.27</v>
      </c>
      <c r="R43" s="93">
        <v>0</v>
      </c>
      <c r="S43" s="93">
        <v>0</v>
      </c>
      <c r="T43" s="93">
        <v>0</v>
      </c>
      <c r="U43" s="93">
        <v>0</v>
      </c>
      <c r="V43" s="93">
        <v>0</v>
      </c>
      <c r="W43" s="93">
        <v>0</v>
      </c>
      <c r="X43" s="93"/>
      <c r="Y43" s="93"/>
      <c r="Z43" s="93"/>
      <c r="AA43" s="93"/>
      <c r="AB43" s="93"/>
      <c r="AC43" s="93"/>
      <c r="AD43" s="93"/>
      <c r="AE43" s="93"/>
      <c r="AF43" s="93"/>
      <c r="AG43" s="93"/>
      <c r="AH43" s="93"/>
      <c r="AI43" s="93"/>
      <c r="AJ43" s="93"/>
      <c r="AK43" s="93"/>
    </row>
    <row r="44" ht="16.35" customHeight="1" spans="1:37">
      <c r="A44" s="92" t="s">
        <v>384</v>
      </c>
      <c r="B44" s="93">
        <v>0</v>
      </c>
      <c r="C44" s="93">
        <v>-3474500</v>
      </c>
      <c r="D44" s="93">
        <v>0</v>
      </c>
      <c r="E44" s="93">
        <v>0</v>
      </c>
      <c r="F44" s="93">
        <v>0</v>
      </c>
      <c r="G44" s="93">
        <v>0</v>
      </c>
      <c r="H44" s="93">
        <v>0</v>
      </c>
      <c r="I44" s="93">
        <v>0</v>
      </c>
      <c r="J44" s="93">
        <v>0</v>
      </c>
      <c r="K44" s="93">
        <v>0</v>
      </c>
      <c r="L44" s="93">
        <v>-7175746.67</v>
      </c>
      <c r="M44" s="93">
        <v>86850</v>
      </c>
      <c r="N44" s="93">
        <v>3821233.49</v>
      </c>
      <c r="O44" s="93">
        <v>-362975.38</v>
      </c>
      <c r="P44" s="93">
        <v>0</v>
      </c>
      <c r="Q44" s="93">
        <v>5863551.27</v>
      </c>
      <c r="R44" s="93">
        <v>0</v>
      </c>
      <c r="S44" s="93">
        <v>0</v>
      </c>
      <c r="T44" s="93">
        <v>0</v>
      </c>
      <c r="U44" s="93">
        <v>0</v>
      </c>
      <c r="V44" s="93">
        <v>0</v>
      </c>
      <c r="W44" s="93">
        <v>0</v>
      </c>
      <c r="X44" s="93"/>
      <c r="Y44" s="93"/>
      <c r="Z44" s="93"/>
      <c r="AA44" s="93"/>
      <c r="AB44" s="93"/>
      <c r="AC44" s="93"/>
      <c r="AD44" s="93"/>
      <c r="AE44" s="93"/>
      <c r="AF44" s="93"/>
      <c r="AG44" s="93"/>
      <c r="AH44" s="93"/>
      <c r="AI44" s="93"/>
      <c r="AJ44" s="93"/>
      <c r="AK44" s="93"/>
    </row>
    <row r="45" ht="16.35" customHeight="1" spans="1:37">
      <c r="A45" s="92" t="s">
        <v>385</v>
      </c>
      <c r="B45" s="93">
        <v>0</v>
      </c>
      <c r="C45" s="93">
        <v>0</v>
      </c>
      <c r="D45" s="93">
        <v>0</v>
      </c>
      <c r="E45" s="93">
        <v>0</v>
      </c>
      <c r="F45" s="93">
        <v>0</v>
      </c>
      <c r="G45" s="93">
        <v>0</v>
      </c>
      <c r="H45" s="93">
        <v>0</v>
      </c>
      <c r="I45" s="93">
        <v>0</v>
      </c>
      <c r="J45" s="93">
        <v>0</v>
      </c>
      <c r="K45" s="93">
        <v>0</v>
      </c>
      <c r="L45" s="93">
        <v>0</v>
      </c>
      <c r="M45" s="93">
        <v>0</v>
      </c>
      <c r="N45" s="93">
        <v>0</v>
      </c>
      <c r="O45" s="93">
        <v>0</v>
      </c>
      <c r="P45" s="93">
        <v>0</v>
      </c>
      <c r="Q45" s="93">
        <v>0</v>
      </c>
      <c r="R45" s="93">
        <v>0</v>
      </c>
      <c r="S45" s="93">
        <v>0</v>
      </c>
      <c r="T45" s="93">
        <v>0</v>
      </c>
      <c r="U45" s="93">
        <v>0</v>
      </c>
      <c r="V45" s="93">
        <v>0</v>
      </c>
      <c r="W45" s="93">
        <v>0</v>
      </c>
      <c r="X45" s="93"/>
      <c r="Y45" s="93"/>
      <c r="Z45" s="93"/>
      <c r="AA45" s="93"/>
      <c r="AB45" s="93"/>
      <c r="AC45" s="93"/>
      <c r="AD45" s="93"/>
      <c r="AE45" s="93"/>
      <c r="AF45" s="93"/>
      <c r="AG45" s="93"/>
      <c r="AH45" s="93"/>
      <c r="AI45" s="93"/>
      <c r="AJ45" s="93"/>
      <c r="AK45" s="93"/>
    </row>
    <row r="46" ht="16.35" customHeight="1" spans="1:37">
      <c r="A46" s="92" t="s">
        <v>386</v>
      </c>
      <c r="B46" s="93">
        <v>0</v>
      </c>
      <c r="C46" s="93">
        <v>0</v>
      </c>
      <c r="D46" s="93">
        <v>0</v>
      </c>
      <c r="E46" s="93">
        <v>0</v>
      </c>
      <c r="F46" s="93">
        <v>0</v>
      </c>
      <c r="G46" s="93">
        <v>0</v>
      </c>
      <c r="H46" s="93">
        <v>0</v>
      </c>
      <c r="I46" s="93">
        <v>0</v>
      </c>
      <c r="J46" s="93">
        <v>0</v>
      </c>
      <c r="K46" s="93">
        <v>0</v>
      </c>
      <c r="L46" s="93">
        <v>0</v>
      </c>
      <c r="M46" s="93">
        <v>0</v>
      </c>
      <c r="N46" s="93">
        <v>0</v>
      </c>
      <c r="O46" s="93">
        <v>0</v>
      </c>
      <c r="P46" s="93">
        <v>0</v>
      </c>
      <c r="Q46" s="93">
        <v>0</v>
      </c>
      <c r="R46" s="93">
        <v>0</v>
      </c>
      <c r="S46" s="93">
        <v>0</v>
      </c>
      <c r="T46" s="93">
        <v>0</v>
      </c>
      <c r="U46" s="93">
        <v>0</v>
      </c>
      <c r="V46" s="93">
        <v>0</v>
      </c>
      <c r="W46" s="93">
        <v>0</v>
      </c>
      <c r="X46" s="93"/>
      <c r="Y46" s="93"/>
      <c r="Z46" s="93"/>
      <c r="AA46" s="93"/>
      <c r="AB46" s="93"/>
      <c r="AC46" s="93"/>
      <c r="AD46" s="93"/>
      <c r="AE46" s="93"/>
      <c r="AF46" s="93"/>
      <c r="AG46" s="93"/>
      <c r="AH46" s="93"/>
      <c r="AI46" s="93"/>
      <c r="AJ46" s="93"/>
      <c r="AK46" s="93"/>
    </row>
    <row r="47" ht="16.35" customHeight="1" spans="1:37">
      <c r="A47" s="92" t="s">
        <v>387</v>
      </c>
      <c r="B47" s="93">
        <v>0</v>
      </c>
      <c r="C47" s="93">
        <v>0</v>
      </c>
      <c r="D47" s="93">
        <v>0</v>
      </c>
      <c r="E47" s="93">
        <v>0</v>
      </c>
      <c r="F47" s="93">
        <v>0</v>
      </c>
      <c r="G47" s="93">
        <v>0</v>
      </c>
      <c r="H47" s="93">
        <v>0</v>
      </c>
      <c r="I47" s="93">
        <v>0</v>
      </c>
      <c r="J47" s="93">
        <v>0</v>
      </c>
      <c r="K47" s="93">
        <v>0</v>
      </c>
      <c r="L47" s="93">
        <v>0</v>
      </c>
      <c r="M47" s="93">
        <v>0</v>
      </c>
      <c r="N47" s="93">
        <v>0</v>
      </c>
      <c r="O47" s="93">
        <v>0</v>
      </c>
      <c r="P47" s="93">
        <v>0</v>
      </c>
      <c r="Q47" s="93">
        <v>0</v>
      </c>
      <c r="R47" s="93">
        <v>0</v>
      </c>
      <c r="S47" s="93">
        <v>0</v>
      </c>
      <c r="T47" s="93">
        <v>0</v>
      </c>
      <c r="U47" s="93">
        <v>0</v>
      </c>
      <c r="V47" s="93">
        <v>0</v>
      </c>
      <c r="W47" s="93">
        <v>0</v>
      </c>
      <c r="X47" s="93"/>
      <c r="Y47" s="93"/>
      <c r="Z47" s="93"/>
      <c r="AA47" s="93"/>
      <c r="AB47" s="93"/>
      <c r="AC47" s="93"/>
      <c r="AD47" s="93"/>
      <c r="AE47" s="93"/>
      <c r="AF47" s="93"/>
      <c r="AG47" s="93"/>
      <c r="AH47" s="93"/>
      <c r="AI47" s="93"/>
      <c r="AJ47" s="93"/>
      <c r="AK47" s="93"/>
    </row>
    <row r="48" ht="16.35" customHeight="1" spans="1:37">
      <c r="A48" s="92" t="s">
        <v>388</v>
      </c>
      <c r="B48" s="93">
        <v>0</v>
      </c>
      <c r="C48" s="93">
        <v>2738620.5</v>
      </c>
      <c r="D48" s="93">
        <v>0</v>
      </c>
      <c r="E48" s="93">
        <v>0</v>
      </c>
      <c r="F48" s="93">
        <v>0</v>
      </c>
      <c r="G48" s="93">
        <v>0</v>
      </c>
      <c r="H48" s="93">
        <v>0</v>
      </c>
      <c r="I48" s="93">
        <v>0</v>
      </c>
      <c r="J48" s="93">
        <v>0</v>
      </c>
      <c r="K48" s="93">
        <v>0</v>
      </c>
      <c r="L48" s="93">
        <v>-1664084.42</v>
      </c>
      <c r="M48" s="93">
        <v>1895684.42</v>
      </c>
      <c r="N48" s="93">
        <v>-20203382.94</v>
      </c>
      <c r="O48" s="93">
        <f>-22599677.4933333-考核利润表!P33/0.75</f>
        <v>16247410</v>
      </c>
      <c r="P48" s="93">
        <v>0</v>
      </c>
      <c r="Q48" s="93">
        <v>-1121220</v>
      </c>
      <c r="R48" s="93">
        <v>0</v>
      </c>
      <c r="S48" s="93">
        <v>0</v>
      </c>
      <c r="T48" s="93">
        <v>0</v>
      </c>
      <c r="U48" s="93">
        <v>0</v>
      </c>
      <c r="V48" s="93">
        <v>0</v>
      </c>
      <c r="W48" s="93">
        <v>1217352.44</v>
      </c>
      <c r="X48" s="93"/>
      <c r="Y48" s="93"/>
      <c r="Z48" s="93"/>
      <c r="AA48" s="93"/>
      <c r="AB48" s="93"/>
      <c r="AC48" s="93"/>
      <c r="AD48" s="93"/>
      <c r="AE48" s="93"/>
      <c r="AF48" s="93"/>
      <c r="AG48" s="93"/>
      <c r="AH48" s="93"/>
      <c r="AI48" s="93"/>
      <c r="AJ48" s="93"/>
      <c r="AK48" s="93"/>
    </row>
    <row r="49" ht="16.35" customHeight="1" spans="1:37">
      <c r="A49" s="92" t="s">
        <v>389</v>
      </c>
      <c r="B49" s="93">
        <v>0</v>
      </c>
      <c r="C49" s="93">
        <v>0</v>
      </c>
      <c r="D49" s="93">
        <v>0</v>
      </c>
      <c r="E49" s="93">
        <v>0</v>
      </c>
      <c r="F49" s="93">
        <v>0</v>
      </c>
      <c r="G49" s="93">
        <v>0</v>
      </c>
      <c r="H49" s="93">
        <v>0</v>
      </c>
      <c r="I49" s="93">
        <v>0</v>
      </c>
      <c r="J49" s="93">
        <v>0</v>
      </c>
      <c r="K49" s="93">
        <v>0</v>
      </c>
      <c r="L49" s="93">
        <v>0</v>
      </c>
      <c r="M49" s="93">
        <v>0</v>
      </c>
      <c r="N49" s="93">
        <v>0</v>
      </c>
      <c r="O49" s="93">
        <v>0</v>
      </c>
      <c r="P49" s="93">
        <v>0</v>
      </c>
      <c r="Q49" s="93">
        <v>0</v>
      </c>
      <c r="R49" s="93">
        <v>0</v>
      </c>
      <c r="S49" s="93">
        <v>0</v>
      </c>
      <c r="T49" s="93">
        <v>0</v>
      </c>
      <c r="U49" s="93">
        <v>0</v>
      </c>
      <c r="V49" s="93">
        <v>0</v>
      </c>
      <c r="W49" s="93">
        <v>0</v>
      </c>
      <c r="X49" s="93"/>
      <c r="Y49" s="93"/>
      <c r="Z49" s="93"/>
      <c r="AA49" s="93"/>
      <c r="AB49" s="93"/>
      <c r="AC49" s="93"/>
      <c r="AD49" s="93"/>
      <c r="AE49" s="93"/>
      <c r="AF49" s="93"/>
      <c r="AG49" s="93"/>
      <c r="AH49" s="93"/>
      <c r="AI49" s="93"/>
      <c r="AJ49" s="93"/>
      <c r="AK49" s="93"/>
    </row>
    <row r="50" ht="16.35" customHeight="1" spans="1:37">
      <c r="A50" s="92" t="s">
        <v>390</v>
      </c>
      <c r="B50" s="93">
        <v>0</v>
      </c>
      <c r="C50" s="93">
        <v>0</v>
      </c>
      <c r="D50" s="93">
        <v>0</v>
      </c>
      <c r="E50" s="93">
        <v>0</v>
      </c>
      <c r="F50" s="93">
        <v>0</v>
      </c>
      <c r="G50" s="93">
        <v>0</v>
      </c>
      <c r="H50" s="93">
        <v>0</v>
      </c>
      <c r="I50" s="93">
        <v>0</v>
      </c>
      <c r="J50" s="93">
        <v>0</v>
      </c>
      <c r="K50" s="93">
        <v>0</v>
      </c>
      <c r="L50" s="93">
        <v>0</v>
      </c>
      <c r="M50" s="93">
        <v>0</v>
      </c>
      <c r="N50" s="93">
        <v>0</v>
      </c>
      <c r="O50" s="93">
        <v>0</v>
      </c>
      <c r="P50" s="93">
        <v>0</v>
      </c>
      <c r="Q50" s="93">
        <v>0</v>
      </c>
      <c r="R50" s="93">
        <v>0</v>
      </c>
      <c r="S50" s="93">
        <v>0</v>
      </c>
      <c r="T50" s="93">
        <v>0</v>
      </c>
      <c r="U50" s="93">
        <v>0</v>
      </c>
      <c r="V50" s="93">
        <v>0</v>
      </c>
      <c r="W50" s="93">
        <v>2966556.23</v>
      </c>
      <c r="X50" s="93"/>
      <c r="Y50" s="93"/>
      <c r="Z50" s="93"/>
      <c r="AA50" s="93"/>
      <c r="AB50" s="93"/>
      <c r="AC50" s="93"/>
      <c r="AD50" s="93"/>
      <c r="AE50" s="93"/>
      <c r="AF50" s="93"/>
      <c r="AG50" s="93"/>
      <c r="AH50" s="93"/>
      <c r="AI50" s="93"/>
      <c r="AJ50" s="93"/>
      <c r="AK50" s="93"/>
    </row>
    <row r="51" ht="16.35" customHeight="1" spans="1:37">
      <c r="A51" s="92" t="s">
        <v>391</v>
      </c>
      <c r="B51" s="93">
        <v>0</v>
      </c>
      <c r="C51" s="93">
        <v>0</v>
      </c>
      <c r="D51" s="93">
        <v>0</v>
      </c>
      <c r="E51" s="93">
        <v>0</v>
      </c>
      <c r="F51" s="93">
        <v>0</v>
      </c>
      <c r="G51" s="93">
        <v>0</v>
      </c>
      <c r="H51" s="93">
        <v>0</v>
      </c>
      <c r="I51" s="93">
        <v>0</v>
      </c>
      <c r="J51" s="93">
        <v>0</v>
      </c>
      <c r="K51" s="93">
        <v>0</v>
      </c>
      <c r="L51" s="93">
        <v>0</v>
      </c>
      <c r="M51" s="93">
        <v>0</v>
      </c>
      <c r="N51" s="93">
        <v>0</v>
      </c>
      <c r="O51" s="93">
        <v>0</v>
      </c>
      <c r="P51" s="93">
        <v>0</v>
      </c>
      <c r="Q51" s="93">
        <v>0</v>
      </c>
      <c r="R51" s="93">
        <v>0</v>
      </c>
      <c r="S51" s="93">
        <v>0</v>
      </c>
      <c r="T51" s="93">
        <v>0</v>
      </c>
      <c r="U51" s="93">
        <v>0</v>
      </c>
      <c r="V51" s="93">
        <v>0</v>
      </c>
      <c r="W51" s="93">
        <v>0</v>
      </c>
      <c r="X51" s="93"/>
      <c r="Y51" s="93"/>
      <c r="Z51" s="93"/>
      <c r="AA51" s="93"/>
      <c r="AB51" s="93"/>
      <c r="AC51" s="93"/>
      <c r="AD51" s="93"/>
      <c r="AE51" s="93"/>
      <c r="AF51" s="93"/>
      <c r="AG51" s="93"/>
      <c r="AH51" s="93"/>
      <c r="AI51" s="93"/>
      <c r="AJ51" s="93"/>
      <c r="AK51" s="93"/>
    </row>
    <row r="52" ht="16.35" customHeight="1" spans="1:37">
      <c r="A52" s="92" t="s">
        <v>392</v>
      </c>
      <c r="B52" s="93">
        <v>-24039.00027</v>
      </c>
      <c r="C52" s="93">
        <v>-28774.5925</v>
      </c>
      <c r="D52" s="93">
        <v>-31481.562258</v>
      </c>
      <c r="E52" s="93">
        <v>1680</v>
      </c>
      <c r="F52" s="93">
        <v>0</v>
      </c>
      <c r="G52" s="93">
        <v>45393.5057</v>
      </c>
      <c r="H52" s="93">
        <v>21152.4978</v>
      </c>
      <c r="I52" s="93">
        <v>9015.47174</v>
      </c>
      <c r="J52" s="93">
        <v>0</v>
      </c>
      <c r="K52" s="93">
        <v>0</v>
      </c>
      <c r="L52" s="93">
        <v>-187736.842374</v>
      </c>
      <c r="M52" s="93">
        <v>55686.946452</v>
      </c>
      <c r="N52" s="93">
        <v>-379768.554222</v>
      </c>
      <c r="O52" s="93">
        <v>352634.448564</v>
      </c>
      <c r="P52" s="93">
        <v>0</v>
      </c>
      <c r="Q52" s="93">
        <v>68284.679794</v>
      </c>
      <c r="R52" s="93">
        <v>0</v>
      </c>
      <c r="S52" s="93">
        <v>0</v>
      </c>
      <c r="T52" s="93">
        <v>0</v>
      </c>
      <c r="U52" s="93">
        <v>0</v>
      </c>
      <c r="V52" s="93">
        <v>0</v>
      </c>
      <c r="W52" s="93">
        <v>6829332.29208</v>
      </c>
      <c r="X52" s="93"/>
      <c r="Y52" s="93"/>
      <c r="Z52" s="93"/>
      <c r="AA52" s="93"/>
      <c r="AB52" s="93"/>
      <c r="AC52" s="93"/>
      <c r="AD52" s="93"/>
      <c r="AE52" s="93"/>
      <c r="AF52" s="93"/>
      <c r="AG52" s="93"/>
      <c r="AH52" s="93"/>
      <c r="AI52" s="93"/>
      <c r="AJ52" s="93"/>
      <c r="AK52" s="93"/>
    </row>
    <row r="53" ht="16.35" customHeight="1" spans="1:37">
      <c r="A53" s="92" t="s">
        <v>393</v>
      </c>
      <c r="B53" s="93">
        <v>-7796.43252</v>
      </c>
      <c r="C53" s="93">
        <v>-25016.4</v>
      </c>
      <c r="D53" s="93">
        <v>-10210.236408</v>
      </c>
      <c r="E53" s="93">
        <v>0</v>
      </c>
      <c r="F53" s="93">
        <v>0</v>
      </c>
      <c r="G53" s="93">
        <v>0</v>
      </c>
      <c r="H53" s="93">
        <v>0</v>
      </c>
      <c r="I53" s="93">
        <v>-1256.60376</v>
      </c>
      <c r="J53" s="93">
        <v>0</v>
      </c>
      <c r="K53" s="93">
        <v>0</v>
      </c>
      <c r="L53" s="93">
        <v>-51665.376024</v>
      </c>
      <c r="M53" s="93">
        <v>8838.382752</v>
      </c>
      <c r="N53" s="93">
        <v>27512.88</v>
      </c>
      <c r="O53" s="93">
        <v>-2613.42</v>
      </c>
      <c r="P53" s="93">
        <v>0</v>
      </c>
      <c r="Q53" s="93">
        <v>42217.569144</v>
      </c>
      <c r="R53" s="93">
        <v>0</v>
      </c>
      <c r="S53" s="93">
        <v>0</v>
      </c>
      <c r="T53" s="93">
        <v>0</v>
      </c>
      <c r="U53" s="93">
        <v>0</v>
      </c>
      <c r="V53" s="93">
        <v>0</v>
      </c>
      <c r="W53" s="93">
        <v>6556.68468</v>
      </c>
      <c r="X53" s="93"/>
      <c r="Y53" s="93"/>
      <c r="Z53" s="93"/>
      <c r="AA53" s="93"/>
      <c r="AB53" s="93"/>
      <c r="AC53" s="93"/>
      <c r="AD53" s="93"/>
      <c r="AE53" s="93"/>
      <c r="AF53" s="93"/>
      <c r="AG53" s="93"/>
      <c r="AH53" s="93"/>
      <c r="AI53" s="93"/>
      <c r="AJ53" s="93"/>
      <c r="AK53" s="93"/>
    </row>
    <row r="54" ht="16.35" customHeight="1" spans="1:37">
      <c r="A54" s="92" t="s">
        <v>394</v>
      </c>
      <c r="B54" s="93">
        <v>-16242.56775</v>
      </c>
      <c r="C54" s="93">
        <v>-3758.1925</v>
      </c>
      <c r="D54" s="93">
        <v>-21271.32585</v>
      </c>
      <c r="E54" s="93">
        <v>1680</v>
      </c>
      <c r="F54" s="93">
        <v>0</v>
      </c>
      <c r="G54" s="93">
        <v>45393.5057</v>
      </c>
      <c r="H54" s="93">
        <v>21152.4978</v>
      </c>
      <c r="I54" s="93">
        <v>10272.0755</v>
      </c>
      <c r="J54" s="93">
        <v>0</v>
      </c>
      <c r="K54" s="93">
        <v>0</v>
      </c>
      <c r="L54" s="93">
        <v>-136071.46635</v>
      </c>
      <c r="M54" s="96">
        <v>46848.5637</v>
      </c>
      <c r="N54" s="93">
        <v>-290300.08335</v>
      </c>
      <c r="O54" s="93">
        <v>238266.5193</v>
      </c>
      <c r="P54" s="93">
        <v>0</v>
      </c>
      <c r="Q54" s="93">
        <v>26067.11065</v>
      </c>
      <c r="R54" s="93">
        <v>0</v>
      </c>
      <c r="S54" s="93">
        <v>0</v>
      </c>
      <c r="T54" s="93">
        <v>0</v>
      </c>
      <c r="U54" s="93">
        <v>0</v>
      </c>
      <c r="V54" s="93">
        <v>4040</v>
      </c>
      <c r="W54" s="93">
        <v>6822775.6074</v>
      </c>
      <c r="X54" s="93"/>
      <c r="Y54" s="93"/>
      <c r="Z54" s="93"/>
      <c r="AA54" s="93"/>
      <c r="AB54" s="93"/>
      <c r="AC54" s="93"/>
      <c r="AD54" s="93"/>
      <c r="AE54" s="93"/>
      <c r="AF54" s="93"/>
      <c r="AG54" s="93"/>
      <c r="AH54" s="93"/>
      <c r="AI54" s="93"/>
      <c r="AJ54" s="93"/>
      <c r="AK54" s="93"/>
    </row>
    <row r="55" ht="16.35" customHeight="1" spans="1:37">
      <c r="A55" s="92" t="s">
        <v>395</v>
      </c>
      <c r="B55" s="93">
        <v>0</v>
      </c>
      <c r="C55" s="93">
        <v>0</v>
      </c>
      <c r="D55" s="93">
        <v>0</v>
      </c>
      <c r="E55" s="93">
        <v>0</v>
      </c>
      <c r="F55" s="93">
        <v>0</v>
      </c>
      <c r="G55" s="93">
        <v>0</v>
      </c>
      <c r="H55" s="93">
        <v>0</v>
      </c>
      <c r="I55" s="93">
        <v>0</v>
      </c>
      <c r="J55" s="93">
        <v>0</v>
      </c>
      <c r="K55" s="93">
        <v>0</v>
      </c>
      <c r="L55" s="93">
        <v>0</v>
      </c>
      <c r="M55" s="93">
        <v>0</v>
      </c>
      <c r="N55" s="93">
        <v>0</v>
      </c>
      <c r="O55" s="93">
        <v>0</v>
      </c>
      <c r="P55" s="93">
        <v>0</v>
      </c>
      <c r="Q55" s="93">
        <v>0</v>
      </c>
      <c r="R55" s="93">
        <v>0</v>
      </c>
      <c r="S55" s="93">
        <v>0</v>
      </c>
      <c r="T55" s="93">
        <v>0</v>
      </c>
      <c r="U55" s="93">
        <v>0</v>
      </c>
      <c r="V55" s="93">
        <v>0</v>
      </c>
      <c r="W55" s="93">
        <v>0</v>
      </c>
      <c r="X55" s="93"/>
      <c r="Y55" s="93"/>
      <c r="Z55" s="93"/>
      <c r="AA55" s="93"/>
      <c r="AB55" s="93"/>
      <c r="AC55" s="93"/>
      <c r="AD55" s="93"/>
      <c r="AE55" s="93"/>
      <c r="AF55" s="93"/>
      <c r="AG55" s="93"/>
      <c r="AH55" s="93"/>
      <c r="AI55" s="93"/>
      <c r="AJ55" s="93"/>
      <c r="AK55" s="93"/>
    </row>
    <row r="56" s="90" customFormat="1" ht="16.35" customHeight="1" spans="1:37">
      <c r="A56" s="94" t="s">
        <v>396</v>
      </c>
      <c r="B56" s="95">
        <v>0</v>
      </c>
      <c r="C56" s="95">
        <v>0</v>
      </c>
      <c r="D56" s="95">
        <v>0</v>
      </c>
      <c r="E56" s="95">
        <v>0</v>
      </c>
      <c r="F56" s="95">
        <v>0</v>
      </c>
      <c r="G56" s="95">
        <v>0</v>
      </c>
      <c r="H56" s="95">
        <v>0</v>
      </c>
      <c r="I56" s="95">
        <v>0</v>
      </c>
      <c r="J56" s="95">
        <v>0</v>
      </c>
      <c r="K56" s="95">
        <v>0</v>
      </c>
      <c r="L56" s="95">
        <v>0</v>
      </c>
      <c r="M56" s="95">
        <v>0</v>
      </c>
      <c r="N56" s="95">
        <v>0</v>
      </c>
      <c r="O56" s="95">
        <v>0</v>
      </c>
      <c r="P56" s="95">
        <v>0</v>
      </c>
      <c r="Q56" s="95">
        <v>0</v>
      </c>
      <c r="R56" s="95">
        <v>0</v>
      </c>
      <c r="S56" s="95">
        <v>0</v>
      </c>
      <c r="T56" s="95">
        <v>0</v>
      </c>
      <c r="U56" s="95">
        <v>0</v>
      </c>
      <c r="V56" s="95">
        <v>0</v>
      </c>
      <c r="W56" s="95">
        <v>0</v>
      </c>
      <c r="X56" s="95"/>
      <c r="Y56" s="95"/>
      <c r="Z56" s="95"/>
      <c r="AA56" s="95"/>
      <c r="AB56" s="95"/>
      <c r="AC56" s="95"/>
      <c r="AD56" s="95"/>
      <c r="AE56" s="95"/>
      <c r="AF56" s="95"/>
      <c r="AG56" s="95"/>
      <c r="AH56" s="95"/>
      <c r="AI56" s="95"/>
      <c r="AJ56" s="95"/>
      <c r="AK56" s="95"/>
    </row>
    <row r="57" ht="16.35" customHeight="1" spans="1:37">
      <c r="A57" s="92" t="s">
        <v>397</v>
      </c>
      <c r="B57" s="93">
        <v>0</v>
      </c>
      <c r="C57" s="93">
        <v>0</v>
      </c>
      <c r="D57" s="93">
        <v>0</v>
      </c>
      <c r="E57" s="93">
        <v>0</v>
      </c>
      <c r="F57" s="93">
        <v>0</v>
      </c>
      <c r="G57" s="93">
        <v>0</v>
      </c>
      <c r="H57" s="93">
        <v>0</v>
      </c>
      <c r="I57" s="93">
        <v>0</v>
      </c>
      <c r="J57" s="93">
        <v>0</v>
      </c>
      <c r="K57" s="93">
        <v>0</v>
      </c>
      <c r="L57" s="93">
        <v>0</v>
      </c>
      <c r="M57" s="93">
        <v>0</v>
      </c>
      <c r="N57" s="93">
        <v>0</v>
      </c>
      <c r="O57" s="93">
        <v>0</v>
      </c>
      <c r="P57" s="93">
        <v>0</v>
      </c>
      <c r="Q57" s="93">
        <v>0</v>
      </c>
      <c r="R57" s="93">
        <v>0</v>
      </c>
      <c r="S57" s="93">
        <v>0</v>
      </c>
      <c r="T57" s="93">
        <v>0</v>
      </c>
      <c r="U57" s="93">
        <v>0</v>
      </c>
      <c r="V57" s="93">
        <v>0</v>
      </c>
      <c r="W57" s="93">
        <v>0</v>
      </c>
      <c r="X57" s="93"/>
      <c r="Y57" s="93"/>
      <c r="Z57" s="93"/>
      <c r="AA57" s="93"/>
      <c r="AB57" s="93"/>
      <c r="AC57" s="93"/>
      <c r="AD57" s="93"/>
      <c r="AE57" s="93"/>
      <c r="AF57" s="93"/>
      <c r="AG57" s="93"/>
      <c r="AH57" s="93"/>
      <c r="AI57" s="93"/>
      <c r="AJ57" s="93"/>
      <c r="AK57" s="93"/>
    </row>
    <row r="58" ht="16.35" customHeight="1" spans="1:37">
      <c r="A58" s="92" t="s">
        <v>398</v>
      </c>
      <c r="B58" s="93">
        <v>-1058798.84973</v>
      </c>
      <c r="C58" s="93">
        <v>-876176.2775</v>
      </c>
      <c r="D58" s="93">
        <v>-4845724.827742</v>
      </c>
      <c r="E58" s="93">
        <v>-1680</v>
      </c>
      <c r="F58" s="93">
        <v>0</v>
      </c>
      <c r="G58" s="93">
        <v>2442506.8743</v>
      </c>
      <c r="H58" s="93">
        <v>22014.0222</v>
      </c>
      <c r="I58" s="93">
        <v>-183543.77174</v>
      </c>
      <c r="J58" s="93">
        <v>0</v>
      </c>
      <c r="K58" s="93">
        <v>0</v>
      </c>
      <c r="L58" s="93">
        <v>-8652094.247626</v>
      </c>
      <c r="M58" s="93">
        <v>3067550.633548</v>
      </c>
      <c r="N58" s="93">
        <v>-18973570.335778</v>
      </c>
      <c r="O58" s="93">
        <v>15531800.171436</v>
      </c>
      <c r="P58" s="93">
        <v>0</v>
      </c>
      <c r="Q58" s="93">
        <v>7645236.030206</v>
      </c>
      <c r="R58" s="93">
        <v>0</v>
      </c>
      <c r="S58" s="93">
        <v>0</v>
      </c>
      <c r="T58" s="93">
        <v>0</v>
      </c>
      <c r="U58" s="93">
        <v>0</v>
      </c>
      <c r="V58" s="93">
        <v>0</v>
      </c>
      <c r="W58" s="93">
        <v>3740520.23792</v>
      </c>
      <c r="X58" s="93"/>
      <c r="Y58" s="93"/>
      <c r="Z58" s="93"/>
      <c r="AA58" s="93"/>
      <c r="AB58" s="93"/>
      <c r="AC58" s="93"/>
      <c r="AD58" s="93"/>
      <c r="AE58" s="93"/>
      <c r="AF58" s="93"/>
      <c r="AG58" s="93"/>
      <c r="AH58" s="93"/>
      <c r="AI58" s="93"/>
      <c r="AJ58" s="93"/>
      <c r="AK58" s="93"/>
    </row>
    <row r="59" ht="16.35" customHeight="1" spans="1:37">
      <c r="A59" s="92" t="s">
        <v>399</v>
      </c>
      <c r="B59" s="93">
        <v>0</v>
      </c>
      <c r="C59" s="93">
        <v>0</v>
      </c>
      <c r="D59" s="93">
        <v>0</v>
      </c>
      <c r="E59" s="93">
        <v>0</v>
      </c>
      <c r="F59" s="93">
        <v>0</v>
      </c>
      <c r="G59" s="93">
        <v>0</v>
      </c>
      <c r="H59" s="93">
        <v>0</v>
      </c>
      <c r="I59" s="93">
        <v>0</v>
      </c>
      <c r="J59" s="93">
        <v>0</v>
      </c>
      <c r="K59" s="93">
        <v>0</v>
      </c>
      <c r="L59" s="93">
        <v>0</v>
      </c>
      <c r="M59" s="93">
        <v>0</v>
      </c>
      <c r="N59" s="93">
        <v>0</v>
      </c>
      <c r="O59" s="93">
        <v>0</v>
      </c>
      <c r="P59" s="93">
        <v>0</v>
      </c>
      <c r="Q59" s="93">
        <v>0</v>
      </c>
      <c r="R59" s="93">
        <v>0</v>
      </c>
      <c r="S59" s="93">
        <v>0</v>
      </c>
      <c r="T59" s="93">
        <v>0</v>
      </c>
      <c r="U59" s="93">
        <v>0</v>
      </c>
      <c r="V59" s="93">
        <v>0</v>
      </c>
      <c r="W59" s="93">
        <v>0</v>
      </c>
      <c r="X59" s="93"/>
      <c r="Y59" s="93"/>
      <c r="Z59" s="93"/>
      <c r="AA59" s="93"/>
      <c r="AB59" s="93"/>
      <c r="AC59" s="93"/>
      <c r="AD59" s="93"/>
      <c r="AE59" s="93"/>
      <c r="AF59" s="93"/>
      <c r="AG59" s="93"/>
      <c r="AH59" s="93"/>
      <c r="AI59" s="93"/>
      <c r="AJ59" s="93"/>
      <c r="AK59" s="93"/>
    </row>
    <row r="60" ht="16.35" customHeight="1" spans="1:37">
      <c r="A60" s="92" t="s">
        <v>400</v>
      </c>
      <c r="B60" s="93">
        <v>0</v>
      </c>
      <c r="C60" s="93">
        <v>0</v>
      </c>
      <c r="D60" s="93">
        <v>0</v>
      </c>
      <c r="E60" s="93">
        <v>0</v>
      </c>
      <c r="F60" s="93">
        <v>0</v>
      </c>
      <c r="G60" s="93">
        <v>0</v>
      </c>
      <c r="H60" s="93">
        <v>0</v>
      </c>
      <c r="I60" s="93">
        <v>0</v>
      </c>
      <c r="J60" s="93">
        <v>0</v>
      </c>
      <c r="K60" s="93">
        <v>0</v>
      </c>
      <c r="L60" s="93">
        <v>0</v>
      </c>
      <c r="M60" s="93">
        <v>0</v>
      </c>
      <c r="N60" s="93">
        <v>0</v>
      </c>
      <c r="O60" s="93">
        <v>0</v>
      </c>
      <c r="P60" s="93">
        <v>0</v>
      </c>
      <c r="Q60" s="93">
        <v>0</v>
      </c>
      <c r="R60" s="93">
        <v>0</v>
      </c>
      <c r="S60" s="93">
        <v>0</v>
      </c>
      <c r="T60" s="93">
        <v>0</v>
      </c>
      <c r="U60" s="93">
        <v>0</v>
      </c>
      <c r="V60" s="93">
        <v>0</v>
      </c>
      <c r="W60" s="93">
        <v>0</v>
      </c>
      <c r="X60" s="93"/>
      <c r="Y60" s="93"/>
      <c r="Z60" s="93"/>
      <c r="AA60" s="93"/>
      <c r="AB60" s="93"/>
      <c r="AC60" s="93"/>
      <c r="AD60" s="93"/>
      <c r="AE60" s="93"/>
      <c r="AF60" s="93"/>
      <c r="AG60" s="93"/>
      <c r="AH60" s="93"/>
      <c r="AI60" s="93"/>
      <c r="AJ60" s="93"/>
      <c r="AK60" s="93"/>
    </row>
    <row r="61" ht="16.35" customHeight="1" spans="1:37">
      <c r="A61" s="92" t="s">
        <v>401</v>
      </c>
      <c r="B61" s="93">
        <v>-1058798.84973</v>
      </c>
      <c r="C61" s="93">
        <v>-876176.2775</v>
      </c>
      <c r="D61" s="93">
        <v>-4845724.827742</v>
      </c>
      <c r="E61" s="93">
        <v>-1680</v>
      </c>
      <c r="F61" s="93">
        <v>0</v>
      </c>
      <c r="G61" s="93">
        <v>2442506.8743</v>
      </c>
      <c r="H61" s="93">
        <v>22014.0222</v>
      </c>
      <c r="I61" s="93">
        <v>-183543.77174</v>
      </c>
      <c r="J61" s="93">
        <v>0</v>
      </c>
      <c r="K61" s="93">
        <v>0</v>
      </c>
      <c r="L61" s="93">
        <v>-8652094.247626</v>
      </c>
      <c r="M61" s="93">
        <v>3067550.633548</v>
      </c>
      <c r="N61" s="93">
        <v>-18973570.335778</v>
      </c>
      <c r="O61" s="93">
        <v>15531800.171436</v>
      </c>
      <c r="P61" s="93">
        <v>0</v>
      </c>
      <c r="Q61" s="93">
        <v>7645236.030206</v>
      </c>
      <c r="R61" s="93">
        <v>0</v>
      </c>
      <c r="S61" s="93">
        <v>0</v>
      </c>
      <c r="T61" s="93">
        <v>0</v>
      </c>
      <c r="U61" s="93">
        <v>0</v>
      </c>
      <c r="V61" s="93">
        <v>0</v>
      </c>
      <c r="W61" s="93">
        <v>3740520.23792</v>
      </c>
      <c r="X61" s="93"/>
      <c r="Y61" s="93"/>
      <c r="Z61" s="93"/>
      <c r="AA61" s="93"/>
      <c r="AB61" s="93"/>
      <c r="AC61" s="93"/>
      <c r="AD61" s="93"/>
      <c r="AE61" s="93"/>
      <c r="AF61" s="93"/>
      <c r="AG61" s="93"/>
      <c r="AH61" s="93"/>
      <c r="AI61" s="93"/>
      <c r="AJ61" s="93"/>
      <c r="AK61" s="93"/>
    </row>
    <row r="62" ht="16.35" customHeight="1" spans="1:37">
      <c r="A62" s="92" t="s">
        <v>402</v>
      </c>
      <c r="B62" s="93">
        <v>0</v>
      </c>
      <c r="C62" s="93">
        <v>0</v>
      </c>
      <c r="D62" s="93">
        <v>0</v>
      </c>
      <c r="E62" s="93">
        <v>0</v>
      </c>
      <c r="F62" s="93">
        <v>0</v>
      </c>
      <c r="G62" s="93">
        <v>0</v>
      </c>
      <c r="H62" s="93">
        <v>0</v>
      </c>
      <c r="I62" s="93">
        <v>0</v>
      </c>
      <c r="J62" s="93">
        <v>0</v>
      </c>
      <c r="K62" s="93">
        <v>0</v>
      </c>
      <c r="L62" s="93">
        <v>0</v>
      </c>
      <c r="M62" s="93">
        <v>0</v>
      </c>
      <c r="N62" s="93">
        <v>0</v>
      </c>
      <c r="O62" s="93">
        <v>0</v>
      </c>
      <c r="P62" s="93">
        <v>0</v>
      </c>
      <c r="Q62" s="93">
        <v>0</v>
      </c>
      <c r="R62" s="93">
        <v>0</v>
      </c>
      <c r="S62" s="93">
        <v>0</v>
      </c>
      <c r="T62" s="93">
        <v>0</v>
      </c>
      <c r="U62" s="93">
        <v>0</v>
      </c>
      <c r="V62" s="93">
        <v>0</v>
      </c>
      <c r="W62" s="93">
        <v>0</v>
      </c>
      <c r="X62" s="93"/>
      <c r="Y62" s="93"/>
      <c r="Z62" s="93"/>
      <c r="AA62" s="93"/>
      <c r="AB62" s="93"/>
      <c r="AC62" s="93"/>
      <c r="AD62" s="93"/>
      <c r="AE62" s="93"/>
      <c r="AF62" s="93"/>
      <c r="AG62" s="93"/>
      <c r="AH62" s="93"/>
      <c r="AI62" s="93"/>
      <c r="AJ62" s="93"/>
      <c r="AK62" s="93"/>
    </row>
    <row r="63" ht="16.35" customHeight="1" spans="1:37">
      <c r="A63" s="92" t="s">
        <v>403</v>
      </c>
      <c r="B63" s="93">
        <v>-1058798.84973</v>
      </c>
      <c r="C63" s="93">
        <v>-876176.2775</v>
      </c>
      <c r="D63" s="93">
        <v>-4845724.827742</v>
      </c>
      <c r="E63" s="93">
        <v>-1680</v>
      </c>
      <c r="F63" s="93">
        <v>0</v>
      </c>
      <c r="G63" s="93">
        <v>2442506.8743</v>
      </c>
      <c r="H63" s="93">
        <v>22014.0222</v>
      </c>
      <c r="I63" s="93">
        <v>-183543.77174</v>
      </c>
      <c r="J63" s="93">
        <v>0</v>
      </c>
      <c r="K63" s="93">
        <v>0</v>
      </c>
      <c r="L63" s="93">
        <v>-8652094.247626</v>
      </c>
      <c r="M63" s="93">
        <v>3067550.633548</v>
      </c>
      <c r="N63" s="93">
        <v>-18973570.335778</v>
      </c>
      <c r="O63" s="93">
        <v>15531800.171436</v>
      </c>
      <c r="P63" s="93">
        <v>0</v>
      </c>
      <c r="Q63" s="93">
        <v>7645236.030206</v>
      </c>
      <c r="R63" s="93">
        <v>0</v>
      </c>
      <c r="S63" s="93">
        <v>0</v>
      </c>
      <c r="T63" s="93">
        <v>0</v>
      </c>
      <c r="U63" s="93">
        <v>0</v>
      </c>
      <c r="V63" s="93">
        <v>0</v>
      </c>
      <c r="W63" s="93">
        <v>3740520.23792</v>
      </c>
      <c r="X63" s="93"/>
      <c r="Y63" s="93"/>
      <c r="Z63" s="93"/>
      <c r="AA63" s="93"/>
      <c r="AB63" s="93"/>
      <c r="AC63" s="93"/>
      <c r="AD63" s="93"/>
      <c r="AE63" s="93"/>
      <c r="AF63" s="93"/>
      <c r="AG63" s="93"/>
      <c r="AH63" s="93"/>
      <c r="AI63" s="93"/>
      <c r="AJ63" s="93"/>
      <c r="AK63" s="93"/>
    </row>
    <row r="64" ht="16.35" customHeight="1" spans="1:37">
      <c r="A64" s="92" t="s">
        <v>404</v>
      </c>
      <c r="B64" s="93">
        <v>0</v>
      </c>
      <c r="C64" s="93">
        <v>0</v>
      </c>
      <c r="D64" s="93">
        <v>0</v>
      </c>
      <c r="E64" s="93">
        <v>0</v>
      </c>
      <c r="F64" s="93">
        <v>0</v>
      </c>
      <c r="G64" s="93">
        <v>0</v>
      </c>
      <c r="H64" s="93">
        <v>0</v>
      </c>
      <c r="I64" s="93">
        <v>0</v>
      </c>
      <c r="J64" s="93">
        <v>0</v>
      </c>
      <c r="K64" s="93">
        <v>0</v>
      </c>
      <c r="L64" s="93">
        <v>0</v>
      </c>
      <c r="M64" s="93">
        <v>0</v>
      </c>
      <c r="N64" s="93">
        <v>0</v>
      </c>
      <c r="O64" s="93">
        <v>0</v>
      </c>
      <c r="P64" s="93">
        <v>0</v>
      </c>
      <c r="Q64" s="93">
        <v>0</v>
      </c>
      <c r="R64" s="93">
        <v>0</v>
      </c>
      <c r="S64" s="93">
        <v>0</v>
      </c>
      <c r="T64" s="93">
        <v>0</v>
      </c>
      <c r="U64" s="93">
        <v>0</v>
      </c>
      <c r="V64" s="93">
        <v>0</v>
      </c>
      <c r="W64" s="93">
        <v>0</v>
      </c>
      <c r="X64" s="93"/>
      <c r="Y64" s="93"/>
      <c r="Z64" s="93"/>
      <c r="AA64" s="93"/>
      <c r="AB64" s="93"/>
      <c r="AC64" s="93"/>
      <c r="AD64" s="93"/>
      <c r="AE64" s="93"/>
      <c r="AF64" s="93"/>
      <c r="AG64" s="93"/>
      <c r="AH64" s="93"/>
      <c r="AI64" s="93"/>
      <c r="AJ64" s="93"/>
      <c r="AK64" s="93"/>
    </row>
    <row r="65" ht="16.35" customHeight="1" spans="1:37">
      <c r="A65" s="92" t="s">
        <v>405</v>
      </c>
      <c r="B65" s="93">
        <v>-1058798.84973</v>
      </c>
      <c r="C65" s="93">
        <v>-876176.2775</v>
      </c>
      <c r="D65" s="93">
        <v>-4845724.827742</v>
      </c>
      <c r="E65" s="93">
        <v>-1680</v>
      </c>
      <c r="F65" s="93">
        <v>0</v>
      </c>
      <c r="G65" s="93">
        <v>2442506.8743</v>
      </c>
      <c r="H65" s="93">
        <v>22014.0222</v>
      </c>
      <c r="I65" s="93">
        <v>-183543.77174</v>
      </c>
      <c r="J65" s="93">
        <v>0</v>
      </c>
      <c r="K65" s="93">
        <v>0</v>
      </c>
      <c r="L65" s="93">
        <v>-8652094.247626</v>
      </c>
      <c r="M65" s="93">
        <v>3067550.633548</v>
      </c>
      <c r="N65" s="93">
        <v>-18973570.335778</v>
      </c>
      <c r="O65" s="93">
        <v>15531800.171436</v>
      </c>
      <c r="P65" s="93">
        <v>0</v>
      </c>
      <c r="Q65" s="93">
        <v>7645236.030206</v>
      </c>
      <c r="R65" s="93">
        <v>0</v>
      </c>
      <c r="S65" s="93">
        <v>0</v>
      </c>
      <c r="T65" s="93">
        <v>0</v>
      </c>
      <c r="U65" s="93">
        <v>0</v>
      </c>
      <c r="V65" s="93">
        <v>0</v>
      </c>
      <c r="W65" s="93">
        <v>3740520.23792</v>
      </c>
      <c r="X65" s="93"/>
      <c r="Y65" s="93"/>
      <c r="Z65" s="93"/>
      <c r="AA65" s="93"/>
      <c r="AB65" s="93"/>
      <c r="AC65" s="93"/>
      <c r="AD65" s="93"/>
      <c r="AE65" s="93"/>
      <c r="AF65" s="93"/>
      <c r="AG65" s="93"/>
      <c r="AH65" s="93"/>
      <c r="AI65" s="93"/>
      <c r="AJ65" s="93"/>
      <c r="AK65" s="93"/>
    </row>
    <row r="66" ht="16.35" customHeight="1" spans="1:37">
      <c r="A66" s="92" t="s">
        <v>406</v>
      </c>
      <c r="B66" s="93">
        <v>0</v>
      </c>
      <c r="C66" s="93">
        <v>0</v>
      </c>
      <c r="D66" s="93">
        <v>0</v>
      </c>
      <c r="E66" s="93">
        <v>0</v>
      </c>
      <c r="F66" s="93">
        <v>0</v>
      </c>
      <c r="G66" s="93">
        <v>0</v>
      </c>
      <c r="H66" s="93">
        <v>0</v>
      </c>
      <c r="I66" s="93">
        <v>0</v>
      </c>
      <c r="J66" s="93">
        <v>0</v>
      </c>
      <c r="K66" s="93">
        <v>0</v>
      </c>
      <c r="L66" s="93">
        <v>0</v>
      </c>
      <c r="M66" s="93">
        <v>0</v>
      </c>
      <c r="N66" s="93">
        <v>0</v>
      </c>
      <c r="O66" s="93">
        <v>0</v>
      </c>
      <c r="P66" s="93">
        <v>0</v>
      </c>
      <c r="Q66" s="93">
        <v>0</v>
      </c>
      <c r="R66" s="93">
        <v>0</v>
      </c>
      <c r="S66" s="93">
        <v>0</v>
      </c>
      <c r="T66" s="93">
        <v>0</v>
      </c>
      <c r="U66" s="93">
        <v>0</v>
      </c>
      <c r="V66" s="93">
        <v>0</v>
      </c>
      <c r="W66" s="93">
        <v>0</v>
      </c>
      <c r="X66" s="93"/>
      <c r="Y66" s="93"/>
      <c r="Z66" s="93"/>
      <c r="AA66" s="93"/>
      <c r="AB66" s="93"/>
      <c r="AC66" s="93"/>
      <c r="AD66" s="93"/>
      <c r="AE66" s="93"/>
      <c r="AF66" s="93"/>
      <c r="AG66" s="93"/>
      <c r="AH66" s="93"/>
      <c r="AI66" s="93"/>
      <c r="AJ66" s="93"/>
      <c r="AK66" s="93"/>
    </row>
    <row r="67" ht="16.35" customHeight="1" spans="1:37">
      <c r="A67" s="92" t="s">
        <v>407</v>
      </c>
      <c r="B67" s="93">
        <v>-1058798.84973</v>
      </c>
      <c r="C67" s="93">
        <v>-876176.2775</v>
      </c>
      <c r="D67" s="93">
        <v>-4845724.827742</v>
      </c>
      <c r="E67" s="93">
        <v>-1680</v>
      </c>
      <c r="F67" s="93">
        <v>0</v>
      </c>
      <c r="G67" s="93">
        <v>2442506.8743</v>
      </c>
      <c r="H67" s="93">
        <v>22014.0222</v>
      </c>
      <c r="I67" s="93">
        <v>-183543.77174</v>
      </c>
      <c r="J67" s="93">
        <v>0</v>
      </c>
      <c r="K67" s="93">
        <v>0</v>
      </c>
      <c r="L67" s="93">
        <v>-8652094.247626</v>
      </c>
      <c r="M67" s="93">
        <v>3067550.633548</v>
      </c>
      <c r="N67" s="93">
        <v>-18973570.335778</v>
      </c>
      <c r="O67" s="93">
        <v>15531800.171436</v>
      </c>
      <c r="P67" s="93">
        <v>0</v>
      </c>
      <c r="Q67" s="93">
        <v>7645236.030206</v>
      </c>
      <c r="R67" s="93">
        <v>0</v>
      </c>
      <c r="S67" s="93">
        <v>0</v>
      </c>
      <c r="T67" s="93">
        <v>0</v>
      </c>
      <c r="U67" s="93">
        <v>0</v>
      </c>
      <c r="V67" s="93">
        <v>0</v>
      </c>
      <c r="W67" s="93">
        <v>3740520.23792</v>
      </c>
      <c r="X67" s="93"/>
      <c r="Y67" s="93"/>
      <c r="Z67" s="93"/>
      <c r="AA67" s="93"/>
      <c r="AB67" s="93"/>
      <c r="AC67" s="93"/>
      <c r="AD67" s="93"/>
      <c r="AE67" s="93"/>
      <c r="AF67" s="93"/>
      <c r="AG67" s="93"/>
      <c r="AH67" s="93"/>
      <c r="AI67" s="93"/>
      <c r="AJ67" s="93"/>
      <c r="AK67" s="93"/>
    </row>
    <row r="68" ht="16.35" customHeight="1" spans="1:37">
      <c r="A68" s="92" t="s">
        <v>408</v>
      </c>
      <c r="B68" s="93">
        <v>5858213.06</v>
      </c>
      <c r="C68" s="93">
        <v>37560340.68</v>
      </c>
      <c r="D68" s="93">
        <v>36614866.9</v>
      </c>
      <c r="E68" s="93">
        <v>175814.44</v>
      </c>
      <c r="F68" s="93">
        <v>0</v>
      </c>
      <c r="G68" s="93">
        <v>119134693.42</v>
      </c>
      <c r="H68" s="93">
        <v>9349827.77</v>
      </c>
      <c r="I68" s="93">
        <v>5846037.71</v>
      </c>
      <c r="J68" s="93">
        <v>2443853</v>
      </c>
      <c r="K68" s="93">
        <v>3103.32</v>
      </c>
      <c r="L68" s="93">
        <v>126889856.04</v>
      </c>
      <c r="M68" s="93">
        <v>5725644.94</v>
      </c>
      <c r="N68" s="93">
        <v>37879422.12</v>
      </c>
      <c r="O68" s="93">
        <v>22338961.27</v>
      </c>
      <c r="P68" s="93">
        <v>0</v>
      </c>
      <c r="Q68" s="93">
        <v>-156112108.64</v>
      </c>
      <c r="R68" s="93">
        <v>0</v>
      </c>
      <c r="S68" s="93">
        <v>1654095.25</v>
      </c>
      <c r="T68" s="93">
        <v>0</v>
      </c>
      <c r="U68" s="93">
        <v>0</v>
      </c>
      <c r="V68" s="93">
        <v>0</v>
      </c>
      <c r="W68" s="93">
        <v>661721729.05</v>
      </c>
      <c r="X68" s="93"/>
      <c r="Y68" s="93"/>
      <c r="Z68" s="93"/>
      <c r="AA68" s="93"/>
      <c r="AB68" s="93"/>
      <c r="AC68" s="93"/>
      <c r="AD68" s="93"/>
      <c r="AE68" s="93"/>
      <c r="AF68" s="93"/>
      <c r="AG68" s="93"/>
      <c r="AH68" s="93"/>
      <c r="AI68" s="93"/>
      <c r="AJ68" s="93"/>
      <c r="AK68" s="93"/>
    </row>
    <row r="69" ht="16.35" customHeight="1" spans="1:37">
      <c r="A69" s="92" t="s">
        <v>409</v>
      </c>
      <c r="B69" s="93">
        <v>161985.47</v>
      </c>
      <c r="C69" s="93">
        <v>326.61</v>
      </c>
      <c r="D69" s="93">
        <v>0</v>
      </c>
      <c r="E69" s="93">
        <v>119.66</v>
      </c>
      <c r="F69" s="93">
        <v>0</v>
      </c>
      <c r="G69" s="93">
        <v>2488049.51</v>
      </c>
      <c r="H69" s="93">
        <v>43166.52</v>
      </c>
      <c r="I69" s="93">
        <v>0</v>
      </c>
      <c r="J69" s="93">
        <v>0</v>
      </c>
      <c r="K69" s="93">
        <v>4392.59</v>
      </c>
      <c r="L69" s="93">
        <v>-14027046.3</v>
      </c>
      <c r="M69" s="93">
        <v>0</v>
      </c>
      <c r="N69" s="93">
        <v>7590996.59</v>
      </c>
      <c r="O69" s="93">
        <v>0</v>
      </c>
      <c r="P69" s="93">
        <v>0</v>
      </c>
      <c r="Q69" s="93">
        <v>-164040977.78</v>
      </c>
      <c r="R69" s="93">
        <v>0</v>
      </c>
      <c r="S69" s="93">
        <v>1654095.25</v>
      </c>
      <c r="T69" s="93">
        <v>0</v>
      </c>
      <c r="U69" s="93">
        <v>0</v>
      </c>
      <c r="V69" s="93">
        <v>0</v>
      </c>
      <c r="W69" s="93">
        <v>316180984.26</v>
      </c>
      <c r="X69" s="93"/>
      <c r="Y69" s="93"/>
      <c r="Z69" s="93"/>
      <c r="AA69" s="93"/>
      <c r="AB69" s="93"/>
      <c r="AC69" s="93"/>
      <c r="AD69" s="93"/>
      <c r="AE69" s="93"/>
      <c r="AF69" s="93"/>
      <c r="AG69" s="93"/>
      <c r="AH69" s="93"/>
      <c r="AI69" s="93"/>
      <c r="AJ69" s="93"/>
      <c r="AK69" s="93"/>
    </row>
    <row r="70" ht="16.35" customHeight="1" spans="1:37">
      <c r="A70" s="92" t="s">
        <v>410</v>
      </c>
      <c r="B70" s="93">
        <v>179249.56</v>
      </c>
      <c r="C70" s="93">
        <v>326.61</v>
      </c>
      <c r="D70" s="93">
        <v>0</v>
      </c>
      <c r="E70" s="93">
        <v>119.66</v>
      </c>
      <c r="F70" s="93">
        <v>0</v>
      </c>
      <c r="G70" s="93">
        <v>2488049.51</v>
      </c>
      <c r="H70" s="93">
        <v>43166.52</v>
      </c>
      <c r="I70" s="93">
        <v>0</v>
      </c>
      <c r="J70" s="93">
        <v>0</v>
      </c>
      <c r="K70" s="93">
        <v>4392.59</v>
      </c>
      <c r="L70" s="93">
        <v>76818962.78</v>
      </c>
      <c r="M70" s="93">
        <v>0</v>
      </c>
      <c r="N70" s="93">
        <v>7590996.59</v>
      </c>
      <c r="O70" s="93">
        <v>0</v>
      </c>
      <c r="P70" s="93">
        <v>0</v>
      </c>
      <c r="Q70" s="93">
        <v>13437224.07</v>
      </c>
      <c r="R70" s="93">
        <v>0</v>
      </c>
      <c r="S70" s="93">
        <v>1654095.25</v>
      </c>
      <c r="T70" s="93">
        <v>0</v>
      </c>
      <c r="U70" s="93">
        <v>0</v>
      </c>
      <c r="V70" s="93">
        <v>0</v>
      </c>
      <c r="W70" s="93">
        <v>329925375.1</v>
      </c>
      <c r="X70" s="93"/>
      <c r="Y70" s="93"/>
      <c r="Z70" s="93"/>
      <c r="AA70" s="93"/>
      <c r="AB70" s="93"/>
      <c r="AC70" s="93"/>
      <c r="AD70" s="93"/>
      <c r="AE70" s="93"/>
      <c r="AF70" s="93"/>
      <c r="AG70" s="93"/>
      <c r="AH70" s="93"/>
      <c r="AI70" s="93"/>
      <c r="AJ70" s="93"/>
      <c r="AK70" s="93"/>
    </row>
    <row r="71" ht="16.35" customHeight="1" spans="1:37">
      <c r="A71" s="92" t="s">
        <v>411</v>
      </c>
      <c r="B71" s="93">
        <v>17264.09</v>
      </c>
      <c r="C71" s="93">
        <v>0</v>
      </c>
      <c r="D71" s="93">
        <v>0</v>
      </c>
      <c r="E71" s="93">
        <v>0</v>
      </c>
      <c r="F71" s="93">
        <v>0</v>
      </c>
      <c r="G71" s="93">
        <v>0</v>
      </c>
      <c r="H71" s="93">
        <v>0</v>
      </c>
      <c r="I71" s="93">
        <v>0</v>
      </c>
      <c r="J71" s="93">
        <v>0</v>
      </c>
      <c r="K71" s="93">
        <v>0</v>
      </c>
      <c r="L71" s="93">
        <v>90846009.08</v>
      </c>
      <c r="M71" s="93">
        <v>0</v>
      </c>
      <c r="N71" s="93">
        <v>0</v>
      </c>
      <c r="O71" s="93">
        <v>0</v>
      </c>
      <c r="P71" s="93">
        <v>0</v>
      </c>
      <c r="Q71" s="93">
        <v>177478201.85</v>
      </c>
      <c r="R71" s="93">
        <v>0</v>
      </c>
      <c r="S71" s="93">
        <v>0</v>
      </c>
      <c r="T71" s="93">
        <v>0</v>
      </c>
      <c r="U71" s="93">
        <v>0</v>
      </c>
      <c r="V71" s="93">
        <v>0</v>
      </c>
      <c r="W71" s="93">
        <v>13744390.84</v>
      </c>
      <c r="X71" s="93"/>
      <c r="Y71" s="93"/>
      <c r="Z71" s="93"/>
      <c r="AA71" s="93"/>
      <c r="AB71" s="93"/>
      <c r="AC71" s="93"/>
      <c r="AD71" s="93"/>
      <c r="AE71" s="93"/>
      <c r="AF71" s="93"/>
      <c r="AG71" s="93"/>
      <c r="AH71" s="93"/>
      <c r="AI71" s="93"/>
      <c r="AJ71" s="93"/>
      <c r="AK71" s="93"/>
    </row>
    <row r="72" ht="16.35" customHeight="1" spans="1:37">
      <c r="A72" s="92" t="s">
        <v>412</v>
      </c>
      <c r="B72" s="93">
        <v>4788097.99</v>
      </c>
      <c r="C72" s="93">
        <v>11670355.69</v>
      </c>
      <c r="D72" s="93">
        <v>36614866.9</v>
      </c>
      <c r="E72" s="93">
        <v>66981.13</v>
      </c>
      <c r="F72" s="93">
        <v>0</v>
      </c>
      <c r="G72" s="93">
        <v>116478587.91</v>
      </c>
      <c r="H72" s="93">
        <v>9235629.06</v>
      </c>
      <c r="I72" s="93">
        <v>5841320.73</v>
      </c>
      <c r="J72" s="93">
        <v>1886792.45</v>
      </c>
      <c r="K72" s="93">
        <v>-1530</v>
      </c>
      <c r="L72" s="93">
        <v>1130161.72</v>
      </c>
      <c r="M72" s="93">
        <v>3743110.52</v>
      </c>
      <c r="N72" s="93">
        <v>-623831</v>
      </c>
      <c r="O72" s="93">
        <v>0</v>
      </c>
      <c r="P72" s="93">
        <v>0</v>
      </c>
      <c r="Q72" s="93">
        <v>-321431.91</v>
      </c>
      <c r="R72" s="93">
        <v>0</v>
      </c>
      <c r="S72" s="93">
        <v>0</v>
      </c>
      <c r="T72" s="93">
        <v>0</v>
      </c>
      <c r="U72" s="93">
        <v>0</v>
      </c>
      <c r="V72" s="93">
        <v>0</v>
      </c>
      <c r="W72" s="93">
        <v>329030600.83</v>
      </c>
      <c r="X72" s="93"/>
      <c r="Y72" s="93"/>
      <c r="Z72" s="93"/>
      <c r="AA72" s="93"/>
      <c r="AB72" s="93"/>
      <c r="AC72" s="93"/>
      <c r="AD72" s="93"/>
      <c r="AE72" s="93"/>
      <c r="AF72" s="93"/>
      <c r="AG72" s="93"/>
      <c r="AH72" s="93"/>
      <c r="AI72" s="93"/>
      <c r="AJ72" s="93"/>
      <c r="AK72" s="93"/>
    </row>
    <row r="73" ht="16.35" customHeight="1" spans="1:37">
      <c r="A73" s="92" t="s">
        <v>413</v>
      </c>
      <c r="B73" s="93">
        <v>172582.38</v>
      </c>
      <c r="C73" s="93">
        <v>330618.36</v>
      </c>
      <c r="D73" s="93">
        <v>0</v>
      </c>
      <c r="E73" s="93">
        <v>0</v>
      </c>
      <c r="F73" s="93">
        <v>0</v>
      </c>
      <c r="G73" s="93">
        <v>0</v>
      </c>
      <c r="H73" s="93">
        <v>0</v>
      </c>
      <c r="I73" s="93">
        <v>0</v>
      </c>
      <c r="J73" s="93">
        <v>0</v>
      </c>
      <c r="K73" s="93">
        <v>0</v>
      </c>
      <c r="L73" s="93">
        <v>0</v>
      </c>
      <c r="M73" s="93">
        <v>0</v>
      </c>
      <c r="N73" s="93">
        <v>-623831</v>
      </c>
      <c r="O73" s="93">
        <v>0</v>
      </c>
      <c r="P73" s="93">
        <v>0</v>
      </c>
      <c r="Q73" s="93">
        <v>6.79</v>
      </c>
      <c r="R73" s="93">
        <v>0</v>
      </c>
      <c r="S73" s="93">
        <v>0</v>
      </c>
      <c r="T73" s="93">
        <v>0</v>
      </c>
      <c r="U73" s="93">
        <v>0</v>
      </c>
      <c r="V73" s="93">
        <v>0</v>
      </c>
      <c r="W73" s="93">
        <v>325856374.8</v>
      </c>
      <c r="X73" s="93"/>
      <c r="Y73" s="93"/>
      <c r="Z73" s="93"/>
      <c r="AA73" s="93"/>
      <c r="AB73" s="93"/>
      <c r="AC73" s="93"/>
      <c r="AD73" s="93"/>
      <c r="AE73" s="93"/>
      <c r="AF73" s="93"/>
      <c r="AG73" s="93"/>
      <c r="AH73" s="93"/>
      <c r="AI73" s="93"/>
      <c r="AJ73" s="93"/>
      <c r="AK73" s="93"/>
    </row>
    <row r="74" ht="16.35" customHeight="1" spans="1:37">
      <c r="A74" s="92" t="s">
        <v>414</v>
      </c>
      <c r="B74" s="93">
        <v>0</v>
      </c>
      <c r="C74" s="93">
        <v>0</v>
      </c>
      <c r="D74" s="93">
        <v>0</v>
      </c>
      <c r="E74" s="93">
        <v>66981.13</v>
      </c>
      <c r="F74" s="93">
        <v>0</v>
      </c>
      <c r="G74" s="93">
        <v>116478587.91</v>
      </c>
      <c r="H74" s="93">
        <v>9235849.06</v>
      </c>
      <c r="I74" s="93">
        <v>5841320.73</v>
      </c>
      <c r="J74" s="93">
        <v>1886792.45</v>
      </c>
      <c r="K74" s="93">
        <v>0</v>
      </c>
      <c r="L74" s="93">
        <v>0</v>
      </c>
      <c r="M74" s="93">
        <v>0</v>
      </c>
      <c r="N74" s="93">
        <v>0</v>
      </c>
      <c r="O74" s="93">
        <v>0</v>
      </c>
      <c r="P74" s="93">
        <v>0</v>
      </c>
      <c r="Q74" s="93">
        <v>0</v>
      </c>
      <c r="R74" s="93">
        <v>0</v>
      </c>
      <c r="S74" s="93">
        <v>0</v>
      </c>
      <c r="T74" s="93">
        <v>0</v>
      </c>
      <c r="U74" s="93">
        <v>0</v>
      </c>
      <c r="V74" s="93">
        <v>0</v>
      </c>
      <c r="W74" s="93">
        <v>0</v>
      </c>
      <c r="X74" s="93"/>
      <c r="Y74" s="93"/>
      <c r="Z74" s="93"/>
      <c r="AA74" s="93"/>
      <c r="AB74" s="93"/>
      <c r="AC74" s="93"/>
      <c r="AD74" s="93"/>
      <c r="AE74" s="93"/>
      <c r="AF74" s="93"/>
      <c r="AG74" s="93"/>
      <c r="AH74" s="93"/>
      <c r="AI74" s="93"/>
      <c r="AJ74" s="93"/>
      <c r="AK74" s="93"/>
    </row>
    <row r="75" ht="16.35" customHeight="1" spans="1:37">
      <c r="A75" s="92" t="s">
        <v>415</v>
      </c>
      <c r="B75" s="93">
        <v>4615515.61</v>
      </c>
      <c r="C75" s="93">
        <v>11339737.33</v>
      </c>
      <c r="D75" s="93">
        <v>36614866.9</v>
      </c>
      <c r="E75" s="93">
        <v>0</v>
      </c>
      <c r="F75" s="93">
        <v>0</v>
      </c>
      <c r="G75" s="93">
        <v>0</v>
      </c>
      <c r="H75" s="93">
        <v>0</v>
      </c>
      <c r="I75" s="93">
        <v>0</v>
      </c>
      <c r="J75" s="93">
        <v>0</v>
      </c>
      <c r="K75" s="93">
        <v>0</v>
      </c>
      <c r="L75" s="93">
        <v>0</v>
      </c>
      <c r="M75" s="93">
        <v>1140703.16</v>
      </c>
      <c r="N75" s="93">
        <v>0</v>
      </c>
      <c r="O75" s="93">
        <v>0</v>
      </c>
      <c r="P75" s="93">
        <v>0</v>
      </c>
      <c r="Q75" s="93">
        <v>0</v>
      </c>
      <c r="R75" s="93">
        <v>0</v>
      </c>
      <c r="S75" s="93">
        <v>0</v>
      </c>
      <c r="T75" s="93">
        <v>0</v>
      </c>
      <c r="U75" s="93">
        <v>0</v>
      </c>
      <c r="V75" s="93">
        <v>0</v>
      </c>
      <c r="W75" s="93">
        <v>1572283.79</v>
      </c>
      <c r="X75" s="93"/>
      <c r="Y75" s="93"/>
      <c r="Z75" s="93"/>
      <c r="AA75" s="93"/>
      <c r="AB75" s="93"/>
      <c r="AC75" s="93"/>
      <c r="AD75" s="93"/>
      <c r="AE75" s="93"/>
      <c r="AF75" s="93"/>
      <c r="AG75" s="93"/>
      <c r="AH75" s="93"/>
      <c r="AI75" s="93"/>
      <c r="AJ75" s="93"/>
      <c r="AK75" s="93"/>
    </row>
    <row r="76" ht="16.35" customHeight="1" spans="1:37">
      <c r="A76" s="92" t="s">
        <v>416</v>
      </c>
      <c r="B76" s="93">
        <v>957744.69</v>
      </c>
      <c r="C76" s="93">
        <v>5204237.97</v>
      </c>
      <c r="D76" s="93">
        <v>0</v>
      </c>
      <c r="E76" s="93">
        <v>0</v>
      </c>
      <c r="F76" s="93">
        <v>0</v>
      </c>
      <c r="G76" s="93">
        <v>0</v>
      </c>
      <c r="H76" s="93">
        <v>0</v>
      </c>
      <c r="I76" s="93">
        <v>0</v>
      </c>
      <c r="J76" s="93">
        <v>0</v>
      </c>
      <c r="K76" s="93">
        <v>0</v>
      </c>
      <c r="L76" s="93">
        <v>142187481.23</v>
      </c>
      <c r="M76" s="93">
        <v>86850</v>
      </c>
      <c r="N76" s="93">
        <v>3908180.89</v>
      </c>
      <c r="O76" s="93">
        <v>5891644.27</v>
      </c>
      <c r="P76" s="93">
        <v>0</v>
      </c>
      <c r="Q76" s="93">
        <v>9403589</v>
      </c>
      <c r="R76" s="93">
        <v>0</v>
      </c>
      <c r="S76" s="93">
        <v>0</v>
      </c>
      <c r="T76" s="93">
        <v>0</v>
      </c>
      <c r="U76" s="93">
        <v>0</v>
      </c>
      <c r="V76" s="93">
        <v>0</v>
      </c>
      <c r="W76" s="93">
        <v>141600</v>
      </c>
      <c r="X76" s="93"/>
      <c r="Y76" s="93"/>
      <c r="Z76" s="93"/>
      <c r="AA76" s="93"/>
      <c r="AB76" s="93"/>
      <c r="AC76" s="93"/>
      <c r="AD76" s="93"/>
      <c r="AE76" s="93"/>
      <c r="AF76" s="93"/>
      <c r="AG76" s="93"/>
      <c r="AH76" s="93"/>
      <c r="AI76" s="93"/>
      <c r="AJ76" s="93"/>
      <c r="AK76" s="93"/>
    </row>
    <row r="77" ht="16.35" customHeight="1" spans="1:37">
      <c r="A77" s="92" t="s">
        <v>417</v>
      </c>
      <c r="B77" s="93">
        <v>0</v>
      </c>
      <c r="C77" s="93">
        <v>-3474500</v>
      </c>
      <c r="D77" s="93">
        <v>0</v>
      </c>
      <c r="E77" s="93">
        <v>0</v>
      </c>
      <c r="F77" s="93">
        <v>0</v>
      </c>
      <c r="G77" s="93">
        <v>0</v>
      </c>
      <c r="H77" s="93">
        <v>0</v>
      </c>
      <c r="I77" s="93">
        <v>0</v>
      </c>
      <c r="J77" s="93">
        <v>0</v>
      </c>
      <c r="K77" s="93">
        <v>0</v>
      </c>
      <c r="L77" s="93">
        <v>-7175746.67</v>
      </c>
      <c r="M77" s="93">
        <v>86850</v>
      </c>
      <c r="N77" s="93">
        <v>-12426176.51</v>
      </c>
      <c r="O77" s="93">
        <v>15884434.62</v>
      </c>
      <c r="P77" s="93">
        <v>0</v>
      </c>
      <c r="Q77" s="93">
        <v>5863551.27</v>
      </c>
      <c r="R77" s="93">
        <v>0</v>
      </c>
      <c r="S77" s="93">
        <v>0</v>
      </c>
      <c r="T77" s="93">
        <v>0</v>
      </c>
      <c r="U77" s="93">
        <v>0</v>
      </c>
      <c r="V77" s="93">
        <v>0</v>
      </c>
      <c r="W77" s="93">
        <v>0</v>
      </c>
      <c r="X77" s="93"/>
      <c r="Y77" s="93"/>
      <c r="Z77" s="93"/>
      <c r="AA77" s="93"/>
      <c r="AB77" s="93"/>
      <c r="AC77" s="93"/>
      <c r="AD77" s="93"/>
      <c r="AE77" s="93"/>
      <c r="AF77" s="93"/>
      <c r="AG77" s="93"/>
      <c r="AH77" s="93"/>
      <c r="AI77" s="93"/>
      <c r="AJ77" s="93"/>
      <c r="AK77" s="93"/>
    </row>
    <row r="78" ht="16.35" customHeight="1" spans="1:37">
      <c r="A78" s="92" t="s">
        <v>418</v>
      </c>
      <c r="B78" s="93">
        <v>0</v>
      </c>
      <c r="C78" s="93">
        <v>0</v>
      </c>
      <c r="D78" s="93">
        <v>0</v>
      </c>
      <c r="E78" s="93">
        <v>0</v>
      </c>
      <c r="F78" s="93">
        <v>0</v>
      </c>
      <c r="G78" s="93">
        <v>0</v>
      </c>
      <c r="H78" s="93">
        <v>0</v>
      </c>
      <c r="I78" s="93">
        <v>0</v>
      </c>
      <c r="J78" s="93">
        <v>0</v>
      </c>
      <c r="K78" s="93">
        <v>0</v>
      </c>
      <c r="L78" s="93">
        <v>0</v>
      </c>
      <c r="M78" s="93">
        <v>0</v>
      </c>
      <c r="N78" s="93">
        <v>0</v>
      </c>
      <c r="O78" s="93">
        <v>0</v>
      </c>
      <c r="P78" s="93">
        <v>0</v>
      </c>
      <c r="Q78" s="93">
        <v>0</v>
      </c>
      <c r="R78" s="93">
        <v>0</v>
      </c>
      <c r="S78" s="93">
        <v>0</v>
      </c>
      <c r="T78" s="93">
        <v>0</v>
      </c>
      <c r="U78" s="93">
        <v>0</v>
      </c>
      <c r="V78" s="93">
        <v>0</v>
      </c>
      <c r="W78" s="93">
        <v>0</v>
      </c>
      <c r="X78" s="93"/>
      <c r="Y78" s="93"/>
      <c r="Z78" s="93"/>
      <c r="AA78" s="93"/>
      <c r="AB78" s="93"/>
      <c r="AC78" s="93"/>
      <c r="AD78" s="93"/>
      <c r="AE78" s="93"/>
      <c r="AF78" s="93"/>
      <c r="AG78" s="93"/>
      <c r="AH78" s="93"/>
      <c r="AI78" s="93"/>
      <c r="AJ78" s="93"/>
      <c r="AK78" s="93"/>
    </row>
    <row r="79" ht="16.35" customHeight="1" spans="1:37">
      <c r="A79" s="92" t="s">
        <v>419</v>
      </c>
      <c r="B79" s="93">
        <v>0</v>
      </c>
      <c r="C79" s="93">
        <v>0</v>
      </c>
      <c r="D79" s="93">
        <v>0</v>
      </c>
      <c r="E79" s="93">
        <v>0</v>
      </c>
      <c r="F79" s="93">
        <v>0</v>
      </c>
      <c r="G79" s="93">
        <v>0</v>
      </c>
      <c r="H79" s="93">
        <v>0</v>
      </c>
      <c r="I79" s="93">
        <v>0</v>
      </c>
      <c r="J79" s="93">
        <v>0</v>
      </c>
      <c r="K79" s="93">
        <v>0</v>
      </c>
      <c r="L79" s="93">
        <v>0</v>
      </c>
      <c r="M79" s="93">
        <v>0</v>
      </c>
      <c r="N79" s="93">
        <v>0</v>
      </c>
      <c r="O79" s="93">
        <v>0</v>
      </c>
      <c r="P79" s="93">
        <v>0</v>
      </c>
      <c r="Q79" s="93">
        <v>0</v>
      </c>
      <c r="R79" s="93">
        <v>0</v>
      </c>
      <c r="S79" s="93">
        <v>0</v>
      </c>
      <c r="T79" s="93">
        <v>0</v>
      </c>
      <c r="U79" s="93">
        <v>0</v>
      </c>
      <c r="V79" s="93">
        <v>0</v>
      </c>
      <c r="W79" s="93">
        <v>0</v>
      </c>
      <c r="X79" s="93"/>
      <c r="Y79" s="93"/>
      <c r="Z79" s="93"/>
      <c r="AA79" s="93"/>
      <c r="AB79" s="93"/>
      <c r="AC79" s="93"/>
      <c r="AD79" s="93"/>
      <c r="AE79" s="93"/>
      <c r="AF79" s="93"/>
      <c r="AG79" s="93"/>
      <c r="AH79" s="93"/>
      <c r="AI79" s="93"/>
      <c r="AJ79" s="93"/>
      <c r="AK79" s="93"/>
    </row>
    <row r="80" ht="16.35" customHeight="1" spans="1:37">
      <c r="A80" s="92" t="s">
        <v>420</v>
      </c>
      <c r="B80" s="93">
        <v>0</v>
      </c>
      <c r="C80" s="93">
        <v>0</v>
      </c>
      <c r="D80" s="93">
        <v>0</v>
      </c>
      <c r="E80" s="93">
        <v>0</v>
      </c>
      <c r="F80" s="93">
        <v>0</v>
      </c>
      <c r="G80" s="93">
        <v>0</v>
      </c>
      <c r="H80" s="93">
        <v>0</v>
      </c>
      <c r="I80" s="93">
        <v>0</v>
      </c>
      <c r="J80" s="93">
        <v>0</v>
      </c>
      <c r="K80" s="93">
        <v>0</v>
      </c>
      <c r="L80" s="93">
        <v>0</v>
      </c>
      <c r="M80" s="93">
        <v>0</v>
      </c>
      <c r="N80" s="93">
        <v>0</v>
      </c>
      <c r="O80" s="93">
        <v>0</v>
      </c>
      <c r="P80" s="93">
        <v>0</v>
      </c>
      <c r="Q80" s="93">
        <v>0</v>
      </c>
      <c r="R80" s="93">
        <v>0</v>
      </c>
      <c r="S80" s="93">
        <v>0</v>
      </c>
      <c r="T80" s="93">
        <v>0</v>
      </c>
      <c r="U80" s="93">
        <v>0</v>
      </c>
      <c r="V80" s="93">
        <v>0</v>
      </c>
      <c r="W80" s="93">
        <v>2681.04</v>
      </c>
      <c r="X80" s="93"/>
      <c r="Y80" s="93"/>
      <c r="Z80" s="93"/>
      <c r="AA80" s="93"/>
      <c r="AB80" s="93"/>
      <c r="AC80" s="93"/>
      <c r="AD80" s="93"/>
      <c r="AE80" s="93"/>
      <c r="AF80" s="93"/>
      <c r="AG80" s="93"/>
      <c r="AH80" s="93"/>
      <c r="AI80" s="93"/>
      <c r="AJ80" s="93"/>
      <c r="AK80" s="93"/>
    </row>
    <row r="81" ht="16.35" customHeight="1" spans="1:37">
      <c r="A81" s="92" t="s">
        <v>421</v>
      </c>
      <c r="B81" s="93">
        <v>-49615.09</v>
      </c>
      <c r="C81" s="93">
        <v>20685420.41</v>
      </c>
      <c r="D81" s="93">
        <v>0</v>
      </c>
      <c r="E81" s="93">
        <v>0</v>
      </c>
      <c r="F81" s="93">
        <v>0</v>
      </c>
      <c r="G81" s="93">
        <v>0</v>
      </c>
      <c r="H81" s="93">
        <v>0</v>
      </c>
      <c r="I81" s="93">
        <v>0</v>
      </c>
      <c r="J81" s="93">
        <v>0</v>
      </c>
      <c r="K81" s="93">
        <v>0</v>
      </c>
      <c r="L81" s="93">
        <v>-2400740.61</v>
      </c>
      <c r="M81" s="93">
        <v>1895684.42</v>
      </c>
      <c r="N81" s="93">
        <v>27004075.64</v>
      </c>
      <c r="O81" s="93">
        <v>16447317</v>
      </c>
      <c r="P81" s="93">
        <v>0</v>
      </c>
      <c r="Q81" s="93">
        <v>-1121220</v>
      </c>
      <c r="R81" s="93">
        <v>0</v>
      </c>
      <c r="S81" s="93">
        <v>0</v>
      </c>
      <c r="T81" s="93">
        <v>0</v>
      </c>
      <c r="U81" s="93">
        <v>0</v>
      </c>
      <c r="V81" s="93">
        <v>0</v>
      </c>
      <c r="W81" s="93">
        <v>3142152.44</v>
      </c>
      <c r="X81" s="93"/>
      <c r="Y81" s="93"/>
      <c r="Z81" s="93"/>
      <c r="AA81" s="93"/>
      <c r="AB81" s="93"/>
      <c r="AC81" s="93"/>
      <c r="AD81" s="93"/>
      <c r="AE81" s="93"/>
      <c r="AF81" s="93"/>
      <c r="AG81" s="93"/>
      <c r="AH81" s="93"/>
      <c r="AI81" s="93"/>
      <c r="AJ81" s="93"/>
      <c r="AK81" s="93"/>
    </row>
    <row r="82" ht="16.35" customHeight="1" spans="1:37">
      <c r="A82" s="92" t="s">
        <v>422</v>
      </c>
      <c r="B82" s="93">
        <v>0</v>
      </c>
      <c r="C82" s="93">
        <v>0</v>
      </c>
      <c r="D82" s="93">
        <v>0</v>
      </c>
      <c r="E82" s="93">
        <v>0</v>
      </c>
      <c r="F82" s="93">
        <v>0</v>
      </c>
      <c r="G82" s="93">
        <v>0</v>
      </c>
      <c r="H82" s="93">
        <v>0</v>
      </c>
      <c r="I82" s="93">
        <v>0</v>
      </c>
      <c r="J82" s="93">
        <v>0</v>
      </c>
      <c r="K82" s="93">
        <v>0</v>
      </c>
      <c r="L82" s="93">
        <v>0</v>
      </c>
      <c r="M82" s="97">
        <v>0</v>
      </c>
      <c r="N82" s="97">
        <v>0</v>
      </c>
      <c r="O82" s="93">
        <v>0</v>
      </c>
      <c r="P82" s="93">
        <v>0</v>
      </c>
      <c r="Q82" s="93">
        <v>-51153.63</v>
      </c>
      <c r="R82" s="93">
        <v>0</v>
      </c>
      <c r="S82" s="93">
        <v>0</v>
      </c>
      <c r="T82" s="93">
        <v>0</v>
      </c>
      <c r="U82" s="93">
        <v>0</v>
      </c>
      <c r="V82" s="93">
        <v>0</v>
      </c>
      <c r="W82" s="93">
        <v>518969.99</v>
      </c>
      <c r="X82" s="93"/>
      <c r="Y82" s="93"/>
      <c r="Z82" s="93"/>
      <c r="AA82" s="93"/>
      <c r="AB82" s="93"/>
      <c r="AC82" s="93"/>
      <c r="AD82" s="93"/>
      <c r="AE82" s="93"/>
      <c r="AF82" s="93"/>
      <c r="AG82" s="93"/>
      <c r="AH82" s="93"/>
      <c r="AI82" s="93"/>
      <c r="AJ82" s="93"/>
      <c r="AK82" s="93"/>
    </row>
    <row r="83" ht="16.35" customHeight="1" spans="1:37">
      <c r="A83" s="92" t="s">
        <v>423</v>
      </c>
      <c r="B83" s="93">
        <v>0</v>
      </c>
      <c r="C83" s="93">
        <v>0</v>
      </c>
      <c r="D83" s="93">
        <v>0</v>
      </c>
      <c r="E83" s="93">
        <v>108713.65</v>
      </c>
      <c r="F83" s="93">
        <v>0</v>
      </c>
      <c r="G83" s="93">
        <v>168056</v>
      </c>
      <c r="H83" s="93">
        <v>71032.19</v>
      </c>
      <c r="I83" s="93">
        <v>4716.98</v>
      </c>
      <c r="J83" s="93">
        <v>557060.55</v>
      </c>
      <c r="K83" s="93">
        <v>0</v>
      </c>
      <c r="L83" s="93">
        <v>0</v>
      </c>
      <c r="M83" s="93">
        <v>0</v>
      </c>
      <c r="N83" s="93">
        <v>0</v>
      </c>
      <c r="O83" s="93">
        <v>0</v>
      </c>
      <c r="P83" s="93">
        <v>0</v>
      </c>
      <c r="Q83" s="93">
        <v>0</v>
      </c>
      <c r="R83" s="93">
        <v>0</v>
      </c>
      <c r="S83" s="93">
        <v>0</v>
      </c>
      <c r="T83" s="93">
        <v>0</v>
      </c>
      <c r="U83" s="93">
        <v>0</v>
      </c>
      <c r="V83" s="93">
        <v>0</v>
      </c>
      <c r="W83" s="93">
        <v>12548995.39</v>
      </c>
      <c r="X83" s="93"/>
      <c r="Y83" s="93"/>
      <c r="Z83" s="93"/>
      <c r="AA83" s="93"/>
      <c r="AB83" s="93"/>
      <c r="AC83" s="93"/>
      <c r="AD83" s="93"/>
      <c r="AE83" s="93"/>
      <c r="AF83" s="93"/>
      <c r="AG83" s="93"/>
      <c r="AH83" s="93"/>
      <c r="AI83" s="93"/>
      <c r="AJ83" s="93"/>
      <c r="AK83" s="93"/>
    </row>
    <row r="84" ht="16.35" customHeight="1" spans="1:37">
      <c r="A84" s="92" t="s">
        <v>424</v>
      </c>
      <c r="B84" s="93">
        <v>0</v>
      </c>
      <c r="C84" s="93">
        <v>0</v>
      </c>
      <c r="D84" s="93">
        <v>0</v>
      </c>
      <c r="E84" s="93">
        <v>0</v>
      </c>
      <c r="F84" s="93">
        <v>0</v>
      </c>
      <c r="G84" s="93">
        <v>0</v>
      </c>
      <c r="H84" s="93">
        <v>0</v>
      </c>
      <c r="I84" s="93">
        <v>0</v>
      </c>
      <c r="J84" s="93">
        <v>0</v>
      </c>
      <c r="K84" s="93">
        <v>0</v>
      </c>
      <c r="L84" s="93">
        <v>0</v>
      </c>
      <c r="M84" s="93">
        <v>0</v>
      </c>
      <c r="N84" s="93">
        <v>0</v>
      </c>
      <c r="O84" s="93">
        <v>0</v>
      </c>
      <c r="P84" s="93">
        <v>0</v>
      </c>
      <c r="Q84" s="93">
        <v>0</v>
      </c>
      <c r="R84" s="93">
        <v>0</v>
      </c>
      <c r="S84" s="93">
        <v>0</v>
      </c>
      <c r="T84" s="93">
        <v>0</v>
      </c>
      <c r="U84" s="93">
        <v>0</v>
      </c>
      <c r="V84" s="93">
        <v>0</v>
      </c>
      <c r="W84" s="93">
        <v>0</v>
      </c>
      <c r="X84" s="93"/>
      <c r="Y84" s="93"/>
      <c r="Z84" s="93"/>
      <c r="AA84" s="93"/>
      <c r="AB84" s="93"/>
      <c r="AC84" s="93"/>
      <c r="AD84" s="93"/>
      <c r="AE84" s="93"/>
      <c r="AF84" s="93"/>
      <c r="AG84" s="93"/>
      <c r="AH84" s="93"/>
      <c r="AI84" s="93"/>
      <c r="AJ84" s="93"/>
      <c r="AK84" s="93"/>
    </row>
    <row r="85" ht="16.35" customHeight="1" spans="1:37">
      <c r="A85" s="92" t="s">
        <v>425</v>
      </c>
      <c r="B85" s="93">
        <v>3677493.98973</v>
      </c>
      <c r="C85" s="93">
        <v>4370488.1575</v>
      </c>
      <c r="D85" s="93">
        <v>3642430.027742</v>
      </c>
      <c r="E85" s="93">
        <v>3536079.53</v>
      </c>
      <c r="F85" s="93">
        <v>0</v>
      </c>
      <c r="G85" s="93">
        <v>47530374.2957</v>
      </c>
      <c r="H85" s="93">
        <v>15044505.5178</v>
      </c>
      <c r="I85" s="93">
        <v>4053006.27174</v>
      </c>
      <c r="J85" s="93">
        <v>7028395.85</v>
      </c>
      <c r="K85" s="93">
        <v>9999859.24</v>
      </c>
      <c r="L85" s="93">
        <v>8011990.027626</v>
      </c>
      <c r="M85" s="93">
        <v>2035021.526452</v>
      </c>
      <c r="N85" s="93">
        <v>7052824.845778</v>
      </c>
      <c r="O85" s="93">
        <v>2987851.008564</v>
      </c>
      <c r="P85" s="93">
        <v>0</v>
      </c>
      <c r="Q85" s="93">
        <v>149856589.899794</v>
      </c>
      <c r="R85" s="93">
        <v>0</v>
      </c>
      <c r="S85" s="93">
        <v>23406.88</v>
      </c>
      <c r="T85" s="93">
        <v>0</v>
      </c>
      <c r="U85" s="93">
        <v>0</v>
      </c>
      <c r="V85" s="93">
        <v>0</v>
      </c>
      <c r="W85" s="93">
        <v>255083721.25208</v>
      </c>
      <c r="X85" s="93"/>
      <c r="Y85" s="93"/>
      <c r="Z85" s="93"/>
      <c r="AA85" s="93"/>
      <c r="AB85" s="93"/>
      <c r="AC85" s="93"/>
      <c r="AD85" s="93"/>
      <c r="AE85" s="93"/>
      <c r="AF85" s="93"/>
      <c r="AG85" s="93"/>
      <c r="AH85" s="93"/>
      <c r="AI85" s="93"/>
      <c r="AJ85" s="93"/>
      <c r="AK85" s="93"/>
    </row>
    <row r="86" ht="16.35" customHeight="1" spans="1:37">
      <c r="A86" s="92" t="s">
        <v>426</v>
      </c>
      <c r="B86" s="93">
        <v>33650.43748</v>
      </c>
      <c r="C86" s="93">
        <v>57344.02</v>
      </c>
      <c r="D86" s="93">
        <v>332015.423592</v>
      </c>
      <c r="E86" s="93">
        <v>-11495.96</v>
      </c>
      <c r="F86" s="93">
        <v>0</v>
      </c>
      <c r="G86" s="93">
        <v>831480.64</v>
      </c>
      <c r="H86" s="93">
        <v>63410.98</v>
      </c>
      <c r="I86" s="93">
        <v>40241.68624</v>
      </c>
      <c r="J86" s="93">
        <v>12421.54</v>
      </c>
      <c r="K86" s="93">
        <v>-61622.48</v>
      </c>
      <c r="L86" s="93">
        <v>1363612.753976</v>
      </c>
      <c r="M86" s="93">
        <v>27241.052752</v>
      </c>
      <c r="N86" s="93">
        <v>25168.839128</v>
      </c>
      <c r="O86" s="93">
        <v>17101.129264</v>
      </c>
      <c r="P86" s="93">
        <v>0</v>
      </c>
      <c r="Q86" s="93">
        <v>-908954.010856</v>
      </c>
      <c r="R86" s="93">
        <v>0</v>
      </c>
      <c r="S86" s="93">
        <v>0</v>
      </c>
      <c r="T86" s="93">
        <v>0</v>
      </c>
      <c r="U86" s="93">
        <v>0</v>
      </c>
      <c r="V86" s="93">
        <v>0</v>
      </c>
      <c r="W86" s="93">
        <v>4632532.86468</v>
      </c>
      <c r="X86" s="93"/>
      <c r="Y86" s="93"/>
      <c r="Z86" s="93"/>
      <c r="AA86" s="93"/>
      <c r="AB86" s="93"/>
      <c r="AC86" s="93"/>
      <c r="AD86" s="93"/>
      <c r="AE86" s="93"/>
      <c r="AF86" s="93"/>
      <c r="AG86" s="93"/>
      <c r="AH86" s="93"/>
      <c r="AI86" s="93"/>
      <c r="AJ86" s="93"/>
      <c r="AK86" s="93"/>
    </row>
    <row r="87" ht="16.35" customHeight="1" spans="1:37">
      <c r="A87" s="92" t="s">
        <v>427</v>
      </c>
      <c r="B87" s="93">
        <v>3643843.55225</v>
      </c>
      <c r="C87" s="93">
        <v>4313144.1375</v>
      </c>
      <c r="D87" s="93">
        <v>3310414.60415</v>
      </c>
      <c r="E87" s="93">
        <v>3547575.49</v>
      </c>
      <c r="F87" s="93">
        <v>0</v>
      </c>
      <c r="G87" s="93">
        <v>46698893.6557</v>
      </c>
      <c r="H87" s="93">
        <v>14981094.5378</v>
      </c>
      <c r="I87" s="93">
        <v>4012764.5855</v>
      </c>
      <c r="J87" s="93">
        <v>7015974.31</v>
      </c>
      <c r="K87" s="93">
        <v>10061481.72</v>
      </c>
      <c r="L87" s="93">
        <v>6648377.27365</v>
      </c>
      <c r="M87" s="93">
        <v>2007780.4737</v>
      </c>
      <c r="N87" s="93">
        <v>7027656.00665</v>
      </c>
      <c r="O87" s="93">
        <v>2970749.8793</v>
      </c>
      <c r="P87" s="93">
        <v>0</v>
      </c>
      <c r="Q87" s="93">
        <v>150765543.91065</v>
      </c>
      <c r="R87" s="93">
        <v>0</v>
      </c>
      <c r="S87" s="93">
        <v>23406.88</v>
      </c>
      <c r="T87" s="93">
        <v>0</v>
      </c>
      <c r="U87" s="93">
        <v>0</v>
      </c>
      <c r="V87" s="93">
        <v>0</v>
      </c>
      <c r="W87" s="93">
        <v>247995327.1874</v>
      </c>
      <c r="X87" s="93"/>
      <c r="Y87" s="93"/>
      <c r="Z87" s="93"/>
      <c r="AA87" s="93"/>
      <c r="AB87" s="93"/>
      <c r="AC87" s="93"/>
      <c r="AD87" s="93"/>
      <c r="AE87" s="93"/>
      <c r="AF87" s="93"/>
      <c r="AG87" s="93"/>
      <c r="AH87" s="93"/>
      <c r="AI87" s="93"/>
      <c r="AJ87" s="93"/>
      <c r="AK87" s="93"/>
    </row>
    <row r="88" ht="16.35" customHeight="1" spans="1:37">
      <c r="A88" s="92" t="s">
        <v>428</v>
      </c>
      <c r="B88" s="93">
        <v>0</v>
      </c>
      <c r="C88" s="93">
        <v>0</v>
      </c>
      <c r="D88" s="93">
        <v>0</v>
      </c>
      <c r="E88" s="93">
        <v>0</v>
      </c>
      <c r="F88" s="93">
        <v>0</v>
      </c>
      <c r="G88" s="93">
        <v>0</v>
      </c>
      <c r="H88" s="93">
        <v>0</v>
      </c>
      <c r="I88" s="93">
        <v>0</v>
      </c>
      <c r="J88" s="93">
        <v>0</v>
      </c>
      <c r="K88" s="93">
        <v>0</v>
      </c>
      <c r="L88" s="93">
        <v>0</v>
      </c>
      <c r="M88" s="93">
        <v>0</v>
      </c>
      <c r="N88" s="93">
        <v>0</v>
      </c>
      <c r="O88" s="93">
        <v>0</v>
      </c>
      <c r="P88" s="93">
        <v>0</v>
      </c>
      <c r="Q88" s="93">
        <v>0</v>
      </c>
      <c r="R88" s="93">
        <v>0</v>
      </c>
      <c r="S88" s="93">
        <v>0</v>
      </c>
      <c r="T88" s="93">
        <v>0</v>
      </c>
      <c r="U88" s="93">
        <v>0</v>
      </c>
      <c r="V88" s="93">
        <v>0</v>
      </c>
      <c r="W88" s="93">
        <v>0</v>
      </c>
      <c r="X88" s="93"/>
      <c r="Y88" s="93"/>
      <c r="Z88" s="93"/>
      <c r="AA88" s="93"/>
      <c r="AB88" s="93"/>
      <c r="AC88" s="93"/>
      <c r="AD88" s="93"/>
      <c r="AE88" s="93"/>
      <c r="AF88" s="93"/>
      <c r="AG88" s="93"/>
      <c r="AH88" s="93"/>
      <c r="AI88" s="93"/>
      <c r="AJ88" s="93"/>
      <c r="AK88" s="93"/>
    </row>
    <row r="89" ht="16.35" customHeight="1" spans="1:37">
      <c r="A89" s="92" t="s">
        <v>429</v>
      </c>
      <c r="B89" s="93">
        <v>0</v>
      </c>
      <c r="C89" s="93">
        <v>0</v>
      </c>
      <c r="D89" s="93">
        <v>0</v>
      </c>
      <c r="E89" s="93">
        <v>0</v>
      </c>
      <c r="F89" s="93">
        <v>0</v>
      </c>
      <c r="G89" s="93">
        <v>0</v>
      </c>
      <c r="H89" s="93">
        <v>0</v>
      </c>
      <c r="I89" s="93">
        <v>0</v>
      </c>
      <c r="J89" s="93">
        <v>0</v>
      </c>
      <c r="K89" s="93">
        <v>0</v>
      </c>
      <c r="L89" s="93">
        <v>0</v>
      </c>
      <c r="M89" s="93">
        <v>0</v>
      </c>
      <c r="N89" s="93">
        <v>0</v>
      </c>
      <c r="O89" s="93">
        <v>0</v>
      </c>
      <c r="P89" s="93">
        <v>0</v>
      </c>
      <c r="Q89" s="93">
        <v>0</v>
      </c>
      <c r="R89" s="93">
        <v>0</v>
      </c>
      <c r="S89" s="93">
        <v>0</v>
      </c>
      <c r="T89" s="93">
        <v>0</v>
      </c>
      <c r="U89" s="93">
        <v>0</v>
      </c>
      <c r="V89" s="93">
        <v>0</v>
      </c>
      <c r="W89" s="93">
        <v>0</v>
      </c>
      <c r="X89" s="93"/>
      <c r="Y89" s="93"/>
      <c r="Z89" s="93"/>
      <c r="AA89" s="93"/>
      <c r="AB89" s="93"/>
      <c r="AC89" s="93"/>
      <c r="AD89" s="93"/>
      <c r="AE89" s="93"/>
      <c r="AF89" s="93"/>
      <c r="AG89" s="93"/>
      <c r="AH89" s="93"/>
      <c r="AI89" s="93"/>
      <c r="AJ89" s="93"/>
      <c r="AK89" s="93"/>
    </row>
    <row r="90" ht="16.35" customHeight="1" spans="1:37">
      <c r="A90" s="92" t="s">
        <v>430</v>
      </c>
      <c r="B90" s="93">
        <v>0</v>
      </c>
      <c r="C90" s="93">
        <v>0</v>
      </c>
      <c r="D90" s="93">
        <v>0</v>
      </c>
      <c r="E90" s="93">
        <v>0</v>
      </c>
      <c r="F90" s="93">
        <v>0</v>
      </c>
      <c r="G90" s="93">
        <v>0</v>
      </c>
      <c r="H90" s="93">
        <v>0</v>
      </c>
      <c r="I90" s="93">
        <v>0</v>
      </c>
      <c r="J90" s="93">
        <v>0</v>
      </c>
      <c r="K90" s="93">
        <v>0</v>
      </c>
      <c r="L90" s="93">
        <v>0</v>
      </c>
      <c r="M90" s="93">
        <v>0</v>
      </c>
      <c r="N90" s="93">
        <v>0</v>
      </c>
      <c r="O90" s="93">
        <v>0</v>
      </c>
      <c r="P90" s="93">
        <v>0</v>
      </c>
      <c r="Q90" s="93">
        <v>0</v>
      </c>
      <c r="R90" s="93">
        <v>0</v>
      </c>
      <c r="S90" s="93">
        <v>0</v>
      </c>
      <c r="T90" s="93">
        <v>0</v>
      </c>
      <c r="U90" s="93">
        <v>0</v>
      </c>
      <c r="V90" s="93">
        <v>0</v>
      </c>
      <c r="W90" s="93">
        <v>2455861.2</v>
      </c>
      <c r="X90" s="93"/>
      <c r="Y90" s="93"/>
      <c r="Z90" s="93"/>
      <c r="AA90" s="93"/>
      <c r="AB90" s="93"/>
      <c r="AC90" s="93"/>
      <c r="AD90" s="93"/>
      <c r="AE90" s="93"/>
      <c r="AF90" s="93"/>
      <c r="AG90" s="93"/>
      <c r="AH90" s="93"/>
      <c r="AI90" s="93"/>
      <c r="AJ90" s="93"/>
      <c r="AK90" s="93"/>
    </row>
    <row r="91" ht="16.35" customHeight="1" spans="1:37">
      <c r="A91" s="92" t="s">
        <v>431</v>
      </c>
      <c r="B91" s="93">
        <v>2180719.07027</v>
      </c>
      <c r="C91" s="93">
        <v>33189852.5225</v>
      </c>
      <c r="D91" s="93">
        <v>32972436.872258</v>
      </c>
      <c r="E91" s="93">
        <v>-3360265.09</v>
      </c>
      <c r="F91" s="93">
        <v>0</v>
      </c>
      <c r="G91" s="93">
        <v>71604319.1243</v>
      </c>
      <c r="H91" s="93">
        <v>-5694677.7478</v>
      </c>
      <c r="I91" s="93">
        <v>1793031.43826</v>
      </c>
      <c r="J91" s="93">
        <v>-4584542.85</v>
      </c>
      <c r="K91" s="93">
        <v>-9996755.92</v>
      </c>
      <c r="L91" s="93">
        <v>118877866.012374</v>
      </c>
      <c r="M91" s="93">
        <v>3690623.413548</v>
      </c>
      <c r="N91" s="93">
        <v>30826597.274222</v>
      </c>
      <c r="O91" s="93">
        <v>19351110.261436</v>
      </c>
      <c r="P91" s="93">
        <v>0</v>
      </c>
      <c r="Q91" s="93">
        <v>-305968698.539794</v>
      </c>
      <c r="R91" s="93">
        <v>0</v>
      </c>
      <c r="S91" s="93">
        <v>1630688.37</v>
      </c>
      <c r="T91" s="93">
        <v>0</v>
      </c>
      <c r="U91" s="93">
        <v>0</v>
      </c>
      <c r="V91" s="93">
        <v>0</v>
      </c>
      <c r="W91" s="93">
        <v>406638007.79792</v>
      </c>
      <c r="X91" s="93"/>
      <c r="Y91" s="93"/>
      <c r="Z91" s="93"/>
      <c r="AA91" s="93"/>
      <c r="AB91" s="93"/>
      <c r="AC91" s="93"/>
      <c r="AD91" s="93"/>
      <c r="AE91" s="93"/>
      <c r="AF91" s="93"/>
      <c r="AG91" s="93"/>
      <c r="AH91" s="93"/>
      <c r="AI91" s="93"/>
      <c r="AJ91" s="93"/>
      <c r="AK91" s="93"/>
    </row>
    <row r="92" ht="16.35" customHeight="1" spans="1:37">
      <c r="A92" s="92" t="s">
        <v>432</v>
      </c>
      <c r="B92" s="93">
        <v>0</v>
      </c>
      <c r="C92" s="93">
        <v>0</v>
      </c>
      <c r="D92" s="93">
        <v>0</v>
      </c>
      <c r="E92" s="93">
        <v>0</v>
      </c>
      <c r="F92" s="93">
        <v>0</v>
      </c>
      <c r="G92" s="93">
        <v>0</v>
      </c>
      <c r="H92" s="93">
        <v>0</v>
      </c>
      <c r="I92" s="93">
        <v>0</v>
      </c>
      <c r="J92" s="93">
        <v>0</v>
      </c>
      <c r="K92" s="93">
        <v>0</v>
      </c>
      <c r="L92" s="93">
        <v>0</v>
      </c>
      <c r="M92" s="93">
        <v>0</v>
      </c>
      <c r="N92" s="93">
        <v>0</v>
      </c>
      <c r="O92" s="93">
        <v>74449.89</v>
      </c>
      <c r="P92" s="93">
        <v>0</v>
      </c>
      <c r="Q92" s="93">
        <v>408877.73</v>
      </c>
      <c r="R92" s="93">
        <v>0</v>
      </c>
      <c r="S92" s="93">
        <v>0</v>
      </c>
      <c r="T92" s="93">
        <v>0</v>
      </c>
      <c r="U92" s="93">
        <v>0</v>
      </c>
      <c r="V92" s="93">
        <v>0</v>
      </c>
      <c r="W92" s="93">
        <v>36073.68</v>
      </c>
      <c r="X92" s="93"/>
      <c r="Y92" s="93"/>
      <c r="Z92" s="93"/>
      <c r="AA92" s="93"/>
      <c r="AB92" s="93"/>
      <c r="AC92" s="93"/>
      <c r="AD92" s="93"/>
      <c r="AE92" s="93"/>
      <c r="AF92" s="93"/>
      <c r="AG92" s="93"/>
      <c r="AH92" s="93"/>
      <c r="AI92" s="93"/>
      <c r="AJ92" s="93"/>
      <c r="AK92" s="93"/>
    </row>
    <row r="93" ht="16.35" customHeight="1" spans="1:37">
      <c r="A93" s="92" t="s">
        <v>433</v>
      </c>
      <c r="B93" s="93">
        <v>0</v>
      </c>
      <c r="C93" s="93">
        <v>0</v>
      </c>
      <c r="D93" s="93">
        <v>0</v>
      </c>
      <c r="E93" s="93">
        <v>0</v>
      </c>
      <c r="F93" s="93">
        <v>0</v>
      </c>
      <c r="G93" s="93">
        <v>0</v>
      </c>
      <c r="H93" s="93">
        <v>0</v>
      </c>
      <c r="I93" s="93">
        <v>0</v>
      </c>
      <c r="J93" s="93">
        <v>0</v>
      </c>
      <c r="K93" s="93">
        <v>0</v>
      </c>
      <c r="L93" s="93">
        <v>0</v>
      </c>
      <c r="M93" s="93">
        <v>0</v>
      </c>
      <c r="N93" s="93">
        <v>0</v>
      </c>
      <c r="O93" s="93">
        <v>0</v>
      </c>
      <c r="P93" s="93">
        <v>0</v>
      </c>
      <c r="Q93" s="93">
        <v>20000</v>
      </c>
      <c r="R93" s="93">
        <v>0</v>
      </c>
      <c r="S93" s="93">
        <v>0</v>
      </c>
      <c r="T93" s="93">
        <v>0</v>
      </c>
      <c r="U93" s="93">
        <v>0</v>
      </c>
      <c r="V93" s="93">
        <v>0</v>
      </c>
      <c r="W93" s="93">
        <v>80525.7</v>
      </c>
      <c r="X93" s="93"/>
      <c r="Y93" s="93"/>
      <c r="Z93" s="93"/>
      <c r="AA93" s="93"/>
      <c r="AB93" s="93"/>
      <c r="AC93" s="93"/>
      <c r="AD93" s="93"/>
      <c r="AE93" s="93"/>
      <c r="AF93" s="93"/>
      <c r="AG93" s="93"/>
      <c r="AH93" s="93"/>
      <c r="AI93" s="93"/>
      <c r="AJ93" s="93"/>
      <c r="AK93" s="93"/>
    </row>
    <row r="94" ht="16.35" customHeight="1" spans="1:37">
      <c r="A94" s="92" t="s">
        <v>434</v>
      </c>
      <c r="B94" s="93">
        <v>2180719.07027</v>
      </c>
      <c r="C94" s="93">
        <v>33189852.5225</v>
      </c>
      <c r="D94" s="93">
        <v>32972436.872258</v>
      </c>
      <c r="E94" s="93">
        <v>-3360265.09</v>
      </c>
      <c r="F94" s="93">
        <v>0</v>
      </c>
      <c r="G94" s="93">
        <v>71604319.1243</v>
      </c>
      <c r="H94" s="93">
        <v>-5694677.7478</v>
      </c>
      <c r="I94" s="93">
        <v>1793031.43826</v>
      </c>
      <c r="J94" s="93">
        <v>-4584542.85</v>
      </c>
      <c r="K94" s="93">
        <v>-9996755.92</v>
      </c>
      <c r="L94" s="93">
        <v>118877866.012374</v>
      </c>
      <c r="M94" s="93">
        <v>3690623.413548</v>
      </c>
      <c r="N94" s="93">
        <v>30826597.274222</v>
      </c>
      <c r="O94" s="93">
        <v>19425560.151436</v>
      </c>
      <c r="P94" s="93">
        <v>0</v>
      </c>
      <c r="Q94" s="93">
        <v>-305579820.809794</v>
      </c>
      <c r="R94" s="93">
        <v>0</v>
      </c>
      <c r="S94" s="93">
        <v>1630688.37</v>
      </c>
      <c r="T94" s="93">
        <v>0</v>
      </c>
      <c r="U94" s="93">
        <v>0</v>
      </c>
      <c r="V94" s="93">
        <v>0</v>
      </c>
      <c r="W94" s="93">
        <v>406593555.77792</v>
      </c>
      <c r="X94" s="93"/>
      <c r="Y94" s="93"/>
      <c r="Z94" s="93"/>
      <c r="AA94" s="93"/>
      <c r="AB94" s="93"/>
      <c r="AC94" s="93"/>
      <c r="AD94" s="93"/>
      <c r="AE94" s="93"/>
      <c r="AF94" s="93"/>
      <c r="AG94" s="93"/>
      <c r="AH94" s="93"/>
      <c r="AI94" s="93"/>
      <c r="AJ94" s="93"/>
      <c r="AK94" s="93"/>
    </row>
    <row r="95" ht="16.35" customHeight="1" spans="1:37">
      <c r="A95" s="92" t="s">
        <v>435</v>
      </c>
      <c r="B95" s="93">
        <v>0</v>
      </c>
      <c r="C95" s="93">
        <v>0</v>
      </c>
      <c r="D95" s="93">
        <v>0</v>
      </c>
      <c r="E95" s="93">
        <v>0</v>
      </c>
      <c r="F95" s="93">
        <v>0</v>
      </c>
      <c r="G95" s="93">
        <v>0</v>
      </c>
      <c r="H95" s="93">
        <v>0</v>
      </c>
      <c r="I95" s="93">
        <v>0</v>
      </c>
      <c r="J95" s="93">
        <v>0</v>
      </c>
      <c r="K95" s="93">
        <v>0</v>
      </c>
      <c r="L95" s="93">
        <v>0</v>
      </c>
      <c r="M95" s="93">
        <v>0</v>
      </c>
      <c r="N95" s="93">
        <v>0</v>
      </c>
      <c r="O95" s="93">
        <v>0</v>
      </c>
      <c r="P95" s="93">
        <v>0</v>
      </c>
      <c r="Q95" s="93">
        <v>84366391.46</v>
      </c>
      <c r="R95" s="93">
        <v>0</v>
      </c>
      <c r="S95" s="93">
        <v>0</v>
      </c>
      <c r="T95" s="93">
        <v>0</v>
      </c>
      <c r="U95" s="93">
        <v>0</v>
      </c>
      <c r="V95" s="93">
        <v>0</v>
      </c>
      <c r="W95" s="93">
        <v>0</v>
      </c>
      <c r="X95" s="93"/>
      <c r="Y95" s="93"/>
      <c r="Z95" s="93"/>
      <c r="AA95" s="93"/>
      <c r="AB95" s="93"/>
      <c r="AC95" s="93"/>
      <c r="AD95" s="93"/>
      <c r="AE95" s="93"/>
      <c r="AF95" s="93"/>
      <c r="AG95" s="93"/>
      <c r="AH95" s="93"/>
      <c r="AI95" s="93"/>
      <c r="AJ95" s="93"/>
      <c r="AK95" s="93"/>
    </row>
    <row r="96" ht="16.35" customHeight="1" spans="1:37">
      <c r="A96" s="92" t="s">
        <v>436</v>
      </c>
      <c r="B96" s="93">
        <v>2180719.07027</v>
      </c>
      <c r="C96" s="93">
        <v>33189852.5225</v>
      </c>
      <c r="D96" s="93">
        <v>32972436.872258</v>
      </c>
      <c r="E96" s="93">
        <v>-3360265.09</v>
      </c>
      <c r="F96" s="93">
        <v>0</v>
      </c>
      <c r="G96" s="93">
        <v>71604319.1243</v>
      </c>
      <c r="H96" s="93">
        <v>-5694677.7478</v>
      </c>
      <c r="I96" s="93">
        <v>1793031.43826</v>
      </c>
      <c r="J96" s="93">
        <v>-4584542.85</v>
      </c>
      <c r="K96" s="93">
        <v>-9996755.92</v>
      </c>
      <c r="L96" s="93">
        <v>118877866.012374</v>
      </c>
      <c r="M96" s="93">
        <v>3690623.413548</v>
      </c>
      <c r="N96" s="93">
        <v>30826597.274222</v>
      </c>
      <c r="O96" s="93">
        <v>19425560.151436</v>
      </c>
      <c r="P96" s="93">
        <v>0</v>
      </c>
      <c r="Q96" s="93">
        <v>-389946212.269794</v>
      </c>
      <c r="R96" s="93">
        <v>0</v>
      </c>
      <c r="S96" s="93">
        <v>1630688.37</v>
      </c>
      <c r="T96" s="93">
        <v>0</v>
      </c>
      <c r="U96" s="93">
        <v>0</v>
      </c>
      <c r="V96" s="93">
        <v>0</v>
      </c>
      <c r="W96" s="93">
        <v>406593555.77792</v>
      </c>
      <c r="X96" s="93"/>
      <c r="Y96" s="93"/>
      <c r="Z96" s="93"/>
      <c r="AA96" s="93"/>
      <c r="AB96" s="93"/>
      <c r="AC96" s="93"/>
      <c r="AD96" s="93"/>
      <c r="AE96" s="93"/>
      <c r="AF96" s="93"/>
      <c r="AG96" s="93"/>
      <c r="AH96" s="93"/>
      <c r="AI96" s="93"/>
      <c r="AJ96" s="93"/>
      <c r="AK96" s="93"/>
    </row>
    <row r="97" ht="16.35" customHeight="1" spans="1:37">
      <c r="A97" s="92" t="s">
        <v>437</v>
      </c>
      <c r="B97" s="93">
        <v>0</v>
      </c>
      <c r="C97" s="93">
        <v>0</v>
      </c>
      <c r="D97" s="93">
        <v>0</v>
      </c>
      <c r="E97" s="93">
        <v>0</v>
      </c>
      <c r="F97" s="93">
        <v>0</v>
      </c>
      <c r="G97" s="93">
        <v>0</v>
      </c>
      <c r="H97" s="93">
        <v>0</v>
      </c>
      <c r="I97" s="93">
        <v>0</v>
      </c>
      <c r="J97" s="93">
        <v>0</v>
      </c>
      <c r="K97" s="93">
        <v>0</v>
      </c>
      <c r="L97" s="93">
        <v>0</v>
      </c>
      <c r="M97" s="93">
        <v>0</v>
      </c>
      <c r="N97" s="93">
        <v>0</v>
      </c>
      <c r="O97" s="93">
        <v>0</v>
      </c>
      <c r="P97" s="93">
        <v>0</v>
      </c>
      <c r="Q97" s="93">
        <v>0</v>
      </c>
      <c r="R97" s="93">
        <v>0</v>
      </c>
      <c r="S97" s="93">
        <v>0</v>
      </c>
      <c r="T97" s="93">
        <v>0</v>
      </c>
      <c r="U97" s="93">
        <v>0</v>
      </c>
      <c r="V97" s="93">
        <v>0</v>
      </c>
      <c r="W97" s="93">
        <v>0</v>
      </c>
      <c r="X97" s="93"/>
      <c r="Y97" s="93"/>
      <c r="Z97" s="93"/>
      <c r="AA97" s="93"/>
      <c r="AB97" s="93"/>
      <c r="AC97" s="93"/>
      <c r="AD97" s="93"/>
      <c r="AE97" s="93"/>
      <c r="AF97" s="93"/>
      <c r="AG97" s="93"/>
      <c r="AH97" s="93"/>
      <c r="AI97" s="93"/>
      <c r="AJ97" s="93"/>
      <c r="AK97" s="93"/>
    </row>
    <row r="98" ht="16.35" customHeight="1" spans="1:37">
      <c r="A98" s="92" t="s">
        <v>438</v>
      </c>
      <c r="B98" s="93">
        <v>2180719.07027</v>
      </c>
      <c r="C98" s="93">
        <v>33189852.5225</v>
      </c>
      <c r="D98" s="93">
        <v>32972436.872258</v>
      </c>
      <c r="E98" s="93">
        <v>-3360265.09</v>
      </c>
      <c r="F98" s="93">
        <v>0</v>
      </c>
      <c r="G98" s="93">
        <v>71604319.1243</v>
      </c>
      <c r="H98" s="93">
        <v>-5694677.7478</v>
      </c>
      <c r="I98" s="93">
        <v>1793031.43826</v>
      </c>
      <c r="J98" s="93">
        <v>-4584542.85</v>
      </c>
      <c r="K98" s="93">
        <v>-9996755.92</v>
      </c>
      <c r="L98" s="93">
        <v>118877866.012374</v>
      </c>
      <c r="M98" s="93">
        <v>3690623.413548</v>
      </c>
      <c r="N98" s="93">
        <v>30826597.274222</v>
      </c>
      <c r="O98" s="93">
        <v>19425560.151436</v>
      </c>
      <c r="P98" s="93">
        <v>0</v>
      </c>
      <c r="Q98" s="93">
        <v>-389946212.269794</v>
      </c>
      <c r="R98" s="93">
        <v>0</v>
      </c>
      <c r="S98" s="93">
        <v>1630688.37</v>
      </c>
      <c r="T98" s="93">
        <v>0</v>
      </c>
      <c r="U98" s="93">
        <v>0</v>
      </c>
      <c r="V98" s="93">
        <v>0</v>
      </c>
      <c r="W98" s="93">
        <v>406593555.77792</v>
      </c>
      <c r="X98" s="93"/>
      <c r="Y98" s="93"/>
      <c r="Z98" s="93"/>
      <c r="AA98" s="93"/>
      <c r="AB98" s="93"/>
      <c r="AC98" s="93"/>
      <c r="AD98" s="93"/>
      <c r="AE98" s="93"/>
      <c r="AF98" s="93"/>
      <c r="AG98" s="93"/>
      <c r="AH98" s="93"/>
      <c r="AI98" s="93"/>
      <c r="AJ98" s="93"/>
      <c r="AK98" s="93"/>
    </row>
    <row r="99" ht="16.35" customHeight="1" spans="1:37">
      <c r="A99" s="92" t="s">
        <v>439</v>
      </c>
      <c r="B99" s="93">
        <v>0</v>
      </c>
      <c r="C99" s="93">
        <v>0</v>
      </c>
      <c r="D99" s="93">
        <v>0</v>
      </c>
      <c r="E99" s="93">
        <v>0</v>
      </c>
      <c r="F99" s="93">
        <v>0</v>
      </c>
      <c r="G99" s="93">
        <v>0</v>
      </c>
      <c r="H99" s="93">
        <v>0</v>
      </c>
      <c r="I99" s="93">
        <v>0</v>
      </c>
      <c r="J99" s="93">
        <v>0</v>
      </c>
      <c r="K99" s="93">
        <v>0</v>
      </c>
      <c r="L99" s="93">
        <v>0</v>
      </c>
      <c r="M99" s="93">
        <v>0</v>
      </c>
      <c r="N99" s="93">
        <v>0</v>
      </c>
      <c r="O99" s="93">
        <v>0</v>
      </c>
      <c r="P99" s="93">
        <v>0</v>
      </c>
      <c r="Q99" s="93">
        <v>0</v>
      </c>
      <c r="R99" s="93">
        <v>0</v>
      </c>
      <c r="S99" s="93">
        <v>0</v>
      </c>
      <c r="T99" s="93">
        <v>0</v>
      </c>
      <c r="U99" s="93">
        <v>0</v>
      </c>
      <c r="V99" s="93">
        <v>0</v>
      </c>
      <c r="W99" s="93">
        <v>0</v>
      </c>
      <c r="X99" s="93"/>
      <c r="Y99" s="93"/>
      <c r="Z99" s="93"/>
      <c r="AA99" s="93"/>
      <c r="AB99" s="93"/>
      <c r="AC99" s="93"/>
      <c r="AD99" s="93"/>
      <c r="AE99" s="93"/>
      <c r="AF99" s="93"/>
      <c r="AG99" s="93"/>
      <c r="AH99" s="93"/>
      <c r="AI99" s="93"/>
      <c r="AJ99" s="93"/>
      <c r="AK99" s="93"/>
    </row>
    <row r="100" ht="16.35" customHeight="1" spans="1:37">
      <c r="A100" s="92" t="s">
        <v>440</v>
      </c>
      <c r="B100" s="93">
        <v>2180719.07027</v>
      </c>
      <c r="C100" s="93">
        <v>33189852.5225</v>
      </c>
      <c r="D100" s="93">
        <v>32972436.872258</v>
      </c>
      <c r="E100" s="93">
        <v>-3360265.09</v>
      </c>
      <c r="F100" s="93">
        <v>0</v>
      </c>
      <c r="G100" s="93">
        <v>71604319.1243</v>
      </c>
      <c r="H100" s="93">
        <v>-5694677.7478</v>
      </c>
      <c r="I100" s="93">
        <v>1793031.43826</v>
      </c>
      <c r="J100" s="93">
        <v>-4584542.85</v>
      </c>
      <c r="K100" s="93">
        <v>-9996755.92</v>
      </c>
      <c r="L100" s="93">
        <v>118877866.012374</v>
      </c>
      <c r="M100" s="93">
        <v>3690623.413548</v>
      </c>
      <c r="N100" s="93">
        <v>30826597.274222</v>
      </c>
      <c r="O100" s="93">
        <v>19425560.151436</v>
      </c>
      <c r="P100" s="93">
        <v>0</v>
      </c>
      <c r="Q100" s="93">
        <v>-389946212.269794</v>
      </c>
      <c r="R100" s="93">
        <v>0</v>
      </c>
      <c r="S100" s="93">
        <v>1630688.37</v>
      </c>
      <c r="T100" s="93">
        <v>0</v>
      </c>
      <c r="U100" s="93">
        <v>0</v>
      </c>
      <c r="V100" s="93">
        <v>0</v>
      </c>
      <c r="W100" s="93">
        <v>406593555.77792</v>
      </c>
      <c r="X100" s="93"/>
      <c r="Y100" s="93"/>
      <c r="Z100" s="93"/>
      <c r="AA100" s="93"/>
      <c r="AB100" s="93"/>
      <c r="AC100" s="93"/>
      <c r="AD100" s="93"/>
      <c r="AE100" s="93"/>
      <c r="AF100" s="93"/>
      <c r="AG100" s="93"/>
      <c r="AH100" s="93"/>
      <c r="AI100" s="93"/>
      <c r="AJ100" s="93"/>
      <c r="AK100" s="93"/>
    </row>
    <row r="101" ht="16.35" customHeight="1" spans="1:37">
      <c r="A101" s="92" t="s">
        <v>59</v>
      </c>
      <c r="B101" s="93">
        <v>-4589418.95</v>
      </c>
      <c r="C101" s="93">
        <v>-4589418.95</v>
      </c>
      <c r="D101" s="93">
        <v>-4589418.95</v>
      </c>
      <c r="E101" s="93">
        <v>-4589418.95</v>
      </c>
      <c r="F101" s="93">
        <v>0</v>
      </c>
      <c r="G101" s="93">
        <v>-4589418.95</v>
      </c>
      <c r="H101" s="93">
        <v>-4589418.95</v>
      </c>
      <c r="I101" s="93">
        <v>-4589418.95</v>
      </c>
      <c r="J101" s="93">
        <v>-4589418.95</v>
      </c>
      <c r="K101" s="93">
        <v>-4589418.95</v>
      </c>
      <c r="L101" s="93">
        <v>-4589418.95</v>
      </c>
      <c r="M101" s="93">
        <v>-4589418.95</v>
      </c>
      <c r="N101" s="93">
        <v>-4589418.95</v>
      </c>
      <c r="O101" s="93">
        <v>-4589418.95</v>
      </c>
      <c r="P101" s="93">
        <v>-4589418.95</v>
      </c>
      <c r="Q101" s="93">
        <v>-4589418.95</v>
      </c>
      <c r="R101" s="93">
        <v>-4589418.95</v>
      </c>
      <c r="S101" s="93">
        <v>-4589418.95</v>
      </c>
      <c r="T101" s="93">
        <v>-4589418.95</v>
      </c>
      <c r="U101" s="93">
        <v>0</v>
      </c>
      <c r="V101" s="93">
        <v>0</v>
      </c>
      <c r="W101" s="93">
        <v>-357974678.1</v>
      </c>
      <c r="X101" s="93"/>
      <c r="Y101" s="93"/>
      <c r="Z101" s="93"/>
      <c r="AA101" s="93"/>
      <c r="AB101" s="93"/>
      <c r="AC101" s="93"/>
      <c r="AD101" s="93"/>
      <c r="AE101" s="93"/>
      <c r="AF101" s="93"/>
      <c r="AG101" s="93"/>
      <c r="AH101" s="93"/>
      <c r="AI101" s="93"/>
      <c r="AJ101" s="93"/>
      <c r="AK101" s="93"/>
    </row>
    <row r="102" ht="16.35" customHeight="1" spans="1:37">
      <c r="A102" s="92" t="s">
        <v>60</v>
      </c>
      <c r="B102" s="93">
        <v>-7344726.97</v>
      </c>
      <c r="C102" s="93">
        <v>-7344726.97</v>
      </c>
      <c r="D102" s="93">
        <v>-7344726.97</v>
      </c>
      <c r="E102" s="93">
        <v>-7344726.97</v>
      </c>
      <c r="F102" s="93">
        <v>0</v>
      </c>
      <c r="G102" s="93">
        <v>-7344726.97</v>
      </c>
      <c r="H102" s="93">
        <v>-7344726.97</v>
      </c>
      <c r="I102" s="93">
        <v>-7344726.97</v>
      </c>
      <c r="J102" s="93">
        <v>-7344726.97</v>
      </c>
      <c r="K102" s="93">
        <v>-7344726.97</v>
      </c>
      <c r="L102" s="93">
        <v>-7344726.97</v>
      </c>
      <c r="M102" s="93">
        <v>-7344726.97</v>
      </c>
      <c r="N102" s="93">
        <v>-7344726.97</v>
      </c>
      <c r="O102" s="93">
        <v>-7344726.97</v>
      </c>
      <c r="P102" s="93">
        <v>-7344726.97</v>
      </c>
      <c r="Q102" s="93">
        <v>-7344726.97</v>
      </c>
      <c r="R102" s="93">
        <v>-7344726.97</v>
      </c>
      <c r="S102" s="93">
        <v>-7344726.97</v>
      </c>
      <c r="T102" s="93">
        <v>-7344726.97</v>
      </c>
      <c r="U102" s="93">
        <v>0</v>
      </c>
      <c r="V102" s="93">
        <v>0</v>
      </c>
      <c r="W102" s="93">
        <v>-572888703.66</v>
      </c>
      <c r="X102" s="93"/>
      <c r="Y102" s="93"/>
      <c r="Z102" s="93"/>
      <c r="AA102" s="93"/>
      <c r="AB102" s="93"/>
      <c r="AC102" s="93"/>
      <c r="AD102" s="93"/>
      <c r="AE102" s="93"/>
      <c r="AF102" s="93"/>
      <c r="AG102" s="93"/>
      <c r="AH102" s="93"/>
      <c r="AI102" s="93"/>
      <c r="AJ102" s="93"/>
      <c r="AK102" s="93"/>
    </row>
    <row r="103" ht="16.35" customHeight="1" spans="1:37">
      <c r="A103" s="92" t="s">
        <v>61</v>
      </c>
      <c r="B103" s="93">
        <v>-2531066.9</v>
      </c>
      <c r="C103" s="93">
        <v>-2531066.9</v>
      </c>
      <c r="D103" s="93">
        <v>-2531066.9</v>
      </c>
      <c r="E103" s="93">
        <v>-2531066.9</v>
      </c>
      <c r="F103" s="93">
        <v>0</v>
      </c>
      <c r="G103" s="93">
        <v>-2531066.9</v>
      </c>
      <c r="H103" s="93">
        <v>-2531066.9</v>
      </c>
      <c r="I103" s="93">
        <v>-2531066.9</v>
      </c>
      <c r="J103" s="93">
        <v>-2531066.9</v>
      </c>
      <c r="K103" s="93">
        <v>-2531066.9</v>
      </c>
      <c r="L103" s="93">
        <v>-2531066.9</v>
      </c>
      <c r="M103" s="93">
        <v>-2531066.9</v>
      </c>
      <c r="N103" s="93">
        <v>-2531066.9</v>
      </c>
      <c r="O103" s="93">
        <v>-2531066.9</v>
      </c>
      <c r="P103" s="93">
        <v>-2531066.9</v>
      </c>
      <c r="Q103" s="93">
        <v>-2531066.9</v>
      </c>
      <c r="R103" s="93">
        <v>-2531066.9</v>
      </c>
      <c r="S103" s="93">
        <v>-2531066.9</v>
      </c>
      <c r="T103" s="93">
        <v>-2531066.9</v>
      </c>
      <c r="U103" s="93">
        <v>0</v>
      </c>
      <c r="V103" s="93">
        <v>0</v>
      </c>
      <c r="W103" s="93">
        <v>-197423218.2</v>
      </c>
      <c r="X103" s="93"/>
      <c r="Y103" s="93"/>
      <c r="Z103" s="93"/>
      <c r="AA103" s="93"/>
      <c r="AB103" s="93"/>
      <c r="AC103" s="93"/>
      <c r="AD103" s="93"/>
      <c r="AE103" s="93"/>
      <c r="AF103" s="93"/>
      <c r="AG103" s="93"/>
      <c r="AH103" s="93"/>
      <c r="AI103" s="93"/>
      <c r="AJ103" s="93"/>
      <c r="AK103" s="93"/>
    </row>
    <row r="104" ht="16.35" customHeight="1" spans="1:37">
      <c r="A104" s="92" t="s">
        <v>62</v>
      </c>
      <c r="B104" s="93">
        <v>4813660.07</v>
      </c>
      <c r="C104" s="93">
        <v>4813660.07</v>
      </c>
      <c r="D104" s="93">
        <v>4813660.07</v>
      </c>
      <c r="E104" s="93">
        <v>4813660.07</v>
      </c>
      <c r="F104" s="93">
        <v>0</v>
      </c>
      <c r="G104" s="93">
        <v>4813660.07</v>
      </c>
      <c r="H104" s="93">
        <v>4813660.07</v>
      </c>
      <c r="I104" s="93">
        <v>4813660.07</v>
      </c>
      <c r="J104" s="93">
        <v>4813660.07</v>
      </c>
      <c r="K104" s="93">
        <v>4813660.07</v>
      </c>
      <c r="L104" s="93">
        <v>4813660.07</v>
      </c>
      <c r="M104" s="93">
        <v>4813660.07</v>
      </c>
      <c r="N104" s="93">
        <v>4813660.07</v>
      </c>
      <c r="O104" s="93">
        <v>4813660.07</v>
      </c>
      <c r="P104" s="93">
        <v>4813660.07</v>
      </c>
      <c r="Q104" s="93">
        <v>4813660.07</v>
      </c>
      <c r="R104" s="93">
        <v>4813660.07</v>
      </c>
      <c r="S104" s="93">
        <v>4813660.07</v>
      </c>
      <c r="T104" s="93">
        <v>4813660.07</v>
      </c>
      <c r="U104" s="93">
        <v>0</v>
      </c>
      <c r="V104" s="93">
        <v>0</v>
      </c>
      <c r="W104" s="93">
        <v>375465485.46</v>
      </c>
      <c r="X104" s="93"/>
      <c r="Y104" s="93"/>
      <c r="Z104" s="93"/>
      <c r="AA104" s="93"/>
      <c r="AB104" s="93"/>
      <c r="AC104" s="93"/>
      <c r="AD104" s="93"/>
      <c r="AE104" s="93"/>
      <c r="AF104" s="93"/>
      <c r="AG104" s="93"/>
      <c r="AH104" s="93"/>
      <c r="AI104" s="93"/>
      <c r="AJ104" s="93"/>
      <c r="AK104" s="93"/>
    </row>
    <row r="105" ht="16.35" customHeight="1" spans="1:37">
      <c r="A105" s="92" t="s">
        <v>63</v>
      </c>
      <c r="B105" s="93">
        <v>174528.3</v>
      </c>
      <c r="C105" s="93">
        <v>174528.3</v>
      </c>
      <c r="D105" s="93">
        <v>174528.3</v>
      </c>
      <c r="E105" s="93">
        <v>174528.3</v>
      </c>
      <c r="F105" s="93">
        <v>0</v>
      </c>
      <c r="G105" s="93">
        <v>174528.3</v>
      </c>
      <c r="H105" s="93">
        <v>174528.3</v>
      </c>
      <c r="I105" s="93">
        <v>174528.3</v>
      </c>
      <c r="J105" s="93">
        <v>174528.3</v>
      </c>
      <c r="K105" s="93">
        <v>174528.3</v>
      </c>
      <c r="L105" s="93">
        <v>174528.3</v>
      </c>
      <c r="M105" s="93">
        <v>174528.3</v>
      </c>
      <c r="N105" s="93">
        <v>174528.3</v>
      </c>
      <c r="O105" s="93">
        <v>174528.3</v>
      </c>
      <c r="P105" s="93">
        <v>174528.3</v>
      </c>
      <c r="Q105" s="93">
        <v>174528.3</v>
      </c>
      <c r="R105" s="93">
        <v>174528.3</v>
      </c>
      <c r="S105" s="93">
        <v>174528.3</v>
      </c>
      <c r="T105" s="93">
        <v>174528.3</v>
      </c>
      <c r="U105" s="93">
        <v>0</v>
      </c>
      <c r="V105" s="93">
        <v>0</v>
      </c>
      <c r="W105" s="93">
        <v>13613207.4</v>
      </c>
      <c r="X105" s="93"/>
      <c r="Y105" s="93"/>
      <c r="Z105" s="93"/>
      <c r="AA105" s="93"/>
      <c r="AB105" s="93"/>
      <c r="AC105" s="93"/>
      <c r="AD105" s="93"/>
      <c r="AE105" s="93"/>
      <c r="AF105" s="93"/>
      <c r="AG105" s="93"/>
      <c r="AH105" s="93"/>
      <c r="AI105" s="93"/>
      <c r="AJ105" s="93"/>
      <c r="AK105" s="93"/>
    </row>
    <row r="106" ht="16.35" customHeight="1" spans="1:37">
      <c r="A106" s="92" t="s">
        <v>64</v>
      </c>
      <c r="B106" s="93">
        <v>0</v>
      </c>
      <c r="C106" s="93">
        <v>0</v>
      </c>
      <c r="D106" s="93">
        <v>0</v>
      </c>
      <c r="E106" s="93">
        <v>0</v>
      </c>
      <c r="F106" s="93">
        <v>0</v>
      </c>
      <c r="G106" s="93">
        <v>0</v>
      </c>
      <c r="H106" s="93">
        <v>0</v>
      </c>
      <c r="I106" s="93">
        <v>0</v>
      </c>
      <c r="J106" s="93">
        <v>0</v>
      </c>
      <c r="K106" s="93">
        <v>0</v>
      </c>
      <c r="L106" s="93">
        <v>0</v>
      </c>
      <c r="M106" s="93">
        <v>0</v>
      </c>
      <c r="N106" s="93">
        <v>0</v>
      </c>
      <c r="O106" s="93">
        <v>0</v>
      </c>
      <c r="P106" s="93">
        <v>0</v>
      </c>
      <c r="Q106" s="93">
        <v>0</v>
      </c>
      <c r="R106" s="93">
        <v>0</v>
      </c>
      <c r="S106" s="93">
        <v>0</v>
      </c>
      <c r="T106" s="93">
        <v>0</v>
      </c>
      <c r="U106" s="93">
        <v>0</v>
      </c>
      <c r="V106" s="93">
        <v>0</v>
      </c>
      <c r="W106" s="93">
        <v>0</v>
      </c>
      <c r="X106" s="93"/>
      <c r="Y106" s="93"/>
      <c r="Z106" s="93"/>
      <c r="AA106" s="93"/>
      <c r="AB106" s="93"/>
      <c r="AC106" s="93"/>
      <c r="AD106" s="93"/>
      <c r="AE106" s="93"/>
      <c r="AF106" s="93"/>
      <c r="AG106" s="93"/>
      <c r="AH106" s="93"/>
      <c r="AI106" s="93"/>
      <c r="AJ106" s="93"/>
      <c r="AK106" s="93"/>
    </row>
    <row r="107" ht="16.35" customHeight="1" spans="1:37">
      <c r="A107" s="92" t="s">
        <v>65</v>
      </c>
      <c r="B107" s="93">
        <v>174528.3</v>
      </c>
      <c r="C107" s="93">
        <v>174528.3</v>
      </c>
      <c r="D107" s="93">
        <v>174528.3</v>
      </c>
      <c r="E107" s="93">
        <v>174528.3</v>
      </c>
      <c r="F107" s="93">
        <v>0</v>
      </c>
      <c r="G107" s="93">
        <v>174528.3</v>
      </c>
      <c r="H107" s="93">
        <v>174528.3</v>
      </c>
      <c r="I107" s="93">
        <v>174528.3</v>
      </c>
      <c r="J107" s="93">
        <v>174528.3</v>
      </c>
      <c r="K107" s="93">
        <v>174528.3</v>
      </c>
      <c r="L107" s="93">
        <v>174528.3</v>
      </c>
      <c r="M107" s="93">
        <v>174528.3</v>
      </c>
      <c r="N107" s="93">
        <v>174528.3</v>
      </c>
      <c r="O107" s="93">
        <v>174528.3</v>
      </c>
      <c r="P107" s="93">
        <v>174528.3</v>
      </c>
      <c r="Q107" s="93">
        <v>174528.3</v>
      </c>
      <c r="R107" s="93">
        <v>174528.3</v>
      </c>
      <c r="S107" s="93">
        <v>174528.3</v>
      </c>
      <c r="T107" s="93">
        <v>174528.3</v>
      </c>
      <c r="U107" s="93">
        <v>0</v>
      </c>
      <c r="V107" s="93">
        <v>0</v>
      </c>
      <c r="W107" s="93">
        <v>13613207.4</v>
      </c>
      <c r="X107" s="93"/>
      <c r="Y107" s="93"/>
      <c r="Z107" s="93"/>
      <c r="AA107" s="93"/>
      <c r="AB107" s="93"/>
      <c r="AC107" s="93"/>
      <c r="AD107" s="93"/>
      <c r="AE107" s="93"/>
      <c r="AF107" s="93"/>
      <c r="AG107" s="93"/>
      <c r="AH107" s="93"/>
      <c r="AI107" s="93"/>
      <c r="AJ107" s="93"/>
      <c r="AK107" s="93"/>
    </row>
    <row r="108" ht="16.35" customHeight="1" spans="1:37">
      <c r="A108" s="92" t="s">
        <v>66</v>
      </c>
      <c r="B108" s="93">
        <v>0</v>
      </c>
      <c r="C108" s="93">
        <v>0</v>
      </c>
      <c r="D108" s="93">
        <v>0</v>
      </c>
      <c r="E108" s="93">
        <v>0</v>
      </c>
      <c r="F108" s="93">
        <v>0</v>
      </c>
      <c r="G108" s="93">
        <v>0</v>
      </c>
      <c r="H108" s="93">
        <v>0</v>
      </c>
      <c r="I108" s="93">
        <v>0</v>
      </c>
      <c r="J108" s="93">
        <v>0</v>
      </c>
      <c r="K108" s="93">
        <v>0</v>
      </c>
      <c r="L108" s="93">
        <v>0</v>
      </c>
      <c r="M108" s="93">
        <v>0</v>
      </c>
      <c r="N108" s="93">
        <v>0</v>
      </c>
      <c r="O108" s="93">
        <v>0</v>
      </c>
      <c r="P108" s="93">
        <v>0</v>
      </c>
      <c r="Q108" s="93">
        <v>0</v>
      </c>
      <c r="R108" s="93">
        <v>0</v>
      </c>
      <c r="S108" s="93">
        <v>0</v>
      </c>
      <c r="T108" s="93">
        <v>0</v>
      </c>
      <c r="U108" s="93">
        <v>0</v>
      </c>
      <c r="V108" s="93">
        <v>0</v>
      </c>
      <c r="W108" s="93">
        <v>0</v>
      </c>
      <c r="X108" s="93"/>
      <c r="Y108" s="93"/>
      <c r="Z108" s="93"/>
      <c r="AA108" s="93"/>
      <c r="AB108" s="93"/>
      <c r="AC108" s="93"/>
      <c r="AD108" s="93"/>
      <c r="AE108" s="93"/>
      <c r="AF108" s="93"/>
      <c r="AG108" s="93"/>
      <c r="AH108" s="93"/>
      <c r="AI108" s="93"/>
      <c r="AJ108" s="93"/>
      <c r="AK108" s="93"/>
    </row>
    <row r="109" ht="16.35" customHeight="1" spans="1:37">
      <c r="A109" s="92" t="s">
        <v>67</v>
      </c>
      <c r="B109" s="93">
        <v>1241587.29</v>
      </c>
      <c r="C109" s="93">
        <v>1241587.29</v>
      </c>
      <c r="D109" s="93">
        <v>1241587.29</v>
      </c>
      <c r="E109" s="93">
        <v>1241587.29</v>
      </c>
      <c r="F109" s="93">
        <v>0</v>
      </c>
      <c r="G109" s="93">
        <v>1241587.29</v>
      </c>
      <c r="H109" s="93">
        <v>1241587.29</v>
      </c>
      <c r="I109" s="93">
        <v>1241587.29</v>
      </c>
      <c r="J109" s="93">
        <v>1241587.29</v>
      </c>
      <c r="K109" s="93">
        <v>1241587.29</v>
      </c>
      <c r="L109" s="93">
        <v>1241587.29</v>
      </c>
      <c r="M109" s="93">
        <v>1241587.29</v>
      </c>
      <c r="N109" s="93">
        <v>1241587.29</v>
      </c>
      <c r="O109" s="93">
        <v>1241587.29</v>
      </c>
      <c r="P109" s="93">
        <v>1241587.29</v>
      </c>
      <c r="Q109" s="93">
        <v>1241587.29</v>
      </c>
      <c r="R109" s="93">
        <v>1241587.29</v>
      </c>
      <c r="S109" s="93">
        <v>1241587.29</v>
      </c>
      <c r="T109" s="93">
        <v>1241587.29</v>
      </c>
      <c r="U109" s="93">
        <v>0</v>
      </c>
      <c r="V109" s="93">
        <v>0</v>
      </c>
      <c r="W109" s="93">
        <v>96843808.62</v>
      </c>
      <c r="X109" s="93"/>
      <c r="Y109" s="93"/>
      <c r="Z109" s="93"/>
      <c r="AA109" s="93"/>
      <c r="AB109" s="93"/>
      <c r="AC109" s="93"/>
      <c r="AD109" s="93"/>
      <c r="AE109" s="93"/>
      <c r="AF109" s="93"/>
      <c r="AG109" s="93"/>
      <c r="AH109" s="93"/>
      <c r="AI109" s="93"/>
      <c r="AJ109" s="93"/>
      <c r="AK109" s="93"/>
    </row>
    <row r="110" ht="16.35" customHeight="1" spans="1:37">
      <c r="A110" s="92" t="s">
        <v>68</v>
      </c>
      <c r="B110" s="93">
        <v>1241587.29</v>
      </c>
      <c r="C110" s="93">
        <v>1241587.29</v>
      </c>
      <c r="D110" s="93">
        <v>1241587.29</v>
      </c>
      <c r="E110" s="93">
        <v>1241587.29</v>
      </c>
      <c r="F110" s="93">
        <v>0</v>
      </c>
      <c r="G110" s="93">
        <v>1241587.29</v>
      </c>
      <c r="H110" s="93">
        <v>1241587.29</v>
      </c>
      <c r="I110" s="93">
        <v>1241587.29</v>
      </c>
      <c r="J110" s="93">
        <v>1241587.29</v>
      </c>
      <c r="K110" s="93">
        <v>1241587.29</v>
      </c>
      <c r="L110" s="93">
        <v>1241587.29</v>
      </c>
      <c r="M110" s="93">
        <v>1241587.29</v>
      </c>
      <c r="N110" s="93">
        <v>1241587.29</v>
      </c>
      <c r="O110" s="93">
        <v>1241587.29</v>
      </c>
      <c r="P110" s="93">
        <v>1241587.29</v>
      </c>
      <c r="Q110" s="93">
        <v>1241587.29</v>
      </c>
      <c r="R110" s="93">
        <v>1241587.29</v>
      </c>
      <c r="S110" s="93">
        <v>1241587.29</v>
      </c>
      <c r="T110" s="93">
        <v>1241587.29</v>
      </c>
      <c r="U110" s="93">
        <v>0</v>
      </c>
      <c r="V110" s="93">
        <v>0</v>
      </c>
      <c r="W110" s="93">
        <v>96843808.62</v>
      </c>
      <c r="X110" s="93"/>
      <c r="Y110" s="93"/>
      <c r="Z110" s="93"/>
      <c r="AA110" s="93"/>
      <c r="AB110" s="93"/>
      <c r="AC110" s="93"/>
      <c r="AD110" s="93"/>
      <c r="AE110" s="93"/>
      <c r="AF110" s="93"/>
      <c r="AG110" s="93"/>
      <c r="AH110" s="93"/>
      <c r="AI110" s="93"/>
      <c r="AJ110" s="93"/>
      <c r="AK110" s="93"/>
    </row>
    <row r="111" ht="16.35" customHeight="1" spans="1:37">
      <c r="A111" s="92" t="s">
        <v>35</v>
      </c>
      <c r="B111" s="93">
        <v>0</v>
      </c>
      <c r="C111" s="93">
        <v>0</v>
      </c>
      <c r="D111" s="93">
        <v>0</v>
      </c>
      <c r="E111" s="93">
        <v>0</v>
      </c>
      <c r="F111" s="93">
        <v>0</v>
      </c>
      <c r="G111" s="93">
        <v>0</v>
      </c>
      <c r="H111" s="93">
        <v>0</v>
      </c>
      <c r="I111" s="93">
        <v>0</v>
      </c>
      <c r="J111" s="93">
        <v>0</v>
      </c>
      <c r="K111" s="93">
        <v>0</v>
      </c>
      <c r="L111" s="93">
        <v>0</v>
      </c>
      <c r="M111" s="93">
        <v>0</v>
      </c>
      <c r="N111" s="93">
        <v>0</v>
      </c>
      <c r="O111" s="93">
        <v>0</v>
      </c>
      <c r="P111" s="93">
        <v>0</v>
      </c>
      <c r="Q111" s="93">
        <v>0</v>
      </c>
      <c r="R111" s="93">
        <v>0</v>
      </c>
      <c r="S111" s="93">
        <v>0</v>
      </c>
      <c r="T111" s="93">
        <v>0</v>
      </c>
      <c r="U111" s="93">
        <v>0</v>
      </c>
      <c r="V111" s="93">
        <v>0</v>
      </c>
      <c r="W111" s="93">
        <v>0</v>
      </c>
      <c r="X111" s="93"/>
      <c r="Y111" s="93"/>
      <c r="Z111" s="93"/>
      <c r="AA111" s="93"/>
      <c r="AB111" s="93"/>
      <c r="AC111" s="93"/>
      <c r="AD111" s="93"/>
      <c r="AE111" s="93"/>
      <c r="AF111" s="93"/>
      <c r="AG111" s="93"/>
      <c r="AH111" s="93"/>
      <c r="AI111" s="93"/>
      <c r="AJ111" s="93"/>
      <c r="AK111" s="93"/>
    </row>
    <row r="112" ht="16.35" customHeight="1" spans="1:37">
      <c r="A112" s="92" t="s">
        <v>69</v>
      </c>
      <c r="B112" s="93">
        <v>0</v>
      </c>
      <c r="C112" s="93">
        <v>0</v>
      </c>
      <c r="D112" s="93">
        <v>0</v>
      </c>
      <c r="E112" s="93">
        <v>0</v>
      </c>
      <c r="F112" s="93">
        <v>0</v>
      </c>
      <c r="G112" s="93">
        <v>0</v>
      </c>
      <c r="H112" s="93">
        <v>0</v>
      </c>
      <c r="I112" s="93">
        <v>0</v>
      </c>
      <c r="J112" s="93">
        <v>0</v>
      </c>
      <c r="K112" s="93">
        <v>0</v>
      </c>
      <c r="L112" s="93">
        <v>0</v>
      </c>
      <c r="M112" s="93">
        <v>0</v>
      </c>
      <c r="N112" s="93">
        <v>0</v>
      </c>
      <c r="O112" s="93">
        <v>0</v>
      </c>
      <c r="P112" s="93">
        <v>0</v>
      </c>
      <c r="Q112" s="93">
        <v>0</v>
      </c>
      <c r="R112" s="93">
        <v>0</v>
      </c>
      <c r="S112" s="93">
        <v>0</v>
      </c>
      <c r="T112" s="93">
        <v>0</v>
      </c>
      <c r="U112" s="93">
        <v>0</v>
      </c>
      <c r="V112" s="93">
        <v>0</v>
      </c>
      <c r="W112" s="93">
        <v>0</v>
      </c>
      <c r="X112" s="93"/>
      <c r="Y112" s="93"/>
      <c r="Z112" s="93"/>
      <c r="AA112" s="93"/>
      <c r="AB112" s="93"/>
      <c r="AC112" s="93"/>
      <c r="AD112" s="93"/>
      <c r="AE112" s="93"/>
      <c r="AF112" s="93"/>
      <c r="AG112" s="93"/>
      <c r="AH112" s="93"/>
      <c r="AI112" s="93"/>
      <c r="AJ112" s="93"/>
      <c r="AK112" s="93"/>
    </row>
    <row r="113" ht="16.35" customHeight="1" spans="1:37">
      <c r="A113" s="92" t="s">
        <v>70</v>
      </c>
      <c r="B113" s="93">
        <v>0</v>
      </c>
      <c r="C113" s="93">
        <v>0</v>
      </c>
      <c r="D113" s="93">
        <v>0</v>
      </c>
      <c r="E113" s="93">
        <v>0</v>
      </c>
      <c r="F113" s="93">
        <v>0</v>
      </c>
      <c r="G113" s="93">
        <v>0</v>
      </c>
      <c r="H113" s="93">
        <v>0</v>
      </c>
      <c r="I113" s="93">
        <v>0</v>
      </c>
      <c r="J113" s="93">
        <v>0</v>
      </c>
      <c r="K113" s="93">
        <v>0</v>
      </c>
      <c r="L113" s="93">
        <v>0</v>
      </c>
      <c r="M113" s="93">
        <v>0</v>
      </c>
      <c r="N113" s="93">
        <v>0</v>
      </c>
      <c r="O113" s="93">
        <v>0</v>
      </c>
      <c r="P113" s="93">
        <v>0</v>
      </c>
      <c r="Q113" s="93">
        <v>0</v>
      </c>
      <c r="R113" s="93">
        <v>0</v>
      </c>
      <c r="S113" s="93">
        <v>0</v>
      </c>
      <c r="T113" s="93">
        <v>0</v>
      </c>
      <c r="U113" s="93">
        <v>0</v>
      </c>
      <c r="V113" s="93">
        <v>0</v>
      </c>
      <c r="W113" s="93">
        <v>0</v>
      </c>
      <c r="X113" s="93"/>
      <c r="Y113" s="93"/>
      <c r="Z113" s="93"/>
      <c r="AA113" s="93"/>
      <c r="AB113" s="93"/>
      <c r="AC113" s="93"/>
      <c r="AD113" s="93"/>
      <c r="AE113" s="93"/>
      <c r="AF113" s="93"/>
      <c r="AG113" s="93"/>
      <c r="AH113" s="93"/>
      <c r="AI113" s="93"/>
      <c r="AJ113" s="93"/>
      <c r="AK113" s="93"/>
    </row>
    <row r="114" ht="16.35" customHeight="1" spans="1:37">
      <c r="A114" s="92" t="s">
        <v>71</v>
      </c>
      <c r="B114" s="93">
        <v>889620</v>
      </c>
      <c r="C114" s="93">
        <v>889620</v>
      </c>
      <c r="D114" s="93">
        <v>889620</v>
      </c>
      <c r="E114" s="93">
        <v>889620</v>
      </c>
      <c r="F114" s="93">
        <v>0</v>
      </c>
      <c r="G114" s="93">
        <v>889620</v>
      </c>
      <c r="H114" s="93">
        <v>889620</v>
      </c>
      <c r="I114" s="93">
        <v>889620</v>
      </c>
      <c r="J114" s="93">
        <v>889620</v>
      </c>
      <c r="K114" s="93">
        <v>889620</v>
      </c>
      <c r="L114" s="93">
        <v>889620</v>
      </c>
      <c r="M114" s="93">
        <v>889620</v>
      </c>
      <c r="N114" s="93">
        <v>889620</v>
      </c>
      <c r="O114" s="93">
        <v>889620</v>
      </c>
      <c r="P114" s="93">
        <v>889620</v>
      </c>
      <c r="Q114" s="93">
        <v>889620</v>
      </c>
      <c r="R114" s="93">
        <v>889620</v>
      </c>
      <c r="S114" s="93">
        <v>889620</v>
      </c>
      <c r="T114" s="93">
        <v>889620</v>
      </c>
      <c r="U114" s="93">
        <v>0</v>
      </c>
      <c r="V114" s="93">
        <v>0</v>
      </c>
      <c r="W114" s="93">
        <v>69390360</v>
      </c>
      <c r="X114" s="93"/>
      <c r="Y114" s="93"/>
      <c r="Z114" s="93"/>
      <c r="AA114" s="93"/>
      <c r="AB114" s="93"/>
      <c r="AC114" s="93"/>
      <c r="AD114" s="93"/>
      <c r="AE114" s="93"/>
      <c r="AF114" s="93"/>
      <c r="AG114" s="93"/>
      <c r="AH114" s="93"/>
      <c r="AI114" s="93"/>
      <c r="AJ114" s="93"/>
      <c r="AK114" s="93"/>
    </row>
    <row r="115" ht="16.35" customHeight="1" spans="1:37">
      <c r="A115" s="92" t="s">
        <v>72</v>
      </c>
      <c r="B115" s="93">
        <v>0</v>
      </c>
      <c r="C115" s="93">
        <v>0</v>
      </c>
      <c r="D115" s="93">
        <v>0</v>
      </c>
      <c r="E115" s="93">
        <v>0</v>
      </c>
      <c r="F115" s="93">
        <v>0</v>
      </c>
      <c r="G115" s="93">
        <v>0</v>
      </c>
      <c r="H115" s="93">
        <v>0</v>
      </c>
      <c r="I115" s="93">
        <v>0</v>
      </c>
      <c r="J115" s="93">
        <v>0</v>
      </c>
      <c r="K115" s="93">
        <v>0</v>
      </c>
      <c r="L115" s="93">
        <v>0</v>
      </c>
      <c r="M115" s="93">
        <v>0</v>
      </c>
      <c r="N115" s="93">
        <v>0</v>
      </c>
      <c r="O115" s="93">
        <v>0</v>
      </c>
      <c r="P115" s="93">
        <v>0</v>
      </c>
      <c r="Q115" s="93">
        <v>0</v>
      </c>
      <c r="R115" s="93">
        <v>0</v>
      </c>
      <c r="S115" s="93">
        <v>0</v>
      </c>
      <c r="T115" s="93">
        <v>0</v>
      </c>
      <c r="U115" s="93">
        <v>0</v>
      </c>
      <c r="V115" s="93">
        <v>0</v>
      </c>
      <c r="W115" s="93">
        <v>0</v>
      </c>
      <c r="X115" s="93"/>
      <c r="Y115" s="93"/>
      <c r="Z115" s="93"/>
      <c r="AA115" s="93"/>
      <c r="AB115" s="93"/>
      <c r="AC115" s="93"/>
      <c r="AD115" s="93"/>
      <c r="AE115" s="93"/>
      <c r="AF115" s="93"/>
      <c r="AG115" s="93"/>
      <c r="AH115" s="93"/>
      <c r="AI115" s="93"/>
      <c r="AJ115" s="93"/>
      <c r="AK115" s="93"/>
    </row>
    <row r="116" ht="16.35" customHeight="1" spans="1:37">
      <c r="A116" s="92" t="s">
        <v>73</v>
      </c>
      <c r="B116" s="93">
        <v>449572.43</v>
      </c>
      <c r="C116" s="93">
        <v>449572.43</v>
      </c>
      <c r="D116" s="93">
        <v>449572.43</v>
      </c>
      <c r="E116" s="93">
        <v>449572.43</v>
      </c>
      <c r="F116" s="93">
        <v>0</v>
      </c>
      <c r="G116" s="93">
        <v>449572.43</v>
      </c>
      <c r="H116" s="93">
        <v>449572.43</v>
      </c>
      <c r="I116" s="93">
        <v>449572.43</v>
      </c>
      <c r="J116" s="93">
        <v>449572.43</v>
      </c>
      <c r="K116" s="93">
        <v>449572.43</v>
      </c>
      <c r="L116" s="93">
        <v>449572.43</v>
      </c>
      <c r="M116" s="93">
        <v>449572.43</v>
      </c>
      <c r="N116" s="93">
        <v>449572.43</v>
      </c>
      <c r="O116" s="93">
        <v>449572.43</v>
      </c>
      <c r="P116" s="93">
        <v>449572.43</v>
      </c>
      <c r="Q116" s="93">
        <v>449572.43</v>
      </c>
      <c r="R116" s="93">
        <v>449572.43</v>
      </c>
      <c r="S116" s="93">
        <v>449572.43</v>
      </c>
      <c r="T116" s="93">
        <v>449572.43</v>
      </c>
      <c r="U116" s="93">
        <v>0</v>
      </c>
      <c r="V116" s="93">
        <v>0</v>
      </c>
      <c r="W116" s="93">
        <v>35066649.54</v>
      </c>
      <c r="X116" s="93"/>
      <c r="Y116" s="93"/>
      <c r="Z116" s="93"/>
      <c r="AA116" s="93"/>
      <c r="AB116" s="93"/>
      <c r="AC116" s="93"/>
      <c r="AD116" s="93"/>
      <c r="AE116" s="93"/>
      <c r="AF116" s="93"/>
      <c r="AG116" s="93"/>
      <c r="AH116" s="93"/>
      <c r="AI116" s="93"/>
      <c r="AJ116" s="93"/>
      <c r="AK116" s="93"/>
    </row>
    <row r="117" ht="16.35" customHeight="1" spans="1:37">
      <c r="A117" s="92" t="s">
        <v>74</v>
      </c>
      <c r="B117" s="93">
        <v>0</v>
      </c>
      <c r="C117" s="93">
        <v>0</v>
      </c>
      <c r="D117" s="93">
        <v>0</v>
      </c>
      <c r="E117" s="93">
        <v>0</v>
      </c>
      <c r="F117" s="93">
        <v>0</v>
      </c>
      <c r="G117" s="93">
        <v>0</v>
      </c>
      <c r="H117" s="93">
        <v>0</v>
      </c>
      <c r="I117" s="93">
        <v>0</v>
      </c>
      <c r="J117" s="93">
        <v>0</v>
      </c>
      <c r="K117" s="93">
        <v>0</v>
      </c>
      <c r="L117" s="93">
        <v>0</v>
      </c>
      <c r="M117" s="93">
        <v>0</v>
      </c>
      <c r="N117" s="93">
        <v>0</v>
      </c>
      <c r="O117" s="93">
        <v>0</v>
      </c>
      <c r="P117" s="93">
        <v>0</v>
      </c>
      <c r="Q117" s="93">
        <v>0</v>
      </c>
      <c r="R117" s="93">
        <v>0</v>
      </c>
      <c r="S117" s="93">
        <v>0</v>
      </c>
      <c r="T117" s="93">
        <v>0</v>
      </c>
      <c r="U117" s="93">
        <v>0</v>
      </c>
      <c r="V117" s="93">
        <v>0</v>
      </c>
      <c r="W117" s="93">
        <v>0</v>
      </c>
      <c r="X117" s="93"/>
      <c r="Y117" s="93"/>
      <c r="Z117" s="93"/>
      <c r="AA117" s="93"/>
      <c r="AB117" s="93"/>
      <c r="AC117" s="93"/>
      <c r="AD117" s="93"/>
      <c r="AE117" s="93"/>
      <c r="AF117" s="93"/>
      <c r="AG117" s="93"/>
      <c r="AH117" s="93"/>
      <c r="AI117" s="93"/>
      <c r="AJ117" s="93"/>
      <c r="AK117" s="93"/>
    </row>
    <row r="118" ht="16.35" customHeight="1" spans="1:37">
      <c r="A118" s="92"/>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ht="16.35" customHeight="1" spans="1:37">
      <c r="A119" s="92"/>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c r="AK119" s="93"/>
    </row>
    <row r="120" ht="16.35" customHeight="1" spans="1:37">
      <c r="A120" s="92"/>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row>
    <row r="121" ht="16.35" customHeight="1" spans="1:37">
      <c r="A121" s="92"/>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row>
    <row r="122" ht="16.35" customHeight="1" spans="1:37">
      <c r="A122" s="92"/>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row>
    <row r="123" ht="16.35" customHeight="1" spans="1:37">
      <c r="A123" s="92"/>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row>
    <row r="124" ht="16.35" customHeight="1" spans="1:37">
      <c r="A124" s="92"/>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93"/>
      <c r="AK124" s="93"/>
    </row>
    <row r="125" ht="16.35" customHeight="1" spans="1:37">
      <c r="A125" s="92"/>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row>
    <row r="126" ht="16.35" customHeight="1" spans="1:37">
      <c r="A126" s="92"/>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row>
    <row r="127" ht="16.35" customHeight="1" spans="1:37">
      <c r="A127" s="92"/>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row>
    <row r="128" ht="16.35" customHeight="1" spans="1:37">
      <c r="A128" s="92"/>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c r="AK128" s="93"/>
    </row>
    <row r="129" ht="16.35" customHeight="1" spans="1:37">
      <c r="A129" s="92"/>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row>
    <row r="130" ht="16.35" customHeight="1" spans="1:37">
      <c r="A130" s="92"/>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c r="AK130" s="93"/>
    </row>
    <row r="131" ht="16.35" customHeight="1" spans="1:37">
      <c r="A131" s="92"/>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3"/>
      <c r="AK131" s="93"/>
    </row>
    <row r="132" ht="16.35" customHeight="1" spans="1:37">
      <c r="A132" s="92"/>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93"/>
      <c r="AK132" s="93"/>
    </row>
    <row r="133" ht="16.35" customHeight="1" spans="1:37">
      <c r="A133" s="92"/>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row>
    <row r="134" ht="16.35" customHeight="1" spans="1:37">
      <c r="A134" s="92"/>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c r="AJ134" s="93"/>
      <c r="AK134" s="93"/>
    </row>
    <row r="135" ht="16.35" customHeight="1" spans="1:37">
      <c r="A135" s="92"/>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row>
    <row r="136" ht="16.35" customHeight="1" spans="1:37">
      <c r="A136" s="92"/>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c r="AJ136" s="93"/>
      <c r="AK136" s="93"/>
    </row>
    <row r="137" ht="16.35" customHeight="1" spans="1:37">
      <c r="A137" s="92"/>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93"/>
      <c r="AK137" s="93"/>
    </row>
    <row r="138" ht="16.35" customHeight="1" spans="1:37">
      <c r="A138" s="92"/>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93"/>
      <c r="AK138" s="93"/>
    </row>
    <row r="139" ht="16.35" customHeight="1" spans="1:37">
      <c r="A139" s="92"/>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93"/>
      <c r="AK139" s="93"/>
    </row>
    <row r="140" ht="16.35" customHeight="1" spans="1:37">
      <c r="A140" s="92"/>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3"/>
      <c r="AK140" s="93"/>
    </row>
    <row r="141" ht="16.35" customHeight="1" spans="1:37">
      <c r="A141" s="92"/>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3"/>
    </row>
    <row r="142" ht="16.35" customHeight="1" spans="1:37">
      <c r="A142" s="92"/>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c r="AK142" s="93"/>
    </row>
    <row r="143" ht="16.35" customHeight="1" spans="1:37">
      <c r="A143" s="92"/>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row>
    <row r="144" ht="16.35" customHeight="1" spans="1:37">
      <c r="A144" s="92"/>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row>
    <row r="145" ht="16.35" customHeight="1" spans="1:37">
      <c r="A145" s="92"/>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c r="AK145" s="93"/>
    </row>
    <row r="146" ht="16.35" customHeight="1" spans="1:37">
      <c r="A146" s="92"/>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93"/>
      <c r="AI146" s="93"/>
      <c r="AJ146" s="93"/>
      <c r="AK146" s="93"/>
    </row>
    <row r="147" ht="16.35" customHeight="1" spans="1:37">
      <c r="A147" s="92"/>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c r="AE147" s="93"/>
      <c r="AF147" s="93"/>
      <c r="AG147" s="93"/>
      <c r="AH147" s="93"/>
      <c r="AI147" s="93"/>
      <c r="AJ147" s="93"/>
      <c r="AK147" s="93"/>
    </row>
    <row r="148" ht="16.35" customHeight="1" spans="1:37">
      <c r="A148" s="92"/>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row>
    <row r="149" ht="16.35" customHeight="1" spans="1:37">
      <c r="A149" s="92"/>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row>
    <row r="150" ht="16.35" customHeight="1" spans="1:37">
      <c r="A150" s="92"/>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row>
    <row r="151" ht="16.35" customHeight="1" spans="1:37">
      <c r="A151" s="92"/>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c r="AE151" s="93"/>
      <c r="AF151" s="93"/>
      <c r="AG151" s="93"/>
      <c r="AH151" s="93"/>
      <c r="AI151" s="93"/>
      <c r="AJ151" s="93"/>
      <c r="AK151" s="93"/>
    </row>
    <row r="152" ht="16.35" customHeight="1" spans="1:37">
      <c r="A152" s="92"/>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row>
    <row r="153" ht="16.35" customHeight="1" spans="1:37">
      <c r="A153" s="92"/>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c r="AF153" s="93"/>
      <c r="AG153" s="93"/>
      <c r="AH153" s="93"/>
      <c r="AI153" s="93"/>
      <c r="AJ153" s="93"/>
      <c r="AK153" s="93"/>
    </row>
    <row r="154" ht="16.35" customHeight="1" spans="1:37">
      <c r="A154" s="92"/>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row>
    <row r="155" ht="16.35" customHeight="1" spans="1:37">
      <c r="A155" s="92"/>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c r="AJ155" s="93"/>
      <c r="AK155" s="93"/>
    </row>
    <row r="156" ht="16.35" customHeight="1" spans="1:37">
      <c r="A156" s="92"/>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3"/>
      <c r="AI156" s="93"/>
      <c r="AJ156" s="93"/>
      <c r="AK156" s="93"/>
    </row>
    <row r="157" ht="16.35" customHeight="1" spans="1:37">
      <c r="A157" s="92"/>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row>
    <row r="158" ht="16.35" customHeight="1" spans="1:37">
      <c r="A158" s="92"/>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93"/>
      <c r="AK158" s="93"/>
    </row>
    <row r="159" ht="16.35" customHeight="1" spans="1:37">
      <c r="A159" s="92"/>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row>
    <row r="160" ht="16.35" customHeight="1" spans="1:37">
      <c r="A160" s="92"/>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c r="AF160" s="93"/>
      <c r="AG160" s="93"/>
      <c r="AH160" s="93"/>
      <c r="AI160" s="93"/>
      <c r="AJ160" s="93"/>
      <c r="AK160" s="93"/>
    </row>
    <row r="161" ht="16.35" customHeight="1" spans="1:37">
      <c r="A161" s="92"/>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c r="AF161" s="93"/>
      <c r="AG161" s="93"/>
      <c r="AH161" s="93"/>
      <c r="AI161" s="93"/>
      <c r="AJ161" s="93"/>
      <c r="AK161" s="93"/>
    </row>
    <row r="162" ht="16.35" customHeight="1" spans="1:37">
      <c r="A162" s="92"/>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row>
    <row r="163" ht="16.35" customHeight="1" spans="1:37">
      <c r="A163" s="92"/>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c r="AE163" s="93"/>
      <c r="AF163" s="93"/>
      <c r="AG163" s="93"/>
      <c r="AH163" s="93"/>
      <c r="AI163" s="93"/>
      <c r="AJ163" s="93"/>
      <c r="AK163" s="93"/>
    </row>
    <row r="164" ht="16.35" customHeight="1" spans="1:37">
      <c r="A164" s="92"/>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c r="AE164" s="93"/>
      <c r="AF164" s="93"/>
      <c r="AG164" s="93"/>
      <c r="AH164" s="93"/>
      <c r="AI164" s="93"/>
      <c r="AJ164" s="93"/>
      <c r="AK164" s="93"/>
    </row>
    <row r="165" ht="16.35" customHeight="1" spans="1:37">
      <c r="A165" s="92"/>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c r="AE165" s="93"/>
      <c r="AF165" s="93"/>
      <c r="AG165" s="93"/>
      <c r="AH165" s="93"/>
      <c r="AI165" s="93"/>
      <c r="AJ165" s="93"/>
      <c r="AK165" s="93"/>
    </row>
    <row r="166" ht="16.35" customHeight="1" spans="1:37">
      <c r="A166" s="92"/>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93"/>
      <c r="AK166" s="93"/>
    </row>
    <row r="167" ht="16.35" customHeight="1" spans="1:37">
      <c r="A167" s="92"/>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93"/>
      <c r="AK167" s="93"/>
    </row>
    <row r="168" ht="16.35" customHeight="1" spans="1:37">
      <c r="A168" s="92"/>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c r="AE168" s="93"/>
      <c r="AF168" s="93"/>
      <c r="AG168" s="93"/>
      <c r="AH168" s="93"/>
      <c r="AI168" s="93"/>
      <c r="AJ168" s="93"/>
      <c r="AK168" s="93"/>
    </row>
    <row r="169" ht="16.35" customHeight="1" spans="1:37">
      <c r="A169" s="92"/>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c r="AI169" s="93"/>
      <c r="AJ169" s="93"/>
      <c r="AK169" s="93"/>
    </row>
    <row r="170" ht="16.35" customHeight="1" spans="1:37">
      <c r="A170" s="92"/>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c r="AI170" s="93"/>
      <c r="AJ170" s="93"/>
      <c r="AK170" s="93"/>
    </row>
    <row r="171" ht="16.35" customHeight="1" spans="1:37">
      <c r="A171" s="92"/>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c r="AG171" s="93"/>
      <c r="AH171" s="93"/>
      <c r="AI171" s="93"/>
      <c r="AJ171" s="93"/>
      <c r="AK171" s="93"/>
    </row>
    <row r="172" ht="16.35" customHeight="1" spans="1:37">
      <c r="A172" s="92"/>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c r="AE172" s="93"/>
      <c r="AF172" s="93"/>
      <c r="AG172" s="93"/>
      <c r="AH172" s="93"/>
      <c r="AI172" s="93"/>
      <c r="AJ172" s="93"/>
      <c r="AK172" s="93"/>
    </row>
    <row r="173" ht="16.35" customHeight="1" spans="1:37">
      <c r="A173" s="92"/>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c r="AK173" s="93"/>
    </row>
    <row r="174" ht="16.35" customHeight="1" spans="1:37">
      <c r="A174" s="92"/>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c r="AE174" s="93"/>
      <c r="AF174" s="93"/>
      <c r="AG174" s="93"/>
      <c r="AH174" s="93"/>
      <c r="AI174" s="93"/>
      <c r="AJ174" s="93"/>
      <c r="AK174" s="93"/>
    </row>
    <row r="175" ht="16.35" customHeight="1" spans="1:37">
      <c r="A175" s="92"/>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c r="AE175" s="93"/>
      <c r="AF175" s="93"/>
      <c r="AG175" s="93"/>
      <c r="AH175" s="93"/>
      <c r="AI175" s="93"/>
      <c r="AJ175" s="93"/>
      <c r="AK175" s="93"/>
    </row>
    <row r="176" ht="16.35" customHeight="1" spans="1:37">
      <c r="A176" s="92"/>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row>
    <row r="177" ht="16.35" customHeight="1" spans="1:37">
      <c r="A177" s="92"/>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c r="AE177" s="93"/>
      <c r="AF177" s="93"/>
      <c r="AG177" s="93"/>
      <c r="AH177" s="93"/>
      <c r="AI177" s="93"/>
      <c r="AJ177" s="93"/>
      <c r="AK177" s="93"/>
    </row>
    <row r="178" ht="16.35" customHeight="1" spans="1:37">
      <c r="A178" s="92"/>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row>
    <row r="179" ht="16.35" customHeight="1" spans="1:37">
      <c r="A179" s="92"/>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c r="AE179" s="93"/>
      <c r="AF179" s="93"/>
      <c r="AG179" s="93"/>
      <c r="AH179" s="93"/>
      <c r="AI179" s="93"/>
      <c r="AJ179" s="93"/>
      <c r="AK179" s="93"/>
    </row>
    <row r="180" ht="16.35" customHeight="1" spans="1:37">
      <c r="A180" s="92"/>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row>
    <row r="181" ht="16.35" customHeight="1" spans="1:37">
      <c r="A181" s="92"/>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I181" s="93"/>
      <c r="AJ181" s="93"/>
      <c r="AK181" s="93"/>
    </row>
    <row r="182" ht="16.35" customHeight="1" spans="1:37">
      <c r="A182" s="92"/>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row>
    <row r="183" ht="16.35" customHeight="1" spans="1:37">
      <c r="A183" s="92"/>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c r="AE183" s="93"/>
      <c r="AF183" s="93"/>
      <c r="AG183" s="93"/>
      <c r="AH183" s="93"/>
      <c r="AI183" s="93"/>
      <c r="AJ183" s="93"/>
      <c r="AK183" s="93"/>
    </row>
    <row r="184" ht="16.35" customHeight="1" spans="1:37">
      <c r="A184" s="92"/>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c r="AE184" s="93"/>
      <c r="AF184" s="93"/>
      <c r="AG184" s="93"/>
      <c r="AH184" s="93"/>
      <c r="AI184" s="93"/>
      <c r="AJ184" s="93"/>
      <c r="AK184" s="93"/>
    </row>
    <row r="185" ht="16.35" customHeight="1" spans="1:37">
      <c r="A185" s="92"/>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row>
    <row r="186" ht="16.35" customHeight="1" spans="1:37">
      <c r="A186" s="92"/>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c r="AE186" s="93"/>
      <c r="AF186" s="93"/>
      <c r="AG186" s="93"/>
      <c r="AH186" s="93"/>
      <c r="AI186" s="93"/>
      <c r="AJ186" s="93"/>
      <c r="AK186" s="93"/>
    </row>
    <row r="187" ht="16.35" customHeight="1" spans="1:37">
      <c r="A187" s="92"/>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c r="AE187" s="93"/>
      <c r="AF187" s="93"/>
      <c r="AG187" s="93"/>
      <c r="AH187" s="93"/>
      <c r="AI187" s="93"/>
      <c r="AJ187" s="93"/>
      <c r="AK187" s="93"/>
    </row>
    <row r="188" ht="16.35" customHeight="1" spans="1:37">
      <c r="A188" s="92"/>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c r="AI188" s="93"/>
      <c r="AJ188" s="93"/>
      <c r="AK188" s="93"/>
    </row>
    <row r="189" ht="16.35" customHeight="1" spans="1:37">
      <c r="A189" s="92"/>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c r="AI189" s="93"/>
      <c r="AJ189" s="93"/>
      <c r="AK189" s="93"/>
    </row>
    <row r="190" ht="16.35" customHeight="1" spans="1:39">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c r="AK190" s="98"/>
      <c r="AL190" s="98"/>
      <c r="AM190" s="98"/>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AL344"/>
  <sheetViews>
    <sheetView showGridLines="0" workbookViewId="0">
      <pane xSplit="1" ySplit="1" topLeftCell="B101" activePane="bottomRight" state="frozen"/>
      <selection/>
      <selection pane="topRight"/>
      <selection pane="bottomLeft"/>
      <selection pane="bottomRight" activeCell="G119" sqref="G119"/>
    </sheetView>
  </sheetViews>
  <sheetFormatPr defaultColWidth="9" defaultRowHeight="13.5"/>
  <cols>
    <col min="1" max="1" width="17.5" customWidth="1"/>
    <col min="2" max="2" width="12.25" customWidth="1"/>
    <col min="3" max="3" width="11.25"/>
    <col min="4" max="4" width="10.375" customWidth="1"/>
    <col min="5" max="5" width="15.75" customWidth="1"/>
    <col min="6" max="7" width="14.625" customWidth="1"/>
    <col min="13" max="13" width="15" customWidth="1"/>
    <col min="18" max="18" width="13.125" customWidth="1"/>
    <col min="21" max="23" width="10.5" customWidth="1"/>
    <col min="28" max="28" width="8.875" customWidth="1"/>
  </cols>
  <sheetData>
    <row r="1" s="2" customFormat="1" ht="16.35" customHeight="1" spans="1:38">
      <c r="A1" s="46" t="s">
        <v>340</v>
      </c>
      <c r="B1" s="46" t="s">
        <v>4</v>
      </c>
      <c r="C1" s="46" t="s">
        <v>190</v>
      </c>
      <c r="D1" s="46" t="s">
        <v>191</v>
      </c>
      <c r="E1" s="47" t="s">
        <v>192</v>
      </c>
      <c r="F1" s="48" t="s">
        <v>193</v>
      </c>
      <c r="G1" s="48" t="s">
        <v>5</v>
      </c>
      <c r="H1" s="46" t="s">
        <v>6</v>
      </c>
      <c r="I1" s="46" t="s">
        <v>441</v>
      </c>
      <c r="J1" s="46" t="s">
        <v>442</v>
      </c>
      <c r="K1" s="46" t="s">
        <v>196</v>
      </c>
      <c r="L1" s="46" t="s">
        <v>17</v>
      </c>
      <c r="M1" s="61" t="s">
        <v>12</v>
      </c>
      <c r="N1" s="62" t="s">
        <v>58</v>
      </c>
      <c r="O1" s="62" t="s">
        <v>15</v>
      </c>
      <c r="P1" s="63" t="s">
        <v>16</v>
      </c>
      <c r="Q1" s="46" t="s">
        <v>10</v>
      </c>
      <c r="R1" s="46" t="s">
        <v>8</v>
      </c>
      <c r="S1" s="46" t="s">
        <v>9</v>
      </c>
      <c r="T1" s="46" t="s">
        <v>24</v>
      </c>
      <c r="U1" s="46" t="s">
        <v>23</v>
      </c>
      <c r="V1" s="46" t="s">
        <v>19</v>
      </c>
      <c r="W1" s="46" t="s">
        <v>20</v>
      </c>
      <c r="X1" s="46" t="s">
        <v>21</v>
      </c>
      <c r="Y1" s="46" t="s">
        <v>22</v>
      </c>
      <c r="Z1" s="46"/>
      <c r="AA1" s="46"/>
      <c r="AB1" s="46"/>
      <c r="AC1" s="46"/>
      <c r="AD1" s="46"/>
      <c r="AE1" s="46"/>
      <c r="AF1" s="46"/>
      <c r="AG1" s="46"/>
      <c r="AH1" s="46"/>
      <c r="AI1" s="46"/>
      <c r="AJ1" s="46"/>
      <c r="AK1" s="46"/>
      <c r="AL1" s="46"/>
    </row>
    <row r="2" s="2" customFormat="1" ht="16.35" customHeight="1" spans="1:38">
      <c r="A2" s="2" t="s">
        <v>443</v>
      </c>
      <c r="B2" s="49">
        <v>-1940349.06</v>
      </c>
      <c r="C2" s="49">
        <v>0</v>
      </c>
      <c r="D2" s="49">
        <v>0</v>
      </c>
      <c r="E2" s="50">
        <v>0</v>
      </c>
      <c r="F2" s="51">
        <v>0</v>
      </c>
      <c r="G2" s="51">
        <v>0</v>
      </c>
      <c r="H2" s="50">
        <v>20019976.63</v>
      </c>
      <c r="I2" s="51">
        <v>0</v>
      </c>
      <c r="J2" s="51">
        <v>33068179.81</v>
      </c>
      <c r="K2" s="51">
        <v>555959.65</v>
      </c>
      <c r="L2" s="49">
        <v>0</v>
      </c>
      <c r="M2" s="50">
        <v>0</v>
      </c>
      <c r="N2" s="51">
        <v>0</v>
      </c>
      <c r="O2" s="51">
        <v>0</v>
      </c>
      <c r="P2" s="64">
        <v>0</v>
      </c>
      <c r="Q2" s="49">
        <v>422575.19</v>
      </c>
      <c r="R2" s="49">
        <v>0</v>
      </c>
      <c r="S2" s="49">
        <v>133384.46</v>
      </c>
      <c r="T2" s="49">
        <v>0</v>
      </c>
      <c r="U2" s="49">
        <v>0</v>
      </c>
      <c r="V2" s="49">
        <v>31157780</v>
      </c>
      <c r="W2" s="49">
        <v>1320030</v>
      </c>
      <c r="X2" s="49">
        <v>0</v>
      </c>
      <c r="Y2" s="49">
        <v>590369.81</v>
      </c>
      <c r="Z2" s="49"/>
      <c r="AA2" s="49"/>
      <c r="AB2" s="49"/>
      <c r="AC2" s="49"/>
      <c r="AD2" s="49"/>
      <c r="AE2" s="49"/>
      <c r="AF2" s="49"/>
      <c r="AG2" s="49"/>
      <c r="AH2" s="49"/>
      <c r="AI2" s="49"/>
      <c r="AJ2" s="49"/>
      <c r="AK2" s="49"/>
      <c r="AL2" s="49"/>
    </row>
    <row r="3" s="2" customFormat="1" ht="16.35" customHeight="1" spans="1:38">
      <c r="A3" s="2" t="s">
        <v>444</v>
      </c>
      <c r="B3" s="49">
        <v>0</v>
      </c>
      <c r="C3">
        <v>0</v>
      </c>
      <c r="D3" s="49">
        <v>0</v>
      </c>
      <c r="E3" s="50">
        <v>0</v>
      </c>
      <c r="F3" s="51">
        <v>0</v>
      </c>
      <c r="G3" s="51">
        <v>0</v>
      </c>
      <c r="H3" s="50">
        <v>45285706.78</v>
      </c>
      <c r="I3" s="51">
        <v>0</v>
      </c>
      <c r="J3" s="51">
        <v>-5904.28</v>
      </c>
      <c r="K3" s="51">
        <v>0</v>
      </c>
      <c r="L3" s="49">
        <v>0</v>
      </c>
      <c r="M3" s="50">
        <v>0</v>
      </c>
      <c r="N3" s="51">
        <v>0</v>
      </c>
      <c r="O3" s="51">
        <v>0</v>
      </c>
      <c r="P3" s="65">
        <v>0</v>
      </c>
      <c r="Q3" s="49">
        <v>0</v>
      </c>
      <c r="R3" s="49">
        <v>0</v>
      </c>
      <c r="S3" s="49">
        <v>0</v>
      </c>
      <c r="T3" s="49">
        <v>0</v>
      </c>
      <c r="U3" s="49">
        <v>0</v>
      </c>
      <c r="V3" s="49">
        <v>0</v>
      </c>
      <c r="W3" s="49">
        <v>0</v>
      </c>
      <c r="X3" s="49">
        <v>-5904.28</v>
      </c>
      <c r="Y3" s="49">
        <v>0</v>
      </c>
      <c r="Z3" s="49"/>
      <c r="AA3" s="49"/>
      <c r="AB3" s="49"/>
      <c r="AC3" s="49"/>
      <c r="AD3" s="49"/>
      <c r="AE3" s="49"/>
      <c r="AF3" s="49"/>
      <c r="AG3" s="49"/>
      <c r="AH3" s="49"/>
      <c r="AI3" s="49"/>
      <c r="AJ3" s="49"/>
      <c r="AK3" s="49"/>
      <c r="AL3" s="49"/>
    </row>
    <row r="4" s="2" customFormat="1" ht="16.35" customHeight="1" spans="1:38">
      <c r="A4" s="2" t="s">
        <v>445</v>
      </c>
      <c r="B4" s="49">
        <v>0</v>
      </c>
      <c r="C4" s="49">
        <v>0</v>
      </c>
      <c r="D4" s="49">
        <v>0</v>
      </c>
      <c r="E4" s="50">
        <v>0</v>
      </c>
      <c r="F4" s="51">
        <v>0</v>
      </c>
      <c r="G4" s="51">
        <v>0</v>
      </c>
      <c r="H4" s="50">
        <v>1027075.46</v>
      </c>
      <c r="I4" s="51">
        <v>480950.94</v>
      </c>
      <c r="J4" s="51">
        <v>293226.36</v>
      </c>
      <c r="K4" s="51">
        <v>0</v>
      </c>
      <c r="L4" s="49">
        <v>0</v>
      </c>
      <c r="M4" s="50">
        <v>0</v>
      </c>
      <c r="N4" s="51">
        <v>480950.94</v>
      </c>
      <c r="O4" s="51">
        <v>0</v>
      </c>
      <c r="P4" s="65">
        <v>0</v>
      </c>
      <c r="Q4" s="49">
        <v>0</v>
      </c>
      <c r="R4" s="49">
        <v>0</v>
      </c>
      <c r="S4" s="49">
        <v>0</v>
      </c>
      <c r="T4" s="49">
        <v>0</v>
      </c>
      <c r="U4" s="49">
        <v>0</v>
      </c>
      <c r="V4" s="49">
        <v>293226.36</v>
      </c>
      <c r="W4" s="49">
        <v>0</v>
      </c>
      <c r="X4" s="49">
        <v>0</v>
      </c>
      <c r="Y4" s="49">
        <v>0</v>
      </c>
      <c r="Z4" s="49"/>
      <c r="AA4" s="49"/>
      <c r="AB4" s="49"/>
      <c r="AC4" s="49"/>
      <c r="AD4" s="49"/>
      <c r="AE4" s="49"/>
      <c r="AF4" s="49"/>
      <c r="AG4" s="49"/>
      <c r="AH4" s="49"/>
      <c r="AI4" s="49"/>
      <c r="AJ4" s="49"/>
      <c r="AK4" s="49"/>
      <c r="AL4" s="49"/>
    </row>
    <row r="5" s="2" customFormat="1" ht="16.35" customHeight="1" spans="1:38">
      <c r="A5" s="2" t="s">
        <v>446</v>
      </c>
      <c r="B5" s="49">
        <v>0</v>
      </c>
      <c r="C5" s="49">
        <v>0</v>
      </c>
      <c r="D5" s="49">
        <v>0</v>
      </c>
      <c r="E5" s="50">
        <v>0</v>
      </c>
      <c r="F5" s="51">
        <v>0</v>
      </c>
      <c r="G5" s="51">
        <v>0</v>
      </c>
      <c r="H5" s="50">
        <v>4780554.19</v>
      </c>
      <c r="I5" s="51">
        <v>0</v>
      </c>
      <c r="J5" s="51">
        <v>1397414.02</v>
      </c>
      <c r="K5" s="51">
        <v>0</v>
      </c>
      <c r="L5" s="49">
        <v>0</v>
      </c>
      <c r="M5" s="50">
        <v>0</v>
      </c>
      <c r="N5" s="51">
        <v>0</v>
      </c>
      <c r="O5" s="51">
        <v>0</v>
      </c>
      <c r="P5" s="65">
        <v>0</v>
      </c>
      <c r="Q5" s="49">
        <v>0</v>
      </c>
      <c r="R5" s="49">
        <v>0</v>
      </c>
      <c r="S5" s="49">
        <v>0</v>
      </c>
      <c r="T5" s="49">
        <v>0</v>
      </c>
      <c r="U5" s="49">
        <v>0</v>
      </c>
      <c r="V5" s="49">
        <v>888740.13</v>
      </c>
      <c r="W5" s="49">
        <v>269708.61</v>
      </c>
      <c r="X5" s="49">
        <v>118764.97</v>
      </c>
      <c r="Y5" s="49">
        <v>120200.31</v>
      </c>
      <c r="Z5" s="49"/>
      <c r="AA5" s="49"/>
      <c r="AB5" s="49"/>
      <c r="AC5" s="49"/>
      <c r="AD5" s="49"/>
      <c r="AE5" s="49"/>
      <c r="AF5" s="49"/>
      <c r="AG5" s="49"/>
      <c r="AH5" s="49"/>
      <c r="AI5" s="49"/>
      <c r="AJ5" s="49"/>
      <c r="AK5" s="49"/>
      <c r="AL5" s="49"/>
    </row>
    <row r="6" s="2" customFormat="1" ht="16.35" customHeight="1" spans="1:38">
      <c r="A6" s="2" t="s">
        <v>447</v>
      </c>
      <c r="B6" s="49">
        <v>2338.97</v>
      </c>
      <c r="C6" s="49">
        <v>0</v>
      </c>
      <c r="D6" s="49">
        <v>0</v>
      </c>
      <c r="E6" s="50">
        <v>0</v>
      </c>
      <c r="F6" s="51">
        <v>0</v>
      </c>
      <c r="G6" s="51">
        <v>0</v>
      </c>
      <c r="H6" s="50">
        <v>0</v>
      </c>
      <c r="I6" s="51">
        <v>0</v>
      </c>
      <c r="J6" s="51">
        <v>0</v>
      </c>
      <c r="K6" s="51">
        <v>0</v>
      </c>
      <c r="L6" s="49">
        <v>0</v>
      </c>
      <c r="M6" s="50">
        <v>0</v>
      </c>
      <c r="N6" s="51">
        <v>0</v>
      </c>
      <c r="O6" s="51">
        <v>0</v>
      </c>
      <c r="P6" s="65">
        <v>0</v>
      </c>
      <c r="Q6" s="49">
        <v>0</v>
      </c>
      <c r="R6" s="49">
        <v>0</v>
      </c>
      <c r="S6" s="49">
        <v>0</v>
      </c>
      <c r="T6" s="49">
        <v>0</v>
      </c>
      <c r="U6" s="49">
        <v>0</v>
      </c>
      <c r="V6" s="49">
        <v>0</v>
      </c>
      <c r="W6" s="49">
        <v>0</v>
      </c>
      <c r="X6" s="49">
        <v>0</v>
      </c>
      <c r="Y6" s="49">
        <v>0</v>
      </c>
      <c r="Z6" s="49"/>
      <c r="AA6" s="49"/>
      <c r="AB6" s="49"/>
      <c r="AC6" s="49"/>
      <c r="AD6" s="49"/>
      <c r="AE6" s="49"/>
      <c r="AF6" s="49"/>
      <c r="AG6" s="49"/>
      <c r="AH6" s="49"/>
      <c r="AI6" s="49"/>
      <c r="AJ6" s="49"/>
      <c r="AK6" s="49"/>
      <c r="AL6" s="49"/>
    </row>
    <row r="7" s="2" customFormat="1" ht="16.35" customHeight="1" spans="1:38">
      <c r="A7" s="2" t="s">
        <v>448</v>
      </c>
      <c r="B7" s="49">
        <v>-2318287.19</v>
      </c>
      <c r="C7" s="49">
        <v>0</v>
      </c>
      <c r="D7" s="49">
        <v>23406.88</v>
      </c>
      <c r="E7" s="52">
        <v>0</v>
      </c>
      <c r="F7" s="53">
        <v>0</v>
      </c>
      <c r="G7" s="53">
        <v>0</v>
      </c>
      <c r="H7" s="52">
        <v>9226336.5</v>
      </c>
      <c r="I7" s="51">
        <v>2858808.74</v>
      </c>
      <c r="J7" s="53">
        <v>1904627.64</v>
      </c>
      <c r="K7" s="51">
        <v>1229694.54</v>
      </c>
      <c r="L7" s="49">
        <v>43.91</v>
      </c>
      <c r="M7" s="50">
        <v>1920703.13</v>
      </c>
      <c r="N7" s="51">
        <v>36826.53</v>
      </c>
      <c r="O7" s="53">
        <v>809897.54</v>
      </c>
      <c r="P7" s="65">
        <v>91337.63</v>
      </c>
      <c r="Q7" s="49">
        <v>98222.42</v>
      </c>
      <c r="R7" s="49">
        <v>544320.15</v>
      </c>
      <c r="S7" s="49">
        <v>587151.97</v>
      </c>
      <c r="T7" s="49">
        <v>2487.94</v>
      </c>
      <c r="U7" s="49">
        <v>0</v>
      </c>
      <c r="V7" s="49">
        <v>1650662.15</v>
      </c>
      <c r="W7" s="49">
        <v>131698.03</v>
      </c>
      <c r="X7" s="49">
        <v>85196.69</v>
      </c>
      <c r="Y7" s="49">
        <v>34582.83</v>
      </c>
      <c r="Z7" s="49"/>
      <c r="AA7" s="49"/>
      <c r="AB7" s="49"/>
      <c r="AC7" s="49"/>
      <c r="AD7" s="49"/>
      <c r="AE7" s="49"/>
      <c r="AF7" s="49"/>
      <c r="AG7" s="49"/>
      <c r="AH7" s="49"/>
      <c r="AI7" s="49"/>
      <c r="AJ7" s="49"/>
      <c r="AK7" s="49"/>
      <c r="AL7" s="49"/>
    </row>
    <row r="8" s="2" customFormat="1" ht="16.35" customHeight="1" spans="1:38">
      <c r="A8" s="2" t="s">
        <v>449</v>
      </c>
      <c r="B8" s="49">
        <v>0</v>
      </c>
      <c r="C8" s="49">
        <v>0</v>
      </c>
      <c r="D8" s="49">
        <v>0</v>
      </c>
      <c r="E8" s="50">
        <v>0</v>
      </c>
      <c r="F8" s="51">
        <v>0</v>
      </c>
      <c r="G8" s="51">
        <v>0</v>
      </c>
      <c r="H8" s="50">
        <v>8520000</v>
      </c>
      <c r="I8" s="51">
        <v>-5579.64</v>
      </c>
      <c r="J8" s="51">
        <v>0</v>
      </c>
      <c r="K8" s="51">
        <v>0</v>
      </c>
      <c r="L8" s="49">
        <v>0</v>
      </c>
      <c r="M8" s="50">
        <v>0</v>
      </c>
      <c r="N8" s="51">
        <v>0</v>
      </c>
      <c r="O8" s="51">
        <v>0</v>
      </c>
      <c r="P8" s="65">
        <v>-5579.64</v>
      </c>
      <c r="Q8" s="49">
        <v>0</v>
      </c>
      <c r="R8" s="49">
        <v>0</v>
      </c>
      <c r="S8" s="49">
        <v>0</v>
      </c>
      <c r="T8" s="49">
        <v>0</v>
      </c>
      <c r="U8" s="49">
        <v>0</v>
      </c>
      <c r="V8" s="49">
        <v>0</v>
      </c>
      <c r="W8" s="49">
        <v>0</v>
      </c>
      <c r="X8" s="49">
        <v>0</v>
      </c>
      <c r="Y8" s="49">
        <v>0</v>
      </c>
      <c r="Z8" s="49"/>
      <c r="AA8" s="49"/>
      <c r="AB8" s="49"/>
      <c r="AC8" s="49"/>
      <c r="AD8" s="49"/>
      <c r="AE8" s="49"/>
      <c r="AF8" s="49"/>
      <c r="AG8" s="49"/>
      <c r="AH8" s="49"/>
      <c r="AI8" s="49"/>
      <c r="AJ8" s="49"/>
      <c r="AK8" s="49"/>
      <c r="AL8" s="49"/>
    </row>
    <row r="9" s="2" customFormat="1" ht="16.35" customHeight="1" spans="1:38">
      <c r="A9" s="2" t="s">
        <v>450</v>
      </c>
      <c r="B9" s="49">
        <v>0</v>
      </c>
      <c r="C9" s="49">
        <v>0</v>
      </c>
      <c r="D9" s="49">
        <v>0</v>
      </c>
      <c r="E9" s="50">
        <v>0</v>
      </c>
      <c r="F9" s="51">
        <v>0</v>
      </c>
      <c r="G9" s="51">
        <v>0</v>
      </c>
      <c r="H9" s="50">
        <v>0</v>
      </c>
      <c r="I9" s="51">
        <v>0</v>
      </c>
      <c r="J9" s="51">
        <v>0</v>
      </c>
      <c r="K9" s="51">
        <v>0</v>
      </c>
      <c r="L9" s="49">
        <v>0</v>
      </c>
      <c r="M9" s="50">
        <v>0</v>
      </c>
      <c r="N9" s="51">
        <v>0</v>
      </c>
      <c r="O9" s="51">
        <v>0</v>
      </c>
      <c r="P9" s="65">
        <v>0</v>
      </c>
      <c r="Q9" s="49">
        <v>0</v>
      </c>
      <c r="R9" s="49">
        <v>0</v>
      </c>
      <c r="S9" s="49">
        <v>0</v>
      </c>
      <c r="T9" s="49">
        <v>0</v>
      </c>
      <c r="U9" s="49">
        <v>0</v>
      </c>
      <c r="V9" s="49">
        <v>0</v>
      </c>
      <c r="W9" s="49">
        <v>0</v>
      </c>
      <c r="X9" s="49">
        <v>0</v>
      </c>
      <c r="Y9" s="49">
        <v>0</v>
      </c>
      <c r="Z9" s="49"/>
      <c r="AA9" s="49"/>
      <c r="AB9" s="49"/>
      <c r="AC9" s="49"/>
      <c r="AD9" s="49"/>
      <c r="AE9" s="49"/>
      <c r="AF9" s="49"/>
      <c r="AG9" s="49"/>
      <c r="AH9" s="49"/>
      <c r="AI9" s="49"/>
      <c r="AJ9" s="49"/>
      <c r="AK9" s="49"/>
      <c r="AL9" s="49"/>
    </row>
    <row r="10" s="2" customFormat="1" ht="16.35" customHeight="1" spans="1:38">
      <c r="A10" s="2" t="s">
        <v>451</v>
      </c>
      <c r="B10" s="49">
        <v>1500.57</v>
      </c>
      <c r="C10" s="49">
        <v>0</v>
      </c>
      <c r="D10" s="49">
        <v>0</v>
      </c>
      <c r="E10" s="50">
        <v>0</v>
      </c>
      <c r="F10" s="51">
        <v>0</v>
      </c>
      <c r="G10" s="51">
        <v>0</v>
      </c>
      <c r="H10" s="50">
        <v>0</v>
      </c>
      <c r="I10" s="51">
        <v>0</v>
      </c>
      <c r="J10" s="51">
        <v>0</v>
      </c>
      <c r="K10" s="51">
        <v>0</v>
      </c>
      <c r="L10" s="49">
        <v>0</v>
      </c>
      <c r="M10" s="50">
        <v>0</v>
      </c>
      <c r="N10" s="51">
        <v>0</v>
      </c>
      <c r="O10" s="51">
        <v>0</v>
      </c>
      <c r="P10" s="65">
        <v>0</v>
      </c>
      <c r="Q10" s="49">
        <v>0</v>
      </c>
      <c r="R10" s="49">
        <v>0</v>
      </c>
      <c r="S10" s="49">
        <v>0</v>
      </c>
      <c r="T10" s="49">
        <v>0</v>
      </c>
      <c r="U10" s="49">
        <v>0</v>
      </c>
      <c r="V10" s="49">
        <v>0</v>
      </c>
      <c r="W10" s="49">
        <v>0</v>
      </c>
      <c r="X10" s="49">
        <v>0</v>
      </c>
      <c r="Y10" s="49">
        <v>0</v>
      </c>
      <c r="Z10" s="49"/>
      <c r="AA10" s="49"/>
      <c r="AB10" s="49"/>
      <c r="AC10" s="49"/>
      <c r="AD10" s="49"/>
      <c r="AE10" s="49"/>
      <c r="AF10" s="49"/>
      <c r="AG10" s="49"/>
      <c r="AH10" s="49"/>
      <c r="AI10" s="49"/>
      <c r="AJ10" s="49"/>
      <c r="AK10" s="49"/>
      <c r="AL10" s="49"/>
    </row>
    <row r="11" s="2" customFormat="1" ht="16.35" customHeight="1" spans="1:38">
      <c r="A11" s="2" t="s">
        <v>452</v>
      </c>
      <c r="B11" s="49">
        <v>0</v>
      </c>
      <c r="C11" s="49">
        <v>0</v>
      </c>
      <c r="D11" s="49">
        <v>0</v>
      </c>
      <c r="E11" s="50">
        <v>0</v>
      </c>
      <c r="F11" s="51">
        <v>0</v>
      </c>
      <c r="G11" s="51">
        <v>0</v>
      </c>
      <c r="H11" s="50">
        <v>0</v>
      </c>
      <c r="I11" s="51">
        <v>0</v>
      </c>
      <c r="J11" s="51">
        <v>0</v>
      </c>
      <c r="K11" s="51">
        <v>0</v>
      </c>
      <c r="L11" s="49">
        <v>0</v>
      </c>
      <c r="M11" s="50">
        <v>0</v>
      </c>
      <c r="N11" s="51">
        <v>0</v>
      </c>
      <c r="O11" s="51">
        <v>0</v>
      </c>
      <c r="P11" s="65">
        <v>0</v>
      </c>
      <c r="Q11" s="49">
        <v>0</v>
      </c>
      <c r="R11" s="49">
        <v>0</v>
      </c>
      <c r="S11" s="49">
        <v>0</v>
      </c>
      <c r="T11" s="49">
        <v>0</v>
      </c>
      <c r="U11" s="49">
        <v>0</v>
      </c>
      <c r="V11" s="49">
        <v>0</v>
      </c>
      <c r="W11" s="49">
        <v>0</v>
      </c>
      <c r="X11" s="49">
        <v>0</v>
      </c>
      <c r="Y11" s="49">
        <v>0</v>
      </c>
      <c r="Z11" s="49"/>
      <c r="AA11" s="49"/>
      <c r="AB11" s="49"/>
      <c r="AC11" s="49"/>
      <c r="AD11" s="49"/>
      <c r="AE11" s="49"/>
      <c r="AF11" s="49"/>
      <c r="AG11" s="49"/>
      <c r="AH11" s="49"/>
      <c r="AI11" s="49"/>
      <c r="AJ11" s="49"/>
      <c r="AK11" s="49"/>
      <c r="AL11" s="49"/>
    </row>
    <row r="12" s="2" customFormat="1" ht="16.35" customHeight="1" spans="1:38">
      <c r="A12" s="2" t="s">
        <v>453</v>
      </c>
      <c r="B12" s="49">
        <v>0</v>
      </c>
      <c r="C12" s="49">
        <v>0</v>
      </c>
      <c r="D12" s="49">
        <v>0</v>
      </c>
      <c r="E12" s="50">
        <v>0</v>
      </c>
      <c r="F12" s="51">
        <v>0</v>
      </c>
      <c r="G12" s="51">
        <v>0</v>
      </c>
      <c r="H12" s="50">
        <v>0</v>
      </c>
      <c r="I12" s="51">
        <v>0</v>
      </c>
      <c r="J12" s="51">
        <v>0</v>
      </c>
      <c r="K12" s="51">
        <v>0</v>
      </c>
      <c r="L12" s="49">
        <v>0</v>
      </c>
      <c r="M12" s="50">
        <v>0</v>
      </c>
      <c r="N12" s="51">
        <v>0</v>
      </c>
      <c r="O12" s="51">
        <v>0</v>
      </c>
      <c r="P12" s="65">
        <v>0</v>
      </c>
      <c r="Q12" s="49">
        <v>0</v>
      </c>
      <c r="R12" s="49">
        <v>0</v>
      </c>
      <c r="S12" s="49">
        <v>0</v>
      </c>
      <c r="T12" s="49">
        <v>0</v>
      </c>
      <c r="U12" s="49">
        <v>0</v>
      </c>
      <c r="V12" s="49">
        <v>0</v>
      </c>
      <c r="W12" s="49">
        <v>0</v>
      </c>
      <c r="X12" s="49">
        <v>0</v>
      </c>
      <c r="Y12" s="49">
        <v>0</v>
      </c>
      <c r="Z12" s="49"/>
      <c r="AA12" s="49"/>
      <c r="AB12" s="49"/>
      <c r="AC12" s="49"/>
      <c r="AD12" s="49"/>
      <c r="AE12" s="49"/>
      <c r="AF12" s="49"/>
      <c r="AG12" s="49"/>
      <c r="AH12" s="49"/>
      <c r="AI12" s="49"/>
      <c r="AJ12" s="49"/>
      <c r="AK12" s="49"/>
      <c r="AL12" s="49"/>
    </row>
    <row r="13" s="2" customFormat="1" ht="16.35" customHeight="1" spans="1:38">
      <c r="A13" s="2" t="s">
        <v>454</v>
      </c>
      <c r="B13" s="49">
        <v>0</v>
      </c>
      <c r="C13" s="49">
        <v>0</v>
      </c>
      <c r="D13" s="49">
        <v>0</v>
      </c>
      <c r="E13" s="50">
        <v>0</v>
      </c>
      <c r="F13" s="51">
        <v>0</v>
      </c>
      <c r="G13" s="51">
        <v>0</v>
      </c>
      <c r="H13" s="50">
        <v>0</v>
      </c>
      <c r="I13" s="51">
        <v>0</v>
      </c>
      <c r="J13" s="51">
        <v>0</v>
      </c>
      <c r="K13" s="51">
        <v>0</v>
      </c>
      <c r="L13" s="49">
        <v>0</v>
      </c>
      <c r="M13" s="50">
        <v>0</v>
      </c>
      <c r="N13" s="51">
        <v>0</v>
      </c>
      <c r="O13" s="51">
        <v>0</v>
      </c>
      <c r="P13" s="65">
        <v>0</v>
      </c>
      <c r="Q13" s="49">
        <v>0</v>
      </c>
      <c r="R13" s="49">
        <v>0</v>
      </c>
      <c r="S13" s="49">
        <v>0</v>
      </c>
      <c r="T13" s="49">
        <v>0</v>
      </c>
      <c r="U13" s="49">
        <v>0</v>
      </c>
      <c r="V13" s="49">
        <v>0</v>
      </c>
      <c r="W13" s="49">
        <v>0</v>
      </c>
      <c r="X13" s="49">
        <v>0</v>
      </c>
      <c r="Y13" s="49">
        <v>0</v>
      </c>
      <c r="Z13" s="49"/>
      <c r="AA13" s="49"/>
      <c r="AB13" s="49"/>
      <c r="AC13" s="49"/>
      <c r="AD13" s="49"/>
      <c r="AE13" s="49"/>
      <c r="AF13" s="49"/>
      <c r="AG13" s="49"/>
      <c r="AH13" s="49"/>
      <c r="AI13" s="49"/>
      <c r="AJ13" s="49"/>
      <c r="AK13" s="49"/>
      <c r="AL13" s="49"/>
    </row>
    <row r="14" s="2" customFormat="1" ht="16.35" customHeight="1" spans="1:38">
      <c r="A14" s="2" t="s">
        <v>455</v>
      </c>
      <c r="B14" s="49">
        <v>0</v>
      </c>
      <c r="C14" s="49">
        <v>0</v>
      </c>
      <c r="D14" s="49">
        <v>0</v>
      </c>
      <c r="E14" s="50">
        <v>0</v>
      </c>
      <c r="F14" s="51">
        <v>0</v>
      </c>
      <c r="G14" s="51">
        <v>0</v>
      </c>
      <c r="H14" s="50">
        <v>0</v>
      </c>
      <c r="I14" s="51">
        <v>0</v>
      </c>
      <c r="J14" s="51">
        <v>0</v>
      </c>
      <c r="K14" s="51">
        <v>0</v>
      </c>
      <c r="L14" s="49">
        <v>0</v>
      </c>
      <c r="M14" s="50">
        <v>0</v>
      </c>
      <c r="N14" s="51">
        <v>0</v>
      </c>
      <c r="O14" s="51">
        <v>0</v>
      </c>
      <c r="P14" s="65">
        <v>0</v>
      </c>
      <c r="Q14" s="49">
        <v>0</v>
      </c>
      <c r="R14" s="49">
        <v>0</v>
      </c>
      <c r="S14" s="49">
        <v>0</v>
      </c>
      <c r="T14" s="49">
        <v>0</v>
      </c>
      <c r="U14" s="49">
        <v>0</v>
      </c>
      <c r="V14" s="49">
        <v>0</v>
      </c>
      <c r="W14" s="49">
        <v>0</v>
      </c>
      <c r="X14" s="49">
        <v>0</v>
      </c>
      <c r="Y14" s="49">
        <v>0</v>
      </c>
      <c r="Z14" s="49"/>
      <c r="AA14" s="49"/>
      <c r="AB14" s="49"/>
      <c r="AC14" s="49"/>
      <c r="AD14" s="49"/>
      <c r="AE14" s="49"/>
      <c r="AF14" s="49"/>
      <c r="AG14" s="49"/>
      <c r="AH14" s="49"/>
      <c r="AI14" s="49"/>
      <c r="AJ14" s="49"/>
      <c r="AK14" s="49"/>
      <c r="AL14" s="49"/>
    </row>
    <row r="15" s="2" customFormat="1" ht="16.35" customHeight="1" spans="1:38">
      <c r="A15" s="2" t="s">
        <v>456</v>
      </c>
      <c r="B15" s="49">
        <v>0</v>
      </c>
      <c r="C15" s="49">
        <v>0</v>
      </c>
      <c r="D15" s="49">
        <v>0</v>
      </c>
      <c r="E15" s="50">
        <v>0</v>
      </c>
      <c r="F15" s="51">
        <v>0</v>
      </c>
      <c r="G15" s="51">
        <v>0</v>
      </c>
      <c r="H15" s="50">
        <v>0</v>
      </c>
      <c r="I15" s="51">
        <v>0</v>
      </c>
      <c r="J15" s="51">
        <v>0</v>
      </c>
      <c r="K15" s="51">
        <v>0</v>
      </c>
      <c r="L15" s="49">
        <v>0</v>
      </c>
      <c r="M15" s="50">
        <v>0</v>
      </c>
      <c r="N15" s="51">
        <v>0</v>
      </c>
      <c r="O15" s="51">
        <v>0</v>
      </c>
      <c r="P15" s="65">
        <v>0</v>
      </c>
      <c r="Q15" s="49">
        <v>0</v>
      </c>
      <c r="R15" s="49">
        <v>0</v>
      </c>
      <c r="S15" s="49">
        <v>0</v>
      </c>
      <c r="T15" s="49">
        <v>0</v>
      </c>
      <c r="U15" s="49">
        <v>0</v>
      </c>
      <c r="V15" s="49">
        <v>0</v>
      </c>
      <c r="W15" s="49">
        <v>0</v>
      </c>
      <c r="X15" s="49">
        <v>0</v>
      </c>
      <c r="Y15" s="49">
        <v>0</v>
      </c>
      <c r="Z15" s="49"/>
      <c r="AA15" s="49"/>
      <c r="AB15" s="49"/>
      <c r="AC15" s="49"/>
      <c r="AD15" s="49"/>
      <c r="AE15" s="49"/>
      <c r="AF15" s="49"/>
      <c r="AG15" s="49"/>
      <c r="AH15" s="49"/>
      <c r="AI15" s="49"/>
      <c r="AJ15" s="49"/>
      <c r="AK15" s="49"/>
      <c r="AL15" s="49"/>
    </row>
    <row r="16" s="2" customFormat="1" ht="16.35" customHeight="1" spans="1:38">
      <c r="A16" s="2" t="s">
        <v>457</v>
      </c>
      <c r="B16" s="49">
        <v>0</v>
      </c>
      <c r="C16" s="49">
        <v>0</v>
      </c>
      <c r="D16" s="49">
        <v>0</v>
      </c>
      <c r="E16" s="50">
        <v>0</v>
      </c>
      <c r="F16" s="51">
        <v>0</v>
      </c>
      <c r="G16" s="51">
        <v>0</v>
      </c>
      <c r="H16" s="50">
        <v>0</v>
      </c>
      <c r="I16" s="51">
        <v>0</v>
      </c>
      <c r="J16" s="51">
        <v>0</v>
      </c>
      <c r="K16" s="51">
        <v>0</v>
      </c>
      <c r="L16" s="49">
        <v>0</v>
      </c>
      <c r="M16" s="50">
        <v>0</v>
      </c>
      <c r="N16" s="51">
        <v>0</v>
      </c>
      <c r="O16" s="51">
        <v>0</v>
      </c>
      <c r="P16" s="65">
        <v>0</v>
      </c>
      <c r="Q16" s="49">
        <v>0</v>
      </c>
      <c r="R16" s="49">
        <v>0</v>
      </c>
      <c r="S16" s="49">
        <v>0</v>
      </c>
      <c r="T16" s="49">
        <v>0</v>
      </c>
      <c r="U16" s="49">
        <v>0</v>
      </c>
      <c r="V16" s="49">
        <v>0</v>
      </c>
      <c r="W16" s="49">
        <v>0</v>
      </c>
      <c r="X16" s="49">
        <v>0</v>
      </c>
      <c r="Y16" s="49">
        <v>0</v>
      </c>
      <c r="Z16" s="49"/>
      <c r="AA16" s="49"/>
      <c r="AB16" s="49"/>
      <c r="AC16" s="49"/>
      <c r="AD16" s="49"/>
      <c r="AE16" s="49"/>
      <c r="AF16" s="49"/>
      <c r="AG16" s="49"/>
      <c r="AH16" s="49"/>
      <c r="AI16" s="49"/>
      <c r="AJ16" s="49"/>
      <c r="AK16" s="49"/>
      <c r="AL16" s="49"/>
    </row>
    <row r="17" s="2" customFormat="1" ht="16.35" customHeight="1" spans="1:38">
      <c r="A17" s="2" t="s">
        <v>458</v>
      </c>
      <c r="B17" s="49">
        <v>0</v>
      </c>
      <c r="C17" s="49">
        <v>0</v>
      </c>
      <c r="D17" s="49">
        <v>0</v>
      </c>
      <c r="E17" s="50">
        <v>0</v>
      </c>
      <c r="F17" s="51">
        <v>0</v>
      </c>
      <c r="G17" s="51">
        <v>0</v>
      </c>
      <c r="H17" s="50">
        <v>0</v>
      </c>
      <c r="I17" s="51">
        <v>0</v>
      </c>
      <c r="J17" s="51">
        <v>0</v>
      </c>
      <c r="K17" s="51">
        <v>0</v>
      </c>
      <c r="L17" s="49">
        <v>0</v>
      </c>
      <c r="M17" s="50">
        <v>0</v>
      </c>
      <c r="N17" s="51">
        <v>0</v>
      </c>
      <c r="O17" s="51">
        <v>0</v>
      </c>
      <c r="P17" s="65">
        <v>0</v>
      </c>
      <c r="Q17" s="49">
        <v>0</v>
      </c>
      <c r="R17" s="49">
        <v>0</v>
      </c>
      <c r="S17" s="49">
        <v>0</v>
      </c>
      <c r="T17" s="49">
        <v>0</v>
      </c>
      <c r="U17" s="49">
        <v>0</v>
      </c>
      <c r="V17" s="49">
        <v>0</v>
      </c>
      <c r="W17" s="49">
        <v>0</v>
      </c>
      <c r="X17" s="49">
        <v>0</v>
      </c>
      <c r="Y17" s="49">
        <v>0</v>
      </c>
      <c r="Z17" s="49"/>
      <c r="AA17" s="49"/>
      <c r="AB17" s="49"/>
      <c r="AC17" s="49"/>
      <c r="AD17" s="49"/>
      <c r="AE17" s="49"/>
      <c r="AF17" s="49"/>
      <c r="AG17" s="49"/>
      <c r="AH17" s="49"/>
      <c r="AI17" s="49"/>
      <c r="AJ17" s="49"/>
      <c r="AK17" s="49"/>
      <c r="AL17" s="49"/>
    </row>
    <row r="18" s="2" customFormat="1" ht="16.35" customHeight="1" spans="1:38">
      <c r="A18" s="2" t="s">
        <v>459</v>
      </c>
      <c r="B18" s="49">
        <v>0</v>
      </c>
      <c r="C18" s="49">
        <v>0</v>
      </c>
      <c r="D18" s="49">
        <v>0</v>
      </c>
      <c r="E18" s="50">
        <v>0</v>
      </c>
      <c r="F18" s="51">
        <v>0</v>
      </c>
      <c r="G18" s="51">
        <v>0</v>
      </c>
      <c r="H18" s="50">
        <v>0</v>
      </c>
      <c r="I18" s="51">
        <v>0</v>
      </c>
      <c r="J18" s="51">
        <v>0</v>
      </c>
      <c r="K18" s="51">
        <v>0</v>
      </c>
      <c r="L18" s="49">
        <v>0</v>
      </c>
      <c r="M18" s="50">
        <v>0</v>
      </c>
      <c r="N18" s="51">
        <v>0</v>
      </c>
      <c r="O18" s="51">
        <v>0</v>
      </c>
      <c r="P18" s="65">
        <v>0</v>
      </c>
      <c r="Q18" s="49">
        <v>0</v>
      </c>
      <c r="R18" s="49">
        <v>0</v>
      </c>
      <c r="S18" s="49">
        <v>0</v>
      </c>
      <c r="T18" s="49">
        <v>0</v>
      </c>
      <c r="U18" s="49">
        <v>0</v>
      </c>
      <c r="V18" s="49">
        <v>0</v>
      </c>
      <c r="W18" s="49">
        <v>0</v>
      </c>
      <c r="X18" s="49">
        <v>0</v>
      </c>
      <c r="Y18" s="49">
        <v>0</v>
      </c>
      <c r="Z18" s="49"/>
      <c r="AA18" s="49"/>
      <c r="AB18" s="49"/>
      <c r="AC18" s="49"/>
      <c r="AD18" s="49"/>
      <c r="AE18" s="49"/>
      <c r="AF18" s="49"/>
      <c r="AG18" s="49"/>
      <c r="AH18" s="49"/>
      <c r="AI18" s="49"/>
      <c r="AJ18" s="49"/>
      <c r="AK18" s="49"/>
      <c r="AL18" s="49"/>
    </row>
    <row r="19" s="2" customFormat="1" ht="16.35" customHeight="1" spans="1:38">
      <c r="A19" s="2" t="s">
        <v>460</v>
      </c>
      <c r="B19" s="49">
        <v>0</v>
      </c>
      <c r="C19" s="49">
        <v>0</v>
      </c>
      <c r="D19" s="49">
        <v>0</v>
      </c>
      <c r="E19" s="50">
        <v>0</v>
      </c>
      <c r="F19" s="51">
        <v>0</v>
      </c>
      <c r="G19" s="51">
        <v>0</v>
      </c>
      <c r="H19" s="50">
        <v>0</v>
      </c>
      <c r="I19" s="51">
        <v>0</v>
      </c>
      <c r="J19" s="51">
        <v>0</v>
      </c>
      <c r="K19" s="51">
        <v>0</v>
      </c>
      <c r="L19" s="49">
        <v>0</v>
      </c>
      <c r="M19" s="50">
        <v>0</v>
      </c>
      <c r="N19" s="51">
        <v>0</v>
      </c>
      <c r="O19" s="51">
        <v>0</v>
      </c>
      <c r="P19" s="65">
        <v>0</v>
      </c>
      <c r="Q19" s="49">
        <v>0</v>
      </c>
      <c r="R19" s="49">
        <v>0</v>
      </c>
      <c r="S19" s="49">
        <v>0</v>
      </c>
      <c r="T19" s="49">
        <v>0</v>
      </c>
      <c r="U19" s="49">
        <v>0</v>
      </c>
      <c r="V19" s="49">
        <v>0</v>
      </c>
      <c r="W19" s="49">
        <v>0</v>
      </c>
      <c r="X19" s="49">
        <v>0</v>
      </c>
      <c r="Y19" s="49">
        <v>0</v>
      </c>
      <c r="Z19" s="49"/>
      <c r="AA19" s="49"/>
      <c r="AB19" s="49"/>
      <c r="AC19" s="49"/>
      <c r="AD19" s="49"/>
      <c r="AE19" s="49"/>
      <c r="AF19" s="49"/>
      <c r="AG19" s="49"/>
      <c r="AH19" s="49"/>
      <c r="AI19" s="49"/>
      <c r="AJ19" s="49"/>
      <c r="AK19" s="49"/>
      <c r="AL19" s="49"/>
    </row>
    <row r="20" s="2" customFormat="1" ht="16.35" customHeight="1" spans="1:38">
      <c r="A20" s="2" t="s">
        <v>461</v>
      </c>
      <c r="B20" s="49">
        <v>0</v>
      </c>
      <c r="C20" s="49">
        <v>0</v>
      </c>
      <c r="D20" s="49">
        <v>0</v>
      </c>
      <c r="E20" s="50">
        <v>0</v>
      </c>
      <c r="F20" s="51">
        <v>0</v>
      </c>
      <c r="G20" s="51">
        <v>0</v>
      </c>
      <c r="H20" s="50">
        <v>0</v>
      </c>
      <c r="I20" s="51">
        <v>0</v>
      </c>
      <c r="J20" s="51">
        <v>0</v>
      </c>
      <c r="K20" s="51">
        <v>0</v>
      </c>
      <c r="L20" s="49">
        <v>0</v>
      </c>
      <c r="M20" s="50">
        <v>0</v>
      </c>
      <c r="N20" s="51">
        <v>0</v>
      </c>
      <c r="O20" s="51">
        <v>0</v>
      </c>
      <c r="P20" s="65">
        <v>0</v>
      </c>
      <c r="Q20" s="49">
        <v>0</v>
      </c>
      <c r="R20" s="49">
        <v>0</v>
      </c>
      <c r="S20" s="49">
        <v>0</v>
      </c>
      <c r="T20" s="49">
        <v>0</v>
      </c>
      <c r="U20" s="49">
        <v>0</v>
      </c>
      <c r="V20" s="49">
        <v>0</v>
      </c>
      <c r="W20" s="49">
        <v>0</v>
      </c>
      <c r="X20" s="49">
        <v>0</v>
      </c>
      <c r="Y20" s="49">
        <v>0</v>
      </c>
      <c r="Z20" s="49"/>
      <c r="AA20" s="49"/>
      <c r="AB20" s="49"/>
      <c r="AC20" s="49"/>
      <c r="AD20" s="49"/>
      <c r="AE20" s="49"/>
      <c r="AF20" s="49"/>
      <c r="AG20" s="49"/>
      <c r="AH20" s="49"/>
      <c r="AI20" s="49"/>
      <c r="AJ20" s="49"/>
      <c r="AK20" s="49"/>
      <c r="AL20" s="49"/>
    </row>
    <row r="21" s="2" customFormat="1" ht="16.35" customHeight="1" spans="1:38">
      <c r="A21" s="2" t="s">
        <v>462</v>
      </c>
      <c r="B21" s="49">
        <v>0</v>
      </c>
      <c r="C21" s="49">
        <v>0</v>
      </c>
      <c r="D21" s="49">
        <v>0</v>
      </c>
      <c r="E21" s="50">
        <v>0</v>
      </c>
      <c r="F21" s="51">
        <v>0</v>
      </c>
      <c r="G21" s="51">
        <v>0</v>
      </c>
      <c r="H21" s="50">
        <v>0</v>
      </c>
      <c r="I21" s="51">
        <v>0</v>
      </c>
      <c r="J21" s="51">
        <v>0</v>
      </c>
      <c r="K21" s="51">
        <v>0</v>
      </c>
      <c r="L21" s="49">
        <v>0</v>
      </c>
      <c r="M21" s="50">
        <v>0</v>
      </c>
      <c r="N21" s="51">
        <v>0</v>
      </c>
      <c r="O21" s="51">
        <v>0</v>
      </c>
      <c r="P21" s="65">
        <v>0</v>
      </c>
      <c r="Q21" s="49">
        <v>0</v>
      </c>
      <c r="R21" s="49">
        <v>0</v>
      </c>
      <c r="S21" s="49">
        <v>0</v>
      </c>
      <c r="T21" s="49">
        <v>0</v>
      </c>
      <c r="U21" s="49">
        <v>0</v>
      </c>
      <c r="V21" s="49">
        <v>0</v>
      </c>
      <c r="W21" s="49">
        <v>0</v>
      </c>
      <c r="X21" s="49">
        <v>0</v>
      </c>
      <c r="Y21" s="49">
        <v>0</v>
      </c>
      <c r="Z21" s="49"/>
      <c r="AA21" s="49"/>
      <c r="AB21" s="49"/>
      <c r="AC21" s="49"/>
      <c r="AD21" s="49"/>
      <c r="AE21" s="49"/>
      <c r="AF21" s="49"/>
      <c r="AG21" s="49"/>
      <c r="AH21" s="49"/>
      <c r="AI21" s="49"/>
      <c r="AJ21" s="49"/>
      <c r="AK21" s="49"/>
      <c r="AL21" s="49"/>
    </row>
    <row r="22" s="2" customFormat="1" ht="16.35" customHeight="1" spans="1:38">
      <c r="A22" s="2" t="s">
        <v>463</v>
      </c>
      <c r="B22" s="49">
        <v>-4254796.71</v>
      </c>
      <c r="C22" s="49">
        <v>0</v>
      </c>
      <c r="D22" s="49">
        <v>23406.88</v>
      </c>
      <c r="E22" s="54">
        <v>0</v>
      </c>
      <c r="F22" s="55">
        <v>0</v>
      </c>
      <c r="G22" s="55">
        <v>0</v>
      </c>
      <c r="H22" s="56">
        <v>88859649.56</v>
      </c>
      <c r="I22" s="66">
        <v>3334180.04</v>
      </c>
      <c r="J22" s="67">
        <v>36657543.55</v>
      </c>
      <c r="K22" s="66">
        <v>1785654.19</v>
      </c>
      <c r="L22" s="49">
        <v>43.91</v>
      </c>
      <c r="M22" s="68">
        <v>1920703.13</v>
      </c>
      <c r="N22" s="55">
        <v>517777.47</v>
      </c>
      <c r="O22" s="69">
        <v>809897.54</v>
      </c>
      <c r="P22" s="65">
        <v>85757.99</v>
      </c>
      <c r="Q22" s="49">
        <v>520797.61</v>
      </c>
      <c r="R22" s="49">
        <v>544320.15</v>
      </c>
      <c r="S22" s="49">
        <v>720536.43</v>
      </c>
      <c r="T22" s="49">
        <v>2487.94</v>
      </c>
      <c r="U22" s="49">
        <v>0</v>
      </c>
      <c r="V22" s="49">
        <v>33990408.64</v>
      </c>
      <c r="W22" s="49">
        <v>1721436.64</v>
      </c>
      <c r="X22" s="49">
        <v>198057.38</v>
      </c>
      <c r="Y22" s="49">
        <v>745152.95</v>
      </c>
      <c r="Z22" s="49"/>
      <c r="AA22" s="49"/>
      <c r="AB22" s="49"/>
      <c r="AC22" s="49"/>
      <c r="AD22" s="49"/>
      <c r="AE22" s="49"/>
      <c r="AF22" s="49"/>
      <c r="AG22" s="49"/>
      <c r="AH22" s="49"/>
      <c r="AI22" s="49"/>
      <c r="AJ22" s="49"/>
      <c r="AK22" s="49"/>
      <c r="AL22" s="49"/>
    </row>
    <row r="23" s="2" customFormat="1" ht="16.35" customHeight="1" spans="1:38">
      <c r="A23" s="2" t="s">
        <v>464</v>
      </c>
      <c r="B23" s="49">
        <v>27777587.82</v>
      </c>
      <c r="C23" s="49">
        <v>0</v>
      </c>
      <c r="D23" s="49">
        <v>0</v>
      </c>
      <c r="E23" s="50">
        <v>0</v>
      </c>
      <c r="F23" s="51">
        <v>0</v>
      </c>
      <c r="G23" s="51">
        <v>0</v>
      </c>
      <c r="H23" s="50">
        <v>60629430.38</v>
      </c>
      <c r="I23" s="51">
        <v>8609269.4</v>
      </c>
      <c r="J23" s="51">
        <v>16267782.09</v>
      </c>
      <c r="K23" s="51">
        <v>5011369.98</v>
      </c>
      <c r="L23" s="49">
        <v>1150705.4</v>
      </c>
      <c r="M23" s="50">
        <v>1622464.11</v>
      </c>
      <c r="N23" s="51">
        <v>607413.51</v>
      </c>
      <c r="O23" s="51">
        <v>4026565.04</v>
      </c>
      <c r="P23" s="65">
        <v>1202121.34</v>
      </c>
      <c r="Q23" s="49">
        <v>1671067.4</v>
      </c>
      <c r="R23" s="49">
        <v>2074305.19</v>
      </c>
      <c r="S23" s="49">
        <v>1265997.39</v>
      </c>
      <c r="T23" s="49">
        <v>1614554.42</v>
      </c>
      <c r="U23" s="49">
        <v>0</v>
      </c>
      <c r="V23" s="49">
        <v>4689840.99</v>
      </c>
      <c r="W23" s="49">
        <v>5779470.92</v>
      </c>
      <c r="X23" s="49">
        <v>1871759.9</v>
      </c>
      <c r="Y23" s="49">
        <v>2312155.86</v>
      </c>
      <c r="Z23" s="49"/>
      <c r="AA23" s="49"/>
      <c r="AB23" s="49"/>
      <c r="AC23" s="49"/>
      <c r="AD23" s="49"/>
      <c r="AE23" s="49"/>
      <c r="AF23" s="49"/>
      <c r="AG23" s="49"/>
      <c r="AH23" s="49"/>
      <c r="AI23" s="49"/>
      <c r="AJ23" s="49"/>
      <c r="AK23" s="49"/>
      <c r="AL23" s="49"/>
    </row>
    <row r="24" s="2" customFormat="1" ht="16.35" customHeight="1" spans="1:38">
      <c r="A24" s="2" t="s">
        <v>465</v>
      </c>
      <c r="B24" s="49">
        <v>77300000</v>
      </c>
      <c r="C24" s="49">
        <v>0</v>
      </c>
      <c r="D24" s="49">
        <v>0</v>
      </c>
      <c r="E24" s="50">
        <v>0</v>
      </c>
      <c r="F24" s="51">
        <v>0</v>
      </c>
      <c r="G24" s="51">
        <v>0</v>
      </c>
      <c r="H24" s="50">
        <v>1052.04</v>
      </c>
      <c r="I24" s="51">
        <v>0</v>
      </c>
      <c r="J24" s="51">
        <v>0</v>
      </c>
      <c r="K24" s="51">
        <v>0</v>
      </c>
      <c r="L24" s="49">
        <v>0</v>
      </c>
      <c r="M24" s="50">
        <v>0</v>
      </c>
      <c r="N24" s="51">
        <v>0</v>
      </c>
      <c r="O24" s="51">
        <v>0</v>
      </c>
      <c r="P24" s="65">
        <v>0</v>
      </c>
      <c r="Q24" s="49">
        <v>0</v>
      </c>
      <c r="R24" s="49">
        <v>0</v>
      </c>
      <c r="S24" s="49">
        <v>0</v>
      </c>
      <c r="T24" s="49">
        <v>0</v>
      </c>
      <c r="U24" s="49">
        <v>0</v>
      </c>
      <c r="V24" s="49">
        <v>0</v>
      </c>
      <c r="W24" s="49">
        <v>0</v>
      </c>
      <c r="X24" s="49">
        <v>0</v>
      </c>
      <c r="Y24" s="49">
        <v>0</v>
      </c>
      <c r="Z24" s="49"/>
      <c r="AA24" s="49"/>
      <c r="AB24" s="49"/>
      <c r="AC24" s="49"/>
      <c r="AD24" s="49"/>
      <c r="AE24" s="49"/>
      <c r="AF24" s="49"/>
      <c r="AG24" s="49"/>
      <c r="AH24" s="49"/>
      <c r="AI24" s="49"/>
      <c r="AJ24" s="49"/>
      <c r="AK24" s="49"/>
      <c r="AL24" s="49"/>
    </row>
    <row r="25" s="2" customFormat="1" ht="16.35" customHeight="1" spans="1:38">
      <c r="A25" s="2" t="s">
        <v>466</v>
      </c>
      <c r="B25" s="49">
        <v>2791355.51</v>
      </c>
      <c r="C25" s="49">
        <v>0</v>
      </c>
      <c r="D25" s="49">
        <v>0</v>
      </c>
      <c r="E25" s="50">
        <v>0</v>
      </c>
      <c r="F25" s="51">
        <v>0</v>
      </c>
      <c r="G25" s="51">
        <v>0</v>
      </c>
      <c r="H25" s="50">
        <v>6684471.2</v>
      </c>
      <c r="I25" s="51">
        <v>636617.07</v>
      </c>
      <c r="J25" s="51">
        <v>4675848.53</v>
      </c>
      <c r="K25" s="51">
        <v>565994.11</v>
      </c>
      <c r="L25" s="49">
        <v>98127.48</v>
      </c>
      <c r="M25" s="50">
        <v>153864.98</v>
      </c>
      <c r="N25" s="51">
        <v>65867</v>
      </c>
      <c r="O25" s="51">
        <v>226512.61</v>
      </c>
      <c r="P25" s="65">
        <v>92245</v>
      </c>
      <c r="Q25" s="49">
        <v>240547.05</v>
      </c>
      <c r="R25" s="49">
        <v>227415.69</v>
      </c>
      <c r="S25" s="49">
        <v>98031.37</v>
      </c>
      <c r="T25" s="49">
        <v>169576</v>
      </c>
      <c r="U25" s="49">
        <v>0</v>
      </c>
      <c r="V25" s="49">
        <v>600836.84</v>
      </c>
      <c r="W25" s="49">
        <v>3438206.72</v>
      </c>
      <c r="X25" s="49">
        <v>285704.78</v>
      </c>
      <c r="Y25" s="49">
        <v>181524.19</v>
      </c>
      <c r="Z25" s="49"/>
      <c r="AA25" s="49"/>
      <c r="AB25" s="49"/>
      <c r="AC25" s="49"/>
      <c r="AD25" s="49"/>
      <c r="AE25" s="49"/>
      <c r="AF25" s="49"/>
      <c r="AG25" s="49"/>
      <c r="AH25" s="49"/>
      <c r="AI25" s="49"/>
      <c r="AJ25" s="49"/>
      <c r="AK25" s="49"/>
      <c r="AL25" s="49"/>
    </row>
    <row r="26" s="2" customFormat="1" ht="16.35" customHeight="1" spans="1:38">
      <c r="A26" s="2" t="s">
        <v>467</v>
      </c>
      <c r="B26" s="49">
        <v>823710.76</v>
      </c>
      <c r="C26" s="49">
        <v>0</v>
      </c>
      <c r="D26" s="49">
        <v>0</v>
      </c>
      <c r="E26" s="50">
        <v>0</v>
      </c>
      <c r="F26" s="51">
        <v>0</v>
      </c>
      <c r="G26" s="51">
        <v>0</v>
      </c>
      <c r="H26" s="50">
        <v>1122391.65</v>
      </c>
      <c r="I26" s="51">
        <v>124848.74</v>
      </c>
      <c r="J26" s="51">
        <v>338541.04</v>
      </c>
      <c r="K26" s="51">
        <v>90656.09</v>
      </c>
      <c r="L26" s="49">
        <v>76143.85</v>
      </c>
      <c r="M26" s="50">
        <v>8504</v>
      </c>
      <c r="N26" s="51">
        <v>5951.73</v>
      </c>
      <c r="O26" s="51">
        <v>23176.26</v>
      </c>
      <c r="P26" s="65">
        <v>11072.9</v>
      </c>
      <c r="Q26" s="49">
        <v>30499.1</v>
      </c>
      <c r="R26" s="49">
        <v>50608.99</v>
      </c>
      <c r="S26" s="49">
        <v>9548</v>
      </c>
      <c r="T26" s="49">
        <v>109441.76</v>
      </c>
      <c r="U26" s="49">
        <v>0</v>
      </c>
      <c r="V26" s="49">
        <v>144826.28</v>
      </c>
      <c r="W26" s="49">
        <v>41058.36</v>
      </c>
      <c r="X26" s="49">
        <v>37721.03</v>
      </c>
      <c r="Y26" s="49">
        <v>5493.61</v>
      </c>
      <c r="Z26" s="49"/>
      <c r="AA26" s="49"/>
      <c r="AB26" s="49"/>
      <c r="AC26" s="49"/>
      <c r="AD26" s="49"/>
      <c r="AE26" s="49"/>
      <c r="AF26" s="49"/>
      <c r="AG26" s="49"/>
      <c r="AH26" s="49"/>
      <c r="AI26" s="49"/>
      <c r="AJ26" s="49"/>
      <c r="AK26" s="49"/>
      <c r="AL26" s="49"/>
    </row>
    <row r="27" s="2" customFormat="1" ht="16.35" customHeight="1" spans="1:38">
      <c r="A27" s="2" t="s">
        <v>468</v>
      </c>
      <c r="B27" s="49">
        <v>1678703.17</v>
      </c>
      <c r="C27" s="49">
        <v>0</v>
      </c>
      <c r="D27" s="49">
        <v>0</v>
      </c>
      <c r="E27" s="50">
        <v>0</v>
      </c>
      <c r="F27" s="51">
        <v>0</v>
      </c>
      <c r="G27" s="51">
        <v>0</v>
      </c>
      <c r="H27" s="50">
        <v>385707.12</v>
      </c>
      <c r="I27" s="51">
        <v>424986.51</v>
      </c>
      <c r="J27" s="51">
        <v>89629.8</v>
      </c>
      <c r="K27" s="51">
        <v>0</v>
      </c>
      <c r="L27" s="49">
        <v>424986.51</v>
      </c>
      <c r="M27" s="50">
        <v>0</v>
      </c>
      <c r="N27" s="51">
        <v>0</v>
      </c>
      <c r="O27" s="51">
        <v>0</v>
      </c>
      <c r="P27" s="65">
        <v>0</v>
      </c>
      <c r="Q27" s="49">
        <v>0</v>
      </c>
      <c r="R27" s="49">
        <v>0</v>
      </c>
      <c r="S27" s="49">
        <v>0</v>
      </c>
      <c r="T27" s="49">
        <v>19009.38</v>
      </c>
      <c r="U27" s="49">
        <v>0</v>
      </c>
      <c r="V27" s="49">
        <v>23486.01</v>
      </c>
      <c r="W27" s="49">
        <v>14839.77</v>
      </c>
      <c r="X27" s="49">
        <v>0</v>
      </c>
      <c r="Y27" s="49">
        <v>32294.64</v>
      </c>
      <c r="Z27" s="49"/>
      <c r="AA27" s="49"/>
      <c r="AB27" s="49"/>
      <c r="AC27" s="49"/>
      <c r="AD27" s="49"/>
      <c r="AE27" s="49"/>
      <c r="AF27" s="49"/>
      <c r="AG27" s="49"/>
      <c r="AH27" s="49"/>
      <c r="AI27" s="49"/>
      <c r="AJ27" s="49"/>
      <c r="AK27" s="49"/>
      <c r="AL27" s="49"/>
    </row>
    <row r="28" s="2" customFormat="1" ht="16.35" customHeight="1" spans="1:38">
      <c r="A28" s="2" t="s">
        <v>469</v>
      </c>
      <c r="B28" s="49">
        <v>1021463.4</v>
      </c>
      <c r="C28" s="49">
        <v>0</v>
      </c>
      <c r="D28" s="49">
        <v>0</v>
      </c>
      <c r="E28" s="50">
        <v>0</v>
      </c>
      <c r="F28" s="51">
        <v>0</v>
      </c>
      <c r="G28" s="51">
        <v>0</v>
      </c>
      <c r="H28" s="50">
        <v>1190977.56</v>
      </c>
      <c r="I28" s="51">
        <v>122837.34</v>
      </c>
      <c r="J28" s="51">
        <v>319709.12</v>
      </c>
      <c r="K28" s="51">
        <v>91039.17</v>
      </c>
      <c r="L28" s="49">
        <v>15434.62</v>
      </c>
      <c r="M28" s="50">
        <v>21692.95</v>
      </c>
      <c r="N28" s="51">
        <v>19904.28</v>
      </c>
      <c r="O28" s="51">
        <v>50930.05</v>
      </c>
      <c r="P28" s="65">
        <v>14875.44</v>
      </c>
      <c r="Q28" s="49">
        <v>32271.86</v>
      </c>
      <c r="R28" s="49">
        <v>26054.19</v>
      </c>
      <c r="S28" s="49">
        <v>32713.12</v>
      </c>
      <c r="T28" s="49">
        <v>27518.87</v>
      </c>
      <c r="U28" s="49">
        <v>0</v>
      </c>
      <c r="V28" s="49">
        <v>147007.22</v>
      </c>
      <c r="W28" s="49">
        <v>92620.63</v>
      </c>
      <c r="X28" s="49">
        <v>24963.3</v>
      </c>
      <c r="Y28" s="49">
        <v>27599.1</v>
      </c>
      <c r="Z28" s="49"/>
      <c r="AA28" s="49"/>
      <c r="AB28" s="49"/>
      <c r="AC28" s="49"/>
      <c r="AD28" s="49"/>
      <c r="AE28" s="49"/>
      <c r="AF28" s="49"/>
      <c r="AG28" s="49"/>
      <c r="AH28" s="49"/>
      <c r="AI28" s="49"/>
      <c r="AJ28" s="49"/>
      <c r="AK28" s="49"/>
      <c r="AL28" s="49"/>
    </row>
    <row r="29" s="2" customFormat="1" ht="16.35" customHeight="1" spans="1:38">
      <c r="A29" s="2" t="s">
        <v>470</v>
      </c>
      <c r="B29" s="49">
        <v>5106022.82</v>
      </c>
      <c r="C29" s="49">
        <v>0</v>
      </c>
      <c r="D29" s="49">
        <v>0</v>
      </c>
      <c r="E29" s="50">
        <v>0</v>
      </c>
      <c r="F29" s="51">
        <v>0</v>
      </c>
      <c r="G29" s="51">
        <v>0</v>
      </c>
      <c r="H29" s="50">
        <v>14515219.87</v>
      </c>
      <c r="I29" s="51">
        <v>1341015.1</v>
      </c>
      <c r="J29" s="51">
        <v>3498046.06</v>
      </c>
      <c r="K29" s="51">
        <v>1021510.98</v>
      </c>
      <c r="L29" s="49">
        <v>221991.43</v>
      </c>
      <c r="M29" s="50">
        <v>287509.88</v>
      </c>
      <c r="N29" s="51">
        <v>107055.12</v>
      </c>
      <c r="O29" s="51">
        <v>528407.51</v>
      </c>
      <c r="P29" s="65">
        <v>196051.16</v>
      </c>
      <c r="Q29" s="49">
        <v>369552.11</v>
      </c>
      <c r="R29" s="49">
        <v>439340.42</v>
      </c>
      <c r="S29" s="49">
        <v>212618.45</v>
      </c>
      <c r="T29" s="49">
        <v>353138.51</v>
      </c>
      <c r="U29" s="49">
        <v>0</v>
      </c>
      <c r="V29" s="49">
        <v>989522.65</v>
      </c>
      <c r="W29" s="49">
        <v>1148422.81</v>
      </c>
      <c r="X29" s="49">
        <v>419785.12</v>
      </c>
      <c r="Y29" s="49">
        <v>587176.97</v>
      </c>
      <c r="Z29" s="49"/>
      <c r="AA29" s="49"/>
      <c r="AB29" s="49"/>
      <c r="AC29" s="49"/>
      <c r="AD29" s="49"/>
      <c r="AE29" s="49"/>
      <c r="AF29" s="49"/>
      <c r="AG29" s="49"/>
      <c r="AH29" s="49"/>
      <c r="AI29" s="49"/>
      <c r="AJ29" s="49"/>
      <c r="AK29" s="49"/>
      <c r="AL29" s="49"/>
    </row>
    <row r="30" s="2" customFormat="1" ht="16.35" customHeight="1" spans="1:38">
      <c r="A30" s="2" t="s">
        <v>471</v>
      </c>
      <c r="B30" s="49">
        <v>2275632.02</v>
      </c>
      <c r="C30" s="49">
        <v>0</v>
      </c>
      <c r="D30" s="49">
        <v>0</v>
      </c>
      <c r="E30" s="50">
        <v>0</v>
      </c>
      <c r="F30" s="51">
        <v>0</v>
      </c>
      <c r="G30" s="51">
        <v>0</v>
      </c>
      <c r="H30" s="50">
        <v>6701762.26</v>
      </c>
      <c r="I30" s="51">
        <v>848358.56</v>
      </c>
      <c r="J30" s="51">
        <v>1557521.24</v>
      </c>
      <c r="K30" s="51">
        <v>516102.89</v>
      </c>
      <c r="L30" s="49">
        <v>151570.8</v>
      </c>
      <c r="M30" s="50">
        <v>181439.52</v>
      </c>
      <c r="N30" s="51">
        <v>66552.32</v>
      </c>
      <c r="O30" s="51">
        <v>327169.04</v>
      </c>
      <c r="P30" s="65">
        <v>121626.88</v>
      </c>
      <c r="Q30" s="49">
        <v>166266</v>
      </c>
      <c r="R30" s="49">
        <v>214563.93</v>
      </c>
      <c r="S30" s="49">
        <v>135272.96</v>
      </c>
      <c r="T30" s="49">
        <v>161238</v>
      </c>
      <c r="U30" s="49">
        <v>0</v>
      </c>
      <c r="V30" s="49">
        <v>458884</v>
      </c>
      <c r="W30" s="49">
        <v>498520.24</v>
      </c>
      <c r="X30" s="49">
        <v>190680</v>
      </c>
      <c r="Y30" s="49">
        <v>248199</v>
      </c>
      <c r="Z30" s="49"/>
      <c r="AA30" s="49"/>
      <c r="AB30" s="49"/>
      <c r="AC30" s="49"/>
      <c r="AD30" s="49"/>
      <c r="AE30" s="49"/>
      <c r="AF30" s="49"/>
      <c r="AG30" s="49"/>
      <c r="AH30" s="49"/>
      <c r="AI30" s="49"/>
      <c r="AJ30" s="49"/>
      <c r="AK30" s="49"/>
      <c r="AL30" s="49"/>
    </row>
    <row r="31" s="2" customFormat="1" ht="16.35" customHeight="1" spans="1:38">
      <c r="A31" s="2" t="s">
        <v>472</v>
      </c>
      <c r="B31" s="49">
        <v>0</v>
      </c>
      <c r="C31" s="49">
        <v>0</v>
      </c>
      <c r="D31" s="49">
        <v>0</v>
      </c>
      <c r="E31" s="50">
        <v>0</v>
      </c>
      <c r="F31" s="51">
        <v>0</v>
      </c>
      <c r="G31" s="51">
        <v>0</v>
      </c>
      <c r="H31" s="50">
        <v>0</v>
      </c>
      <c r="I31" s="51">
        <v>0</v>
      </c>
      <c r="J31" s="51">
        <v>0</v>
      </c>
      <c r="K31" s="51">
        <v>0</v>
      </c>
      <c r="L31" s="49">
        <v>0</v>
      </c>
      <c r="M31" s="50">
        <v>0</v>
      </c>
      <c r="N31" s="51">
        <v>0</v>
      </c>
      <c r="O31" s="51">
        <v>0</v>
      </c>
      <c r="P31" s="65">
        <v>0</v>
      </c>
      <c r="Q31" s="49">
        <v>0</v>
      </c>
      <c r="R31" s="49">
        <v>0</v>
      </c>
      <c r="S31" s="49">
        <v>0</v>
      </c>
      <c r="T31" s="49">
        <v>0</v>
      </c>
      <c r="U31" s="49">
        <v>0</v>
      </c>
      <c r="V31" s="49">
        <v>0</v>
      </c>
      <c r="W31" s="49">
        <v>0</v>
      </c>
      <c r="X31" s="49">
        <v>0</v>
      </c>
      <c r="Y31" s="49">
        <v>0</v>
      </c>
      <c r="Z31" s="49"/>
      <c r="AA31" s="49"/>
      <c r="AB31" s="49"/>
      <c r="AC31" s="49"/>
      <c r="AD31" s="49"/>
      <c r="AE31" s="49"/>
      <c r="AF31" s="49"/>
      <c r="AG31" s="49"/>
      <c r="AH31" s="49"/>
      <c r="AI31" s="49"/>
      <c r="AJ31" s="49"/>
      <c r="AK31" s="49"/>
      <c r="AL31" s="49"/>
    </row>
    <row r="32" s="2" customFormat="1" ht="16.35" customHeight="1" spans="1:38">
      <c r="A32" s="2" t="s">
        <v>473</v>
      </c>
      <c r="B32" s="49">
        <v>173879.53</v>
      </c>
      <c r="C32" s="49">
        <v>0</v>
      </c>
      <c r="D32" s="49">
        <v>0</v>
      </c>
      <c r="E32" s="50">
        <v>0</v>
      </c>
      <c r="F32" s="51">
        <v>0</v>
      </c>
      <c r="G32" s="51">
        <v>0</v>
      </c>
      <c r="H32" s="50">
        <v>759820.19</v>
      </c>
      <c r="I32" s="51">
        <v>42359.57</v>
      </c>
      <c r="J32" s="51">
        <v>128514.43</v>
      </c>
      <c r="K32" s="51">
        <v>31514.77</v>
      </c>
      <c r="L32" s="49">
        <v>8882.63</v>
      </c>
      <c r="M32" s="50">
        <v>10740</v>
      </c>
      <c r="N32" s="51">
        <v>3840</v>
      </c>
      <c r="O32" s="51">
        <v>13421.94</v>
      </c>
      <c r="P32" s="65">
        <v>5475</v>
      </c>
      <c r="Q32" s="49">
        <v>12715.36</v>
      </c>
      <c r="R32" s="49">
        <v>12648.85</v>
      </c>
      <c r="S32" s="49">
        <v>6150.56</v>
      </c>
      <c r="T32" s="49">
        <v>19564.41</v>
      </c>
      <c r="U32" s="49">
        <v>0</v>
      </c>
      <c r="V32" s="49">
        <v>36734.15</v>
      </c>
      <c r="W32" s="49">
        <v>29064.51</v>
      </c>
      <c r="X32" s="49">
        <v>14101.95</v>
      </c>
      <c r="Y32" s="49">
        <v>29049.41</v>
      </c>
      <c r="Z32" s="49"/>
      <c r="AA32" s="49"/>
      <c r="AB32" s="49"/>
      <c r="AC32" s="49"/>
      <c r="AD32" s="49"/>
      <c r="AE32" s="49"/>
      <c r="AF32" s="49"/>
      <c r="AG32" s="49"/>
      <c r="AH32" s="49"/>
      <c r="AI32" s="49"/>
      <c r="AJ32" s="49"/>
      <c r="AK32" s="49"/>
      <c r="AL32" s="49"/>
    </row>
    <row r="33" s="2" customFormat="1" ht="16.35" customHeight="1" spans="1:38">
      <c r="A33" s="2" t="s">
        <v>474</v>
      </c>
      <c r="B33" s="49">
        <v>2188662.98</v>
      </c>
      <c r="C33" s="49">
        <v>0</v>
      </c>
      <c r="D33" s="49">
        <v>0</v>
      </c>
      <c r="E33" s="50">
        <v>0</v>
      </c>
      <c r="F33" s="51">
        <v>0</v>
      </c>
      <c r="G33" s="51">
        <v>0</v>
      </c>
      <c r="H33" s="50">
        <v>1768511.87</v>
      </c>
      <c r="I33" s="51">
        <v>353466.48</v>
      </c>
      <c r="J33" s="51">
        <v>1063916.2</v>
      </c>
      <c r="K33" s="51">
        <v>116949.03</v>
      </c>
      <c r="L33" s="49">
        <v>23726.16</v>
      </c>
      <c r="M33" s="50">
        <v>210605.87</v>
      </c>
      <c r="N33" s="51">
        <v>12578.67</v>
      </c>
      <c r="O33" s="51">
        <v>81915.36</v>
      </c>
      <c r="P33" s="65">
        <v>24640.42</v>
      </c>
      <c r="Q33" s="49">
        <v>44563.63</v>
      </c>
      <c r="R33" s="49">
        <v>43630.56</v>
      </c>
      <c r="S33" s="49">
        <v>28754.84</v>
      </c>
      <c r="T33" s="49">
        <v>33919.29</v>
      </c>
      <c r="U33" s="49">
        <v>0</v>
      </c>
      <c r="V33" s="49">
        <v>723795.78</v>
      </c>
      <c r="W33" s="49">
        <v>205671.25</v>
      </c>
      <c r="X33" s="49">
        <v>41149</v>
      </c>
      <c r="Y33" s="49">
        <v>59380.88</v>
      </c>
      <c r="Z33" s="49"/>
      <c r="AA33" s="49"/>
      <c r="AB33" s="49"/>
      <c r="AC33" s="49"/>
      <c r="AD33" s="49"/>
      <c r="AE33" s="49"/>
      <c r="AF33" s="49"/>
      <c r="AG33" s="49"/>
      <c r="AH33" s="49"/>
      <c r="AI33" s="49"/>
      <c r="AJ33" s="49"/>
      <c r="AK33" s="49"/>
      <c r="AL33" s="49"/>
    </row>
    <row r="34" s="2" customFormat="1" ht="16.35" customHeight="1" spans="1:38">
      <c r="A34" s="2" t="s">
        <v>475</v>
      </c>
      <c r="B34" s="49">
        <v>2898275.35</v>
      </c>
      <c r="C34" s="49">
        <v>0</v>
      </c>
      <c r="D34" s="49">
        <v>0</v>
      </c>
      <c r="E34" s="50">
        <v>0</v>
      </c>
      <c r="F34" s="51">
        <v>0</v>
      </c>
      <c r="G34" s="51">
        <v>0</v>
      </c>
      <c r="H34" s="50">
        <v>4416253.73</v>
      </c>
      <c r="I34" s="51">
        <v>422672.5</v>
      </c>
      <c r="J34" s="51">
        <v>921516.55</v>
      </c>
      <c r="K34" s="51">
        <v>45024.39</v>
      </c>
      <c r="L34" s="49">
        <v>156750</v>
      </c>
      <c r="M34" s="50">
        <v>0</v>
      </c>
      <c r="N34" s="51">
        <v>0</v>
      </c>
      <c r="O34" s="51">
        <v>265922.5</v>
      </c>
      <c r="P34" s="65">
        <v>0</v>
      </c>
      <c r="Q34" s="49">
        <v>0</v>
      </c>
      <c r="R34" s="49">
        <v>45024.39</v>
      </c>
      <c r="S34" s="49">
        <v>0</v>
      </c>
      <c r="T34" s="49">
        <v>560564.02</v>
      </c>
      <c r="U34" s="49">
        <v>0</v>
      </c>
      <c r="V34" s="49">
        <v>55002.5</v>
      </c>
      <c r="W34" s="49">
        <v>255585.03</v>
      </c>
      <c r="X34" s="49">
        <v>50365</v>
      </c>
      <c r="Y34" s="49">
        <v>0</v>
      </c>
      <c r="Z34" s="49"/>
      <c r="AA34" s="49"/>
      <c r="AB34" s="49"/>
      <c r="AC34" s="49"/>
      <c r="AD34" s="49"/>
      <c r="AE34" s="49"/>
      <c r="AF34" s="49"/>
      <c r="AG34" s="49"/>
      <c r="AH34" s="49"/>
      <c r="AI34" s="49"/>
      <c r="AJ34" s="49"/>
      <c r="AK34" s="49"/>
      <c r="AL34" s="49"/>
    </row>
    <row r="35" s="2" customFormat="1" ht="16.35" customHeight="1" spans="1:38">
      <c r="A35" s="2" t="s">
        <v>476</v>
      </c>
      <c r="B35" s="49">
        <v>0</v>
      </c>
      <c r="C35" s="49">
        <v>0</v>
      </c>
      <c r="D35" s="49">
        <v>0</v>
      </c>
      <c r="E35" s="50">
        <v>0</v>
      </c>
      <c r="F35" s="51">
        <v>0</v>
      </c>
      <c r="G35" s="51">
        <v>0</v>
      </c>
      <c r="H35" s="50">
        <v>92679.24</v>
      </c>
      <c r="I35" s="51">
        <v>28301.89</v>
      </c>
      <c r="J35" s="51">
        <v>0</v>
      </c>
      <c r="K35" s="51">
        <v>0</v>
      </c>
      <c r="L35" s="49">
        <v>28301.89</v>
      </c>
      <c r="M35" s="50">
        <v>0</v>
      </c>
      <c r="N35" s="51">
        <v>0</v>
      </c>
      <c r="O35" s="51">
        <v>0</v>
      </c>
      <c r="P35" s="65">
        <v>0</v>
      </c>
      <c r="Q35" s="49">
        <v>0</v>
      </c>
      <c r="R35" s="49">
        <v>0</v>
      </c>
      <c r="S35" s="49">
        <v>0</v>
      </c>
      <c r="T35" s="49">
        <v>0</v>
      </c>
      <c r="U35" s="49">
        <v>0</v>
      </c>
      <c r="V35" s="49">
        <v>0</v>
      </c>
      <c r="W35" s="49">
        <v>0</v>
      </c>
      <c r="X35" s="49">
        <v>0</v>
      </c>
      <c r="Y35" s="49">
        <v>0</v>
      </c>
      <c r="Z35" s="49"/>
      <c r="AA35" s="49"/>
      <c r="AB35" s="49"/>
      <c r="AC35" s="49"/>
      <c r="AD35" s="49"/>
      <c r="AE35" s="49"/>
      <c r="AF35" s="49"/>
      <c r="AG35" s="49"/>
      <c r="AH35" s="49"/>
      <c r="AI35" s="49"/>
      <c r="AJ35" s="49"/>
      <c r="AK35" s="49"/>
      <c r="AL35" s="49"/>
    </row>
    <row r="36" s="2" customFormat="1" ht="16.35" customHeight="1" spans="1:38">
      <c r="A36" s="2" t="s">
        <v>477</v>
      </c>
      <c r="B36" s="49">
        <v>124035293.36</v>
      </c>
      <c r="C36" s="49">
        <v>0</v>
      </c>
      <c r="D36" s="49">
        <v>0</v>
      </c>
      <c r="E36" s="57">
        <v>0</v>
      </c>
      <c r="F36" s="58">
        <v>0</v>
      </c>
      <c r="G36" s="58">
        <v>0</v>
      </c>
      <c r="H36" s="59">
        <v>98268277.11</v>
      </c>
      <c r="I36" s="70">
        <v>12954733.16</v>
      </c>
      <c r="J36" s="70">
        <v>28861025.06</v>
      </c>
      <c r="K36" s="70">
        <v>7490161.41</v>
      </c>
      <c r="L36" s="49">
        <v>2356620.77</v>
      </c>
      <c r="M36" s="57">
        <v>2496821.31</v>
      </c>
      <c r="N36" s="58">
        <v>889162.63</v>
      </c>
      <c r="O36" s="58">
        <v>5544020.31</v>
      </c>
      <c r="P36" s="65">
        <v>1668108.14</v>
      </c>
      <c r="Q36" s="49">
        <v>2567482.51</v>
      </c>
      <c r="R36" s="49">
        <v>3133592.21</v>
      </c>
      <c r="S36" s="49">
        <v>1789086.69</v>
      </c>
      <c r="T36" s="49">
        <v>3068524.66</v>
      </c>
      <c r="U36" s="49">
        <v>0</v>
      </c>
      <c r="V36" s="49">
        <v>7869936.42</v>
      </c>
      <c r="W36" s="49">
        <v>11503460.24</v>
      </c>
      <c r="X36" s="49">
        <v>2936230.08</v>
      </c>
      <c r="Y36" s="49">
        <v>3482873.66</v>
      </c>
      <c r="Z36" s="49"/>
      <c r="AA36" s="49"/>
      <c r="AB36" s="49"/>
      <c r="AC36" s="49"/>
      <c r="AD36" s="49"/>
      <c r="AE36" s="49"/>
      <c r="AF36" s="49"/>
      <c r="AG36" s="49"/>
      <c r="AH36" s="49"/>
      <c r="AI36" s="49"/>
      <c r="AJ36" s="49"/>
      <c r="AK36" s="49"/>
      <c r="AL36" s="49"/>
    </row>
    <row r="37" s="2" customFormat="1" ht="16.35" customHeight="1" spans="1:38">
      <c r="A37" s="2" t="s">
        <v>478</v>
      </c>
      <c r="B37" s="49">
        <v>1020271.39</v>
      </c>
      <c r="C37" s="49">
        <v>0</v>
      </c>
      <c r="D37" s="49">
        <v>0</v>
      </c>
      <c r="E37" s="50">
        <v>0</v>
      </c>
      <c r="F37" s="51">
        <v>0</v>
      </c>
      <c r="G37" s="51">
        <v>0</v>
      </c>
      <c r="H37" s="50">
        <v>1006436.6</v>
      </c>
      <c r="I37" s="51">
        <v>384185.47</v>
      </c>
      <c r="J37" s="51">
        <v>3095888.9</v>
      </c>
      <c r="K37" s="51">
        <v>300675.38</v>
      </c>
      <c r="L37" s="49">
        <v>95209.31</v>
      </c>
      <c r="M37" s="50">
        <v>76742.74</v>
      </c>
      <c r="N37" s="51">
        <v>70555.17</v>
      </c>
      <c r="O37" s="51">
        <v>84840.93</v>
      </c>
      <c r="P37" s="65">
        <v>56837.32</v>
      </c>
      <c r="Q37" s="49">
        <v>107639.14</v>
      </c>
      <c r="R37" s="49">
        <v>113351.14</v>
      </c>
      <c r="S37" s="49">
        <v>79685.1</v>
      </c>
      <c r="T37" s="49">
        <v>162746.45</v>
      </c>
      <c r="U37" s="49">
        <v>0</v>
      </c>
      <c r="V37" s="49">
        <v>1392035.53</v>
      </c>
      <c r="W37" s="49">
        <v>584672.58</v>
      </c>
      <c r="X37" s="49">
        <v>450062.59</v>
      </c>
      <c r="Y37" s="49">
        <v>506371.75</v>
      </c>
      <c r="Z37" s="49"/>
      <c r="AA37" s="49"/>
      <c r="AB37" s="49"/>
      <c r="AC37" s="49"/>
      <c r="AD37" s="49"/>
      <c r="AE37" s="49"/>
      <c r="AF37" s="49"/>
      <c r="AG37" s="49"/>
      <c r="AH37" s="49"/>
      <c r="AI37" s="49"/>
      <c r="AJ37" s="49"/>
      <c r="AK37" s="49"/>
      <c r="AL37" s="49"/>
    </row>
    <row r="38" s="2" customFormat="1" ht="16.35" customHeight="1" spans="1:38">
      <c r="A38" s="2" t="s">
        <v>479</v>
      </c>
      <c r="B38" s="49">
        <v>14124.09</v>
      </c>
      <c r="C38" s="49">
        <v>0</v>
      </c>
      <c r="D38" s="49">
        <v>0</v>
      </c>
      <c r="E38" s="50">
        <v>0</v>
      </c>
      <c r="F38" s="51">
        <v>0</v>
      </c>
      <c r="G38" s="51">
        <v>0</v>
      </c>
      <c r="H38" s="50">
        <v>37108</v>
      </c>
      <c r="I38" s="51">
        <v>1615.5</v>
      </c>
      <c r="J38" s="51">
        <v>3465.31</v>
      </c>
      <c r="K38" s="51">
        <v>1985</v>
      </c>
      <c r="L38" s="49">
        <v>782</v>
      </c>
      <c r="M38" s="50">
        <v>125</v>
      </c>
      <c r="N38" s="51">
        <v>708.5</v>
      </c>
      <c r="O38" s="51">
        <v>0</v>
      </c>
      <c r="P38" s="65">
        <v>0</v>
      </c>
      <c r="Q38" s="49">
        <v>0</v>
      </c>
      <c r="R38" s="2">
        <v>0</v>
      </c>
      <c r="S38" s="49">
        <v>1985</v>
      </c>
      <c r="T38" s="49">
        <v>2076</v>
      </c>
      <c r="U38" s="49">
        <v>0</v>
      </c>
      <c r="V38" s="49">
        <v>252.31</v>
      </c>
      <c r="W38" s="49">
        <v>362</v>
      </c>
      <c r="X38" s="49">
        <v>775</v>
      </c>
      <c r="Y38" s="49">
        <v>0</v>
      </c>
      <c r="Z38" s="49"/>
      <c r="AA38" s="49"/>
      <c r="AB38" s="49"/>
      <c r="AC38" s="49"/>
      <c r="AD38" s="49"/>
      <c r="AE38" s="49"/>
      <c r="AF38" s="49"/>
      <c r="AG38" s="49"/>
      <c r="AH38" s="49"/>
      <c r="AI38" s="49"/>
      <c r="AJ38" s="49"/>
      <c r="AK38" s="49"/>
      <c r="AL38" s="49"/>
    </row>
    <row r="39" s="2" customFormat="1" ht="16.35" customHeight="1" spans="1:38">
      <c r="A39" s="2" t="s">
        <v>480</v>
      </c>
      <c r="B39" s="49">
        <v>992994.89</v>
      </c>
      <c r="C39" s="2">
        <v>0</v>
      </c>
      <c r="D39" s="49">
        <v>0</v>
      </c>
      <c r="E39" s="52">
        <v>0</v>
      </c>
      <c r="F39" s="51">
        <v>0</v>
      </c>
      <c r="G39" s="51">
        <v>0</v>
      </c>
      <c r="H39" s="50">
        <v>5299251.67</v>
      </c>
      <c r="I39" s="51">
        <v>293977.54</v>
      </c>
      <c r="J39" s="51">
        <v>2927983.27</v>
      </c>
      <c r="K39" s="51">
        <v>457891.89</v>
      </c>
      <c r="L39" s="49">
        <v>56943.77</v>
      </c>
      <c r="M39" s="50">
        <v>96878.17</v>
      </c>
      <c r="N39" s="51">
        <v>67679.5</v>
      </c>
      <c r="O39" s="51">
        <v>41629</v>
      </c>
      <c r="P39" s="65">
        <v>30847.1</v>
      </c>
      <c r="Q39" s="49">
        <v>215941.41</v>
      </c>
      <c r="R39" s="49">
        <v>147841.02</v>
      </c>
      <c r="S39" s="49">
        <v>94109.46</v>
      </c>
      <c r="T39" s="49">
        <v>75457.1</v>
      </c>
      <c r="U39" s="49">
        <v>0</v>
      </c>
      <c r="V39" s="49">
        <v>2090233.24</v>
      </c>
      <c r="W39" s="49">
        <v>306838.25</v>
      </c>
      <c r="X39" s="49">
        <v>322887.41</v>
      </c>
      <c r="Y39" s="49">
        <v>132567.27</v>
      </c>
      <c r="Z39" s="49"/>
      <c r="AA39" s="49"/>
      <c r="AB39" s="49"/>
      <c r="AC39" s="49"/>
      <c r="AD39" s="49"/>
      <c r="AE39" s="49"/>
      <c r="AF39" s="49"/>
      <c r="AG39" s="49"/>
      <c r="AH39" s="49"/>
      <c r="AI39" s="49"/>
      <c r="AJ39" s="49"/>
      <c r="AK39" s="49"/>
      <c r="AL39" s="49"/>
    </row>
    <row r="40" s="2" customFormat="1" ht="16.35" customHeight="1" spans="1:38">
      <c r="A40" s="2" t="s">
        <v>481</v>
      </c>
      <c r="B40" s="49">
        <v>572088.5</v>
      </c>
      <c r="C40" s="49">
        <v>0</v>
      </c>
      <c r="D40" s="49">
        <v>0</v>
      </c>
      <c r="E40" s="50">
        <v>0</v>
      </c>
      <c r="F40" s="51">
        <v>0</v>
      </c>
      <c r="G40" s="51">
        <v>0</v>
      </c>
      <c r="H40" s="50">
        <v>819335.92</v>
      </c>
      <c r="I40" s="51">
        <v>81788.03</v>
      </c>
      <c r="J40" s="51">
        <v>73500.25</v>
      </c>
      <c r="K40" s="51">
        <v>41813.02</v>
      </c>
      <c r="L40" s="49">
        <v>4428.71</v>
      </c>
      <c r="M40" s="50">
        <v>26302.57</v>
      </c>
      <c r="N40" s="51">
        <v>15050.3</v>
      </c>
      <c r="O40" s="51">
        <v>20983.56</v>
      </c>
      <c r="P40" s="65">
        <v>15022.89</v>
      </c>
      <c r="Q40" s="49">
        <v>8883.4</v>
      </c>
      <c r="R40" s="49">
        <v>12417.84</v>
      </c>
      <c r="S40" s="49">
        <v>20511.78</v>
      </c>
      <c r="T40" s="49">
        <v>16615.52</v>
      </c>
      <c r="U40" s="49">
        <v>0</v>
      </c>
      <c r="V40" s="49">
        <v>38453.17</v>
      </c>
      <c r="W40" s="49">
        <v>7236.79</v>
      </c>
      <c r="X40" s="49">
        <v>4565.02</v>
      </c>
      <c r="Y40" s="49">
        <v>6629.75</v>
      </c>
      <c r="Z40" s="49"/>
      <c r="AA40" s="49"/>
      <c r="AB40" s="49"/>
      <c r="AC40" s="49"/>
      <c r="AD40" s="49"/>
      <c r="AE40" s="49"/>
      <c r="AF40" s="49"/>
      <c r="AG40" s="49"/>
      <c r="AH40" s="49"/>
      <c r="AI40" s="49"/>
      <c r="AJ40" s="49"/>
      <c r="AK40" s="49"/>
      <c r="AL40" s="49"/>
    </row>
    <row r="41" s="2" customFormat="1" ht="16.35" customHeight="1" spans="1:38">
      <c r="A41" s="2" t="s">
        <v>482</v>
      </c>
      <c r="B41" s="49">
        <v>-1132.08</v>
      </c>
      <c r="C41" s="49">
        <v>0</v>
      </c>
      <c r="D41" s="49">
        <v>0</v>
      </c>
      <c r="E41" s="50">
        <v>0</v>
      </c>
      <c r="F41" s="51">
        <v>0</v>
      </c>
      <c r="G41" s="51">
        <v>0</v>
      </c>
      <c r="H41" s="50">
        <v>0</v>
      </c>
      <c r="I41" s="51">
        <v>0</v>
      </c>
      <c r="J41" s="51">
        <v>0</v>
      </c>
      <c r="K41" s="51">
        <v>0</v>
      </c>
      <c r="L41" s="49">
        <v>0</v>
      </c>
      <c r="M41" s="50">
        <v>0</v>
      </c>
      <c r="N41" s="51">
        <v>0</v>
      </c>
      <c r="O41" s="51">
        <v>0</v>
      </c>
      <c r="P41" s="65">
        <v>0</v>
      </c>
      <c r="Q41" s="49">
        <v>0</v>
      </c>
      <c r="R41" s="49">
        <v>0</v>
      </c>
      <c r="S41" s="49">
        <v>0</v>
      </c>
      <c r="T41" s="49">
        <v>0</v>
      </c>
      <c r="U41" s="49">
        <v>0</v>
      </c>
      <c r="V41" s="49">
        <v>0</v>
      </c>
      <c r="W41" s="49">
        <v>0</v>
      </c>
      <c r="X41" s="49">
        <v>0</v>
      </c>
      <c r="Y41" s="49">
        <v>0</v>
      </c>
      <c r="Z41" s="49"/>
      <c r="AA41" s="49"/>
      <c r="AB41" s="49"/>
      <c r="AC41" s="49"/>
      <c r="AD41" s="49"/>
      <c r="AE41" s="49"/>
      <c r="AF41" s="49"/>
      <c r="AG41" s="49"/>
      <c r="AH41" s="49"/>
      <c r="AI41" s="49"/>
      <c r="AJ41" s="49"/>
      <c r="AK41" s="49"/>
      <c r="AL41" s="49"/>
    </row>
    <row r="42" s="2" customFormat="1" ht="16.35" customHeight="1" spans="1:38">
      <c r="A42" s="2" t="s">
        <v>483</v>
      </c>
      <c r="B42" s="49">
        <v>906867.92</v>
      </c>
      <c r="C42" s="49">
        <v>0</v>
      </c>
      <c r="D42" s="49">
        <v>0</v>
      </c>
      <c r="E42" s="50">
        <v>0</v>
      </c>
      <c r="F42" s="51">
        <v>0</v>
      </c>
      <c r="G42" s="51">
        <v>0</v>
      </c>
      <c r="H42" s="50">
        <v>543000</v>
      </c>
      <c r="I42" s="51">
        <v>58000</v>
      </c>
      <c r="J42" s="51">
        <v>0</v>
      </c>
      <c r="K42" s="51">
        <v>0</v>
      </c>
      <c r="L42" s="49">
        <v>8000</v>
      </c>
      <c r="M42" s="50">
        <v>50000</v>
      </c>
      <c r="N42" s="51">
        <v>0</v>
      </c>
      <c r="O42" s="51">
        <v>0</v>
      </c>
      <c r="P42" s="65">
        <v>0</v>
      </c>
      <c r="Q42" s="49">
        <v>0</v>
      </c>
      <c r="R42" s="49">
        <v>0</v>
      </c>
      <c r="S42" s="49">
        <v>0</v>
      </c>
      <c r="T42" s="49">
        <v>0</v>
      </c>
      <c r="U42" s="49">
        <v>0</v>
      </c>
      <c r="V42" s="49">
        <v>0</v>
      </c>
      <c r="W42" s="49">
        <v>0</v>
      </c>
      <c r="X42" s="49">
        <v>0</v>
      </c>
      <c r="Y42" s="49">
        <v>0</v>
      </c>
      <c r="Z42" s="49"/>
      <c r="AA42" s="49"/>
      <c r="AB42" s="49"/>
      <c r="AC42" s="49"/>
      <c r="AD42" s="49"/>
      <c r="AE42" s="49"/>
      <c r="AF42" s="49"/>
      <c r="AG42" s="49"/>
      <c r="AH42" s="49"/>
      <c r="AI42" s="49"/>
      <c r="AJ42" s="49"/>
      <c r="AK42" s="49"/>
      <c r="AL42" s="49"/>
    </row>
    <row r="43" s="2" customFormat="1" ht="16.35" customHeight="1" spans="1:38">
      <c r="A43" s="2" t="s">
        <v>484</v>
      </c>
      <c r="B43" s="49">
        <v>268911.78</v>
      </c>
      <c r="C43" s="49">
        <v>0</v>
      </c>
      <c r="D43" s="49">
        <v>0</v>
      </c>
      <c r="E43" s="50">
        <v>0</v>
      </c>
      <c r="F43" s="51">
        <v>0</v>
      </c>
      <c r="G43" s="51">
        <v>0</v>
      </c>
      <c r="H43" s="50">
        <v>85344.6</v>
      </c>
      <c r="I43" s="51">
        <v>139966.09</v>
      </c>
      <c r="J43" s="51">
        <v>0</v>
      </c>
      <c r="K43" s="51">
        <v>0</v>
      </c>
      <c r="L43" s="49">
        <v>139966.09</v>
      </c>
      <c r="M43" s="50">
        <v>0</v>
      </c>
      <c r="N43" s="51">
        <v>0</v>
      </c>
      <c r="O43" s="51">
        <v>0</v>
      </c>
      <c r="P43" s="65">
        <v>0</v>
      </c>
      <c r="Q43" s="49">
        <v>0</v>
      </c>
      <c r="R43" s="49">
        <v>0</v>
      </c>
      <c r="S43" s="49">
        <v>0</v>
      </c>
      <c r="T43" s="49">
        <v>0</v>
      </c>
      <c r="U43" s="49">
        <v>0</v>
      </c>
      <c r="V43" s="49">
        <v>0</v>
      </c>
      <c r="W43" s="49">
        <v>0</v>
      </c>
      <c r="X43" s="49">
        <v>0</v>
      </c>
      <c r="Y43" s="49">
        <v>0</v>
      </c>
      <c r="Z43" s="49"/>
      <c r="AA43" s="49"/>
      <c r="AB43" s="49"/>
      <c r="AC43" s="49"/>
      <c r="AD43" s="49"/>
      <c r="AE43" s="49"/>
      <c r="AF43" s="49"/>
      <c r="AG43" s="49"/>
      <c r="AH43" s="49"/>
      <c r="AI43" s="49"/>
      <c r="AJ43" s="49"/>
      <c r="AK43" s="49"/>
      <c r="AL43" s="49"/>
    </row>
    <row r="44" s="2" customFormat="1" ht="16.35" customHeight="1" spans="1:38">
      <c r="A44" s="2" t="s">
        <v>485</v>
      </c>
      <c r="B44" s="49">
        <v>631993.99</v>
      </c>
      <c r="C44" s="49">
        <v>0</v>
      </c>
      <c r="D44" s="49">
        <v>0</v>
      </c>
      <c r="E44" s="50">
        <v>0</v>
      </c>
      <c r="F44" s="51">
        <v>0</v>
      </c>
      <c r="G44" s="51">
        <v>0</v>
      </c>
      <c r="H44" s="50">
        <v>11505.31</v>
      </c>
      <c r="I44" s="51">
        <v>0</v>
      </c>
      <c r="J44" s="51">
        <v>0</v>
      </c>
      <c r="K44" s="51">
        <v>0</v>
      </c>
      <c r="L44" s="49">
        <v>0</v>
      </c>
      <c r="M44" s="50">
        <v>0</v>
      </c>
      <c r="N44" s="51">
        <v>0</v>
      </c>
      <c r="O44" s="51">
        <v>0</v>
      </c>
      <c r="P44" s="65">
        <v>0</v>
      </c>
      <c r="Q44" s="49">
        <v>0</v>
      </c>
      <c r="R44" s="49">
        <v>0</v>
      </c>
      <c r="S44" s="49">
        <v>0</v>
      </c>
      <c r="T44" s="49">
        <v>0</v>
      </c>
      <c r="U44" s="49">
        <v>0</v>
      </c>
      <c r="V44" s="49">
        <v>0</v>
      </c>
      <c r="W44" s="49">
        <v>0</v>
      </c>
      <c r="X44" s="49">
        <v>0</v>
      </c>
      <c r="Y44" s="49">
        <v>0</v>
      </c>
      <c r="Z44" s="49"/>
      <c r="AA44" s="49"/>
      <c r="AB44" s="49"/>
      <c r="AC44" s="49"/>
      <c r="AD44" s="49"/>
      <c r="AE44" s="49"/>
      <c r="AF44" s="49"/>
      <c r="AG44" s="49"/>
      <c r="AH44" s="49"/>
      <c r="AI44" s="49"/>
      <c r="AJ44" s="49"/>
      <c r="AK44" s="49"/>
      <c r="AL44" s="49"/>
    </row>
    <row r="45" s="2" customFormat="1" ht="16.35" customHeight="1" spans="1:38">
      <c r="A45" s="2" t="s">
        <v>486</v>
      </c>
      <c r="B45" s="49">
        <v>43033.55</v>
      </c>
      <c r="C45" s="49">
        <v>0</v>
      </c>
      <c r="D45" s="49">
        <v>0</v>
      </c>
      <c r="E45" s="50">
        <v>0</v>
      </c>
      <c r="F45" s="51">
        <v>0</v>
      </c>
      <c r="G45" s="51">
        <v>0</v>
      </c>
      <c r="H45" s="50">
        <v>77339.12</v>
      </c>
      <c r="I45" s="51">
        <v>3136</v>
      </c>
      <c r="J45" s="51">
        <v>118713.41</v>
      </c>
      <c r="K45" s="51">
        <v>67846.39</v>
      </c>
      <c r="L45" s="49">
        <v>605</v>
      </c>
      <c r="M45" s="50">
        <v>1991</v>
      </c>
      <c r="N45" s="51">
        <v>295</v>
      </c>
      <c r="O45" s="51">
        <v>105</v>
      </c>
      <c r="P45" s="65">
        <v>140</v>
      </c>
      <c r="Q45" s="49">
        <v>65662.05</v>
      </c>
      <c r="R45" s="49">
        <v>1142.34</v>
      </c>
      <c r="S45" s="49">
        <v>1042</v>
      </c>
      <c r="T45" s="49">
        <v>17369.11</v>
      </c>
      <c r="U45" s="49">
        <v>0</v>
      </c>
      <c r="V45" s="49">
        <v>86881.51</v>
      </c>
      <c r="W45" s="49">
        <v>7406.23</v>
      </c>
      <c r="X45" s="49">
        <v>5238.64</v>
      </c>
      <c r="Y45" s="49">
        <v>1817.92</v>
      </c>
      <c r="Z45" s="49"/>
      <c r="AA45" s="49"/>
      <c r="AB45" s="49"/>
      <c r="AC45" s="49"/>
      <c r="AD45" s="49"/>
      <c r="AE45" s="49"/>
      <c r="AF45" s="49"/>
      <c r="AG45" s="49"/>
      <c r="AH45" s="49"/>
      <c r="AI45" s="49"/>
      <c r="AJ45" s="49"/>
      <c r="AK45" s="49"/>
      <c r="AL45" s="49"/>
    </row>
    <row r="46" s="2" customFormat="1" ht="16.35" customHeight="1" spans="1:38">
      <c r="A46" s="2" t="s">
        <v>487</v>
      </c>
      <c r="B46" s="49">
        <v>1104567.79</v>
      </c>
      <c r="C46" s="49">
        <v>0</v>
      </c>
      <c r="D46" s="49">
        <v>0</v>
      </c>
      <c r="E46" s="50">
        <v>0</v>
      </c>
      <c r="F46" s="51">
        <v>0</v>
      </c>
      <c r="G46" s="51">
        <v>0</v>
      </c>
      <c r="H46" s="50">
        <v>886411.22</v>
      </c>
      <c r="I46" s="51">
        <v>0</v>
      </c>
      <c r="J46" s="51">
        <v>56800</v>
      </c>
      <c r="K46" s="51">
        <v>0</v>
      </c>
      <c r="L46" s="49">
        <v>0</v>
      </c>
      <c r="M46" s="50">
        <v>0</v>
      </c>
      <c r="N46" s="51">
        <v>0</v>
      </c>
      <c r="O46" s="51">
        <v>0</v>
      </c>
      <c r="P46" s="65">
        <v>0</v>
      </c>
      <c r="Q46" s="49">
        <v>0</v>
      </c>
      <c r="R46" s="49">
        <v>0</v>
      </c>
      <c r="S46" s="49">
        <v>0</v>
      </c>
      <c r="T46" s="49">
        <v>0</v>
      </c>
      <c r="U46" s="49">
        <v>0</v>
      </c>
      <c r="V46" s="49">
        <v>56800</v>
      </c>
      <c r="W46" s="49">
        <v>0</v>
      </c>
      <c r="X46" s="49">
        <v>0</v>
      </c>
      <c r="Y46" s="49">
        <v>0</v>
      </c>
      <c r="Z46" s="49"/>
      <c r="AA46" s="49"/>
      <c r="AB46" s="49"/>
      <c r="AC46" s="49"/>
      <c r="AD46" s="49"/>
      <c r="AE46" s="49"/>
      <c r="AF46" s="49"/>
      <c r="AG46" s="49"/>
      <c r="AH46" s="49"/>
      <c r="AI46" s="49"/>
      <c r="AJ46" s="49"/>
      <c r="AK46" s="49"/>
      <c r="AL46" s="49"/>
    </row>
    <row r="47" s="2" customFormat="1" ht="16.35" customHeight="1" spans="1:38">
      <c r="A47" s="2" t="s">
        <v>488</v>
      </c>
      <c r="B47" s="49">
        <v>458771.2</v>
      </c>
      <c r="C47" s="49">
        <v>0</v>
      </c>
      <c r="D47" s="49">
        <v>0</v>
      </c>
      <c r="E47" s="50">
        <v>0</v>
      </c>
      <c r="F47" s="51">
        <v>0</v>
      </c>
      <c r="G47" s="51">
        <v>0</v>
      </c>
      <c r="H47" s="50">
        <v>222075.2</v>
      </c>
      <c r="I47" s="51">
        <v>0</v>
      </c>
      <c r="J47" s="51">
        <v>0</v>
      </c>
      <c r="K47" s="51">
        <v>0</v>
      </c>
      <c r="L47" s="49">
        <v>0</v>
      </c>
      <c r="M47" s="50">
        <v>0</v>
      </c>
      <c r="N47" s="51">
        <v>0</v>
      </c>
      <c r="O47" s="51">
        <v>0</v>
      </c>
      <c r="P47" s="65">
        <v>0</v>
      </c>
      <c r="Q47" s="49">
        <v>0</v>
      </c>
      <c r="R47" s="49">
        <v>0</v>
      </c>
      <c r="S47" s="49">
        <v>0</v>
      </c>
      <c r="T47" s="49">
        <v>0</v>
      </c>
      <c r="U47" s="49">
        <v>0</v>
      </c>
      <c r="V47" s="49">
        <v>0</v>
      </c>
      <c r="W47" s="49">
        <v>0</v>
      </c>
      <c r="X47" s="49">
        <v>0</v>
      </c>
      <c r="Y47" s="49">
        <v>0</v>
      </c>
      <c r="Z47" s="49"/>
      <c r="AA47" s="49"/>
      <c r="AB47" s="49"/>
      <c r="AC47" s="49"/>
      <c r="AD47" s="49"/>
      <c r="AE47" s="49"/>
      <c r="AF47" s="49"/>
      <c r="AG47" s="49"/>
      <c r="AH47" s="49"/>
      <c r="AI47" s="49"/>
      <c r="AJ47" s="49"/>
      <c r="AK47" s="49"/>
      <c r="AL47" s="49"/>
    </row>
    <row r="48" s="2" customFormat="1" ht="16.35" customHeight="1" spans="1:38">
      <c r="A48" s="2" t="s">
        <v>489</v>
      </c>
      <c r="B48" s="49">
        <v>248155.07</v>
      </c>
      <c r="C48" s="49">
        <v>0</v>
      </c>
      <c r="D48" s="49">
        <v>0</v>
      </c>
      <c r="E48" s="50">
        <v>0</v>
      </c>
      <c r="F48" s="51">
        <v>0</v>
      </c>
      <c r="G48" s="51">
        <v>0</v>
      </c>
      <c r="H48" s="50">
        <v>698936.27</v>
      </c>
      <c r="I48" s="51">
        <v>227535.34</v>
      </c>
      <c r="J48" s="51">
        <v>23209.69</v>
      </c>
      <c r="K48" s="51">
        <v>73298.38</v>
      </c>
      <c r="L48" s="49">
        <v>203679.13</v>
      </c>
      <c r="M48" s="50">
        <v>11914.01</v>
      </c>
      <c r="N48" s="51">
        <v>4300.13</v>
      </c>
      <c r="O48" s="51">
        <v>5076.28</v>
      </c>
      <c r="P48" s="65">
        <v>2565.79</v>
      </c>
      <c r="Q48" s="49">
        <v>63802.58</v>
      </c>
      <c r="R48" s="49">
        <v>3028.22</v>
      </c>
      <c r="S48" s="49">
        <v>6467.58</v>
      </c>
      <c r="T48" s="49">
        <v>4993.45</v>
      </c>
      <c r="U48" s="49">
        <v>0</v>
      </c>
      <c r="V48" s="49">
        <v>5378.86</v>
      </c>
      <c r="W48" s="49">
        <v>3647.42</v>
      </c>
      <c r="X48" s="49">
        <v>1943.44</v>
      </c>
      <c r="Y48" s="49">
        <v>7246.52</v>
      </c>
      <c r="Z48" s="49"/>
      <c r="AA48" s="49"/>
      <c r="AB48" s="49"/>
      <c r="AC48" s="49"/>
      <c r="AD48" s="49"/>
      <c r="AE48" s="49"/>
      <c r="AF48" s="49"/>
      <c r="AG48" s="49"/>
      <c r="AH48" s="49"/>
      <c r="AI48" s="49"/>
      <c r="AJ48" s="49"/>
      <c r="AK48" s="49"/>
      <c r="AL48" s="49"/>
    </row>
    <row r="49" s="2" customFormat="1" ht="16.35" customHeight="1" spans="1:38">
      <c r="A49" s="2" t="s">
        <v>490</v>
      </c>
      <c r="B49" s="49">
        <v>1031203.01</v>
      </c>
      <c r="C49" s="49">
        <v>0</v>
      </c>
      <c r="D49" s="49">
        <v>0</v>
      </c>
      <c r="E49" s="50">
        <v>0</v>
      </c>
      <c r="F49" s="51">
        <v>0</v>
      </c>
      <c r="G49" s="51">
        <v>0</v>
      </c>
      <c r="H49" s="50">
        <v>1471706.28</v>
      </c>
      <c r="I49" s="51">
        <v>640847.1</v>
      </c>
      <c r="J49" s="51">
        <v>72709.69</v>
      </c>
      <c r="K49" s="51">
        <v>59639.03</v>
      </c>
      <c r="L49" s="49">
        <v>11767.21</v>
      </c>
      <c r="M49" s="50">
        <v>235924.97</v>
      </c>
      <c r="N49" s="51">
        <v>15689.61</v>
      </c>
      <c r="O49" s="51">
        <v>361618.38</v>
      </c>
      <c r="P49" s="65">
        <v>15846.93</v>
      </c>
      <c r="Q49" s="49">
        <v>11767.21</v>
      </c>
      <c r="R49" s="49">
        <v>28259.81</v>
      </c>
      <c r="S49" s="49">
        <v>19612.01</v>
      </c>
      <c r="T49" s="49">
        <v>3922.4</v>
      </c>
      <c r="U49" s="49">
        <v>0</v>
      </c>
      <c r="V49" s="49">
        <v>37622.16</v>
      </c>
      <c r="W49" s="49">
        <v>15689.61</v>
      </c>
      <c r="X49" s="49">
        <v>7844.8</v>
      </c>
      <c r="Y49" s="49">
        <v>7630.72</v>
      </c>
      <c r="Z49" s="49"/>
      <c r="AA49" s="49"/>
      <c r="AB49" s="49"/>
      <c r="AC49" s="49"/>
      <c r="AD49" s="49"/>
      <c r="AE49" s="49"/>
      <c r="AF49" s="49"/>
      <c r="AG49" s="49"/>
      <c r="AH49" s="49"/>
      <c r="AI49" s="49"/>
      <c r="AJ49" s="49"/>
      <c r="AK49" s="49"/>
      <c r="AL49" s="49"/>
    </row>
    <row r="50" s="2" customFormat="1" ht="16.35" customHeight="1" spans="1:38">
      <c r="A50" s="2" t="s">
        <v>491</v>
      </c>
      <c r="B50" s="49">
        <v>386792.44</v>
      </c>
      <c r="C50" s="49">
        <v>0</v>
      </c>
      <c r="D50" s="49">
        <v>0</v>
      </c>
      <c r="E50" s="50">
        <v>0</v>
      </c>
      <c r="F50" s="51">
        <v>0</v>
      </c>
      <c r="G50" s="51">
        <v>0</v>
      </c>
      <c r="H50" s="50">
        <v>315288.7</v>
      </c>
      <c r="I50" s="51">
        <v>169811.34</v>
      </c>
      <c r="J50" s="51">
        <v>14592.85</v>
      </c>
      <c r="K50" s="51">
        <v>56415.09</v>
      </c>
      <c r="L50" s="49">
        <v>0</v>
      </c>
      <c r="M50" s="50">
        <v>0</v>
      </c>
      <c r="N50" s="51">
        <v>0</v>
      </c>
      <c r="O50" s="51">
        <v>0</v>
      </c>
      <c r="P50" s="65">
        <v>169811.34</v>
      </c>
      <c r="Q50" s="49">
        <v>47169.81</v>
      </c>
      <c r="R50" s="49">
        <v>0</v>
      </c>
      <c r="S50" s="49">
        <v>9245.28</v>
      </c>
      <c r="T50" s="49">
        <v>0</v>
      </c>
      <c r="U50" s="49">
        <v>0</v>
      </c>
      <c r="V50" s="49">
        <v>9433.96</v>
      </c>
      <c r="W50" s="49">
        <v>0</v>
      </c>
      <c r="X50" s="49">
        <v>5158.89</v>
      </c>
      <c r="Y50" s="49">
        <v>0</v>
      </c>
      <c r="Z50" s="49"/>
      <c r="AA50" s="49"/>
      <c r="AB50" s="49"/>
      <c r="AC50" s="49"/>
      <c r="AD50" s="49"/>
      <c r="AE50" s="49"/>
      <c r="AF50" s="49"/>
      <c r="AG50" s="49"/>
      <c r="AH50" s="49"/>
      <c r="AI50" s="49"/>
      <c r="AJ50" s="49"/>
      <c r="AK50" s="49"/>
      <c r="AL50" s="49"/>
    </row>
    <row r="51" s="2" customFormat="1" ht="16.35" customHeight="1" spans="1:38">
      <c r="A51" s="2" t="s">
        <v>492</v>
      </c>
      <c r="B51" s="49">
        <v>0</v>
      </c>
      <c r="C51" s="49">
        <v>0</v>
      </c>
      <c r="D51" s="49">
        <v>0</v>
      </c>
      <c r="E51" s="50">
        <v>0</v>
      </c>
      <c r="F51" s="51">
        <v>0</v>
      </c>
      <c r="G51" s="51">
        <v>0</v>
      </c>
      <c r="H51" s="50">
        <v>0</v>
      </c>
      <c r="I51" s="51">
        <v>397644</v>
      </c>
      <c r="J51" s="51">
        <v>0</v>
      </c>
      <c r="K51" s="51">
        <v>0</v>
      </c>
      <c r="L51" s="49">
        <v>0</v>
      </c>
      <c r="M51" s="50">
        <v>148531</v>
      </c>
      <c r="N51" s="51">
        <v>0</v>
      </c>
      <c r="O51" s="51">
        <v>0</v>
      </c>
      <c r="P51" s="65">
        <v>249113</v>
      </c>
      <c r="Q51" s="49">
        <v>0</v>
      </c>
      <c r="R51" s="49">
        <v>0</v>
      </c>
      <c r="S51" s="49">
        <v>0</v>
      </c>
      <c r="T51" s="49">
        <v>0</v>
      </c>
      <c r="U51" s="49">
        <v>0</v>
      </c>
      <c r="V51" s="49">
        <v>0</v>
      </c>
      <c r="W51" s="49">
        <v>0</v>
      </c>
      <c r="X51" s="49">
        <v>0</v>
      </c>
      <c r="Y51" s="49">
        <v>0</v>
      </c>
      <c r="Z51" s="49"/>
      <c r="AA51" s="49"/>
      <c r="AB51" s="49"/>
      <c r="AC51" s="49"/>
      <c r="AD51" s="49"/>
      <c r="AE51" s="49"/>
      <c r="AF51" s="49"/>
      <c r="AG51" s="49"/>
      <c r="AH51" s="49"/>
      <c r="AI51" s="49"/>
      <c r="AJ51" s="49"/>
      <c r="AK51" s="49"/>
      <c r="AL51" s="49"/>
    </row>
    <row r="52" s="2" customFormat="1" ht="16.35" customHeight="1" spans="1:38">
      <c r="A52" s="2" t="s">
        <v>493</v>
      </c>
      <c r="B52" s="49">
        <v>167943.5</v>
      </c>
      <c r="C52" s="49">
        <v>0</v>
      </c>
      <c r="D52" s="49">
        <v>0</v>
      </c>
      <c r="E52" s="50">
        <v>0</v>
      </c>
      <c r="F52" s="51">
        <v>0</v>
      </c>
      <c r="G52" s="51">
        <v>0</v>
      </c>
      <c r="H52" s="50">
        <v>0</v>
      </c>
      <c r="I52" s="51">
        <v>0</v>
      </c>
      <c r="J52" s="51">
        <v>0</v>
      </c>
      <c r="K52" s="51">
        <v>0</v>
      </c>
      <c r="L52" s="49">
        <v>0</v>
      </c>
      <c r="M52" s="50">
        <v>0</v>
      </c>
      <c r="N52" s="51">
        <v>0</v>
      </c>
      <c r="O52" s="51">
        <v>0</v>
      </c>
      <c r="P52" s="65">
        <v>0</v>
      </c>
      <c r="Q52" s="49">
        <v>0</v>
      </c>
      <c r="R52" s="49">
        <v>0</v>
      </c>
      <c r="S52" s="49">
        <v>0</v>
      </c>
      <c r="T52" s="49">
        <v>0</v>
      </c>
      <c r="U52" s="49">
        <v>0</v>
      </c>
      <c r="V52" s="49">
        <v>0</v>
      </c>
      <c r="W52" s="49">
        <v>0</v>
      </c>
      <c r="X52" s="49">
        <v>0</v>
      </c>
      <c r="Y52" s="49">
        <v>0</v>
      </c>
      <c r="Z52" s="49"/>
      <c r="AA52" s="49"/>
      <c r="AB52" s="49"/>
      <c r="AC52" s="49"/>
      <c r="AD52" s="49"/>
      <c r="AE52" s="49"/>
      <c r="AF52" s="49"/>
      <c r="AG52" s="49"/>
      <c r="AH52" s="49"/>
      <c r="AI52" s="49"/>
      <c r="AJ52" s="49"/>
      <c r="AK52" s="49"/>
      <c r="AL52" s="49"/>
    </row>
    <row r="53" s="2" customFormat="1" ht="16.35" customHeight="1" spans="1:38">
      <c r="A53" s="2" t="s">
        <v>494</v>
      </c>
      <c r="B53" s="49">
        <v>47378.53</v>
      </c>
      <c r="C53" s="49">
        <v>0</v>
      </c>
      <c r="D53" s="49">
        <v>0</v>
      </c>
      <c r="E53" s="50">
        <v>0</v>
      </c>
      <c r="F53" s="51">
        <v>0</v>
      </c>
      <c r="G53" s="51">
        <v>0</v>
      </c>
      <c r="H53" s="50">
        <v>34253.46</v>
      </c>
      <c r="I53" s="51">
        <v>18442.12</v>
      </c>
      <c r="J53" s="51">
        <v>4194.73</v>
      </c>
      <c r="K53" s="51">
        <v>2950.1</v>
      </c>
      <c r="L53" s="49">
        <v>17420.52</v>
      </c>
      <c r="M53" s="50">
        <v>676.5</v>
      </c>
      <c r="N53" s="51">
        <v>0</v>
      </c>
      <c r="O53" s="51">
        <v>0</v>
      </c>
      <c r="P53" s="65">
        <v>345.1</v>
      </c>
      <c r="Q53" s="49">
        <v>2642</v>
      </c>
      <c r="R53" s="49">
        <v>308.1</v>
      </c>
      <c r="S53" s="49">
        <v>0</v>
      </c>
      <c r="T53" s="49">
        <v>1176.22</v>
      </c>
      <c r="U53" s="49">
        <v>0</v>
      </c>
      <c r="V53" s="49">
        <v>0</v>
      </c>
      <c r="W53" s="49">
        <v>2241.81</v>
      </c>
      <c r="X53" s="49">
        <v>0</v>
      </c>
      <c r="Y53" s="49">
        <v>776.7</v>
      </c>
      <c r="Z53" s="49"/>
      <c r="AA53" s="49"/>
      <c r="AB53" s="49"/>
      <c r="AC53" s="49"/>
      <c r="AD53" s="49"/>
      <c r="AE53" s="49"/>
      <c r="AF53" s="49"/>
      <c r="AG53" s="49"/>
      <c r="AH53" s="49"/>
      <c r="AI53" s="49"/>
      <c r="AJ53" s="49"/>
      <c r="AK53" s="49"/>
      <c r="AL53" s="49"/>
    </row>
    <row r="54" s="2" customFormat="1" ht="16.35" customHeight="1" spans="1:38">
      <c r="A54" s="2" t="s">
        <v>495</v>
      </c>
      <c r="B54" s="49">
        <v>0</v>
      </c>
      <c r="C54" s="49">
        <v>0</v>
      </c>
      <c r="D54" s="49">
        <v>0</v>
      </c>
      <c r="E54" s="50">
        <v>0</v>
      </c>
      <c r="F54" s="51">
        <v>0</v>
      </c>
      <c r="G54" s="51">
        <v>0</v>
      </c>
      <c r="H54" s="50">
        <v>0</v>
      </c>
      <c r="I54" s="51">
        <v>0</v>
      </c>
      <c r="J54" s="51">
        <v>0</v>
      </c>
      <c r="K54" s="51">
        <v>0</v>
      </c>
      <c r="L54" s="49">
        <v>0</v>
      </c>
      <c r="M54" s="50">
        <v>0</v>
      </c>
      <c r="N54" s="51">
        <v>0</v>
      </c>
      <c r="O54" s="51">
        <v>0</v>
      </c>
      <c r="P54" s="65">
        <v>0</v>
      </c>
      <c r="Q54" s="49">
        <v>0</v>
      </c>
      <c r="R54" s="49">
        <v>0</v>
      </c>
      <c r="S54" s="49">
        <v>0</v>
      </c>
      <c r="T54" s="49">
        <v>0</v>
      </c>
      <c r="U54" s="49">
        <v>0</v>
      </c>
      <c r="V54" s="49">
        <v>0</v>
      </c>
      <c r="W54" s="49">
        <v>0</v>
      </c>
      <c r="X54" s="49">
        <v>0</v>
      </c>
      <c r="Y54" s="49">
        <v>0</v>
      </c>
      <c r="Z54" s="49"/>
      <c r="AA54" s="49"/>
      <c r="AB54" s="49"/>
      <c r="AC54" s="49"/>
      <c r="AD54" s="49"/>
      <c r="AE54" s="49"/>
      <c r="AF54" s="49"/>
      <c r="AG54" s="49"/>
      <c r="AH54" s="49"/>
      <c r="AI54" s="49"/>
      <c r="AJ54" s="49"/>
      <c r="AK54" s="49"/>
      <c r="AL54" s="49"/>
    </row>
    <row r="55" s="2" customFormat="1" ht="16.35" customHeight="1" spans="1:38">
      <c r="A55" s="2" t="s">
        <v>496</v>
      </c>
      <c r="B55" s="49">
        <v>34037.83</v>
      </c>
      <c r="C55" s="49">
        <v>0</v>
      </c>
      <c r="D55" s="49">
        <v>0</v>
      </c>
      <c r="E55" s="50">
        <v>0</v>
      </c>
      <c r="F55" s="51">
        <v>0</v>
      </c>
      <c r="G55" s="51">
        <v>0</v>
      </c>
      <c r="H55" s="50">
        <v>440332.32</v>
      </c>
      <c r="I55" s="51">
        <v>10907.55</v>
      </c>
      <c r="J55" s="51">
        <v>42130.8</v>
      </c>
      <c r="K55" s="51">
        <v>9090.85</v>
      </c>
      <c r="L55" s="49">
        <v>9995.89</v>
      </c>
      <c r="M55" s="50">
        <v>0</v>
      </c>
      <c r="N55" s="51">
        <v>0</v>
      </c>
      <c r="O55" s="51">
        <v>911.66</v>
      </c>
      <c r="P55" s="65">
        <v>0</v>
      </c>
      <c r="Q55" s="49">
        <v>911.66</v>
      </c>
      <c r="R55" s="49">
        <v>2741.62</v>
      </c>
      <c r="S55" s="49">
        <v>5437.57</v>
      </c>
      <c r="T55" s="49">
        <v>3872.86</v>
      </c>
      <c r="U55" s="49">
        <v>0</v>
      </c>
      <c r="V55" s="49">
        <v>11836.64</v>
      </c>
      <c r="W55" s="49">
        <v>14995.84</v>
      </c>
      <c r="X55" s="49">
        <v>0</v>
      </c>
      <c r="Y55" s="49">
        <v>11425.46</v>
      </c>
      <c r="Z55" s="49"/>
      <c r="AA55" s="49"/>
      <c r="AB55" s="49"/>
      <c r="AC55" s="49"/>
      <c r="AD55" s="49"/>
      <c r="AE55" s="49"/>
      <c r="AF55" s="49"/>
      <c r="AG55" s="49"/>
      <c r="AH55" s="49"/>
      <c r="AI55" s="49"/>
      <c r="AJ55" s="49"/>
      <c r="AK55" s="49"/>
      <c r="AL55" s="49"/>
    </row>
    <row r="56" s="2" customFormat="1" ht="16.35" customHeight="1" spans="1:38">
      <c r="A56" s="2" t="s">
        <v>497</v>
      </c>
      <c r="B56" s="49">
        <v>0</v>
      </c>
      <c r="C56" s="49">
        <v>0</v>
      </c>
      <c r="D56" s="49">
        <v>0</v>
      </c>
      <c r="E56" s="50">
        <v>0</v>
      </c>
      <c r="F56" s="51">
        <v>0</v>
      </c>
      <c r="G56" s="51">
        <v>0</v>
      </c>
      <c r="H56" s="50">
        <v>0</v>
      </c>
      <c r="I56" s="51">
        <v>0</v>
      </c>
      <c r="J56" s="51">
        <v>0</v>
      </c>
      <c r="K56" s="51">
        <v>0</v>
      </c>
      <c r="L56" s="49">
        <v>0</v>
      </c>
      <c r="M56" s="50">
        <v>0</v>
      </c>
      <c r="N56" s="51">
        <v>0</v>
      </c>
      <c r="O56" s="51">
        <v>0</v>
      </c>
      <c r="P56" s="65">
        <v>0</v>
      </c>
      <c r="Q56" s="49">
        <v>0</v>
      </c>
      <c r="R56" s="49">
        <v>0</v>
      </c>
      <c r="S56" s="49">
        <v>0</v>
      </c>
      <c r="T56" s="49">
        <v>0</v>
      </c>
      <c r="U56" s="49">
        <v>0</v>
      </c>
      <c r="V56" s="49">
        <v>0</v>
      </c>
      <c r="W56" s="49">
        <v>0</v>
      </c>
      <c r="X56" s="49">
        <v>0</v>
      </c>
      <c r="Y56" s="49">
        <v>0</v>
      </c>
      <c r="Z56" s="49"/>
      <c r="AA56" s="49"/>
      <c r="AB56" s="49"/>
      <c r="AC56" s="49"/>
      <c r="AD56" s="49"/>
      <c r="AE56" s="49"/>
      <c r="AF56" s="49"/>
      <c r="AG56" s="49"/>
      <c r="AH56" s="49"/>
      <c r="AI56" s="49"/>
      <c r="AJ56" s="49"/>
      <c r="AK56" s="49"/>
      <c r="AL56" s="49"/>
    </row>
    <row r="57" s="2" customFormat="1" ht="16.35" customHeight="1" spans="1:38">
      <c r="A57" s="2" t="s">
        <v>498</v>
      </c>
      <c r="B57" s="49">
        <v>0</v>
      </c>
      <c r="C57" s="49">
        <v>0</v>
      </c>
      <c r="D57" s="49">
        <v>0</v>
      </c>
      <c r="E57" s="50">
        <v>0</v>
      </c>
      <c r="F57" s="51">
        <v>0</v>
      </c>
      <c r="G57" s="51">
        <v>0</v>
      </c>
      <c r="H57" s="50">
        <v>0</v>
      </c>
      <c r="I57" s="51">
        <v>0</v>
      </c>
      <c r="J57" s="51">
        <v>0</v>
      </c>
      <c r="K57" s="51">
        <v>0</v>
      </c>
      <c r="L57" s="49">
        <v>0</v>
      </c>
      <c r="M57" s="50">
        <v>0</v>
      </c>
      <c r="N57" s="51">
        <v>0</v>
      </c>
      <c r="O57" s="51">
        <v>0</v>
      </c>
      <c r="P57" s="65">
        <v>0</v>
      </c>
      <c r="Q57" s="49">
        <v>0</v>
      </c>
      <c r="R57" s="49">
        <v>0</v>
      </c>
      <c r="S57" s="49">
        <v>0</v>
      </c>
      <c r="T57" s="49">
        <v>0</v>
      </c>
      <c r="U57" s="49">
        <v>0</v>
      </c>
      <c r="V57" s="49">
        <v>0</v>
      </c>
      <c r="W57" s="49">
        <v>0</v>
      </c>
      <c r="X57" s="49">
        <v>0</v>
      </c>
      <c r="Y57" s="49">
        <v>0</v>
      </c>
      <c r="Z57" s="49"/>
      <c r="AA57" s="49"/>
      <c r="AB57" s="49"/>
      <c r="AC57" s="49"/>
      <c r="AD57" s="49"/>
      <c r="AE57" s="49"/>
      <c r="AF57" s="49"/>
      <c r="AG57" s="49"/>
      <c r="AH57" s="49"/>
      <c r="AI57" s="49"/>
      <c r="AJ57" s="49"/>
      <c r="AK57" s="49"/>
      <c r="AL57" s="49"/>
    </row>
    <row r="58" s="2" customFormat="1" ht="16.35" customHeight="1" spans="1:38">
      <c r="A58" s="2" t="s">
        <v>499</v>
      </c>
      <c r="B58" s="49">
        <v>0</v>
      </c>
      <c r="C58" s="49">
        <v>0</v>
      </c>
      <c r="D58" s="49">
        <v>0</v>
      </c>
      <c r="E58" s="50">
        <v>0</v>
      </c>
      <c r="F58" s="51">
        <v>0</v>
      </c>
      <c r="G58" s="51">
        <v>0</v>
      </c>
      <c r="H58" s="50">
        <v>0</v>
      </c>
      <c r="I58" s="51">
        <v>62135.92</v>
      </c>
      <c r="J58" s="51">
        <v>0</v>
      </c>
      <c r="K58" s="51">
        <v>0</v>
      </c>
      <c r="L58" s="49">
        <v>0</v>
      </c>
      <c r="M58" s="50">
        <v>0</v>
      </c>
      <c r="N58" s="51">
        <v>0</v>
      </c>
      <c r="O58" s="51">
        <v>62135.92</v>
      </c>
      <c r="P58" s="65">
        <v>0</v>
      </c>
      <c r="Q58" s="49">
        <v>0</v>
      </c>
      <c r="R58" s="49">
        <v>0</v>
      </c>
      <c r="S58" s="49">
        <v>0</v>
      </c>
      <c r="T58" s="49">
        <v>0</v>
      </c>
      <c r="U58" s="49">
        <v>0</v>
      </c>
      <c r="V58" s="49">
        <v>0</v>
      </c>
      <c r="W58" s="49">
        <v>0</v>
      </c>
      <c r="X58" s="49">
        <v>0</v>
      </c>
      <c r="Y58" s="49">
        <v>0</v>
      </c>
      <c r="Z58" s="49"/>
      <c r="AA58" s="49"/>
      <c r="AB58" s="49"/>
      <c r="AC58" s="49"/>
      <c r="AD58" s="49"/>
      <c r="AE58" s="49"/>
      <c r="AF58" s="49"/>
      <c r="AG58" s="49"/>
      <c r="AH58" s="49"/>
      <c r="AI58" s="49"/>
      <c r="AJ58" s="49"/>
      <c r="AK58" s="49"/>
      <c r="AL58" s="49"/>
    </row>
    <row r="59" s="2" customFormat="1" ht="16.35" customHeight="1" spans="1:38">
      <c r="A59" s="2" t="s">
        <v>500</v>
      </c>
      <c r="B59" s="49">
        <v>7928003.4</v>
      </c>
      <c r="C59" s="49">
        <v>0</v>
      </c>
      <c r="D59" s="49">
        <v>0</v>
      </c>
      <c r="E59" s="60">
        <v>0</v>
      </c>
      <c r="F59" s="58">
        <v>0</v>
      </c>
      <c r="G59" s="58">
        <v>0</v>
      </c>
      <c r="H59" s="59">
        <v>11948324.67</v>
      </c>
      <c r="I59" s="70">
        <v>2489992</v>
      </c>
      <c r="J59" s="70">
        <v>6433188.9</v>
      </c>
      <c r="K59" s="70">
        <v>1071605.13</v>
      </c>
      <c r="L59" s="49">
        <v>548797.63</v>
      </c>
      <c r="M59" s="57">
        <v>649085.96</v>
      </c>
      <c r="N59" s="58">
        <v>174278.21</v>
      </c>
      <c r="O59" s="58">
        <v>577300.73</v>
      </c>
      <c r="P59" s="65">
        <v>540529.47</v>
      </c>
      <c r="Q59" s="49">
        <v>524419.26</v>
      </c>
      <c r="R59" s="49">
        <v>309090.09</v>
      </c>
      <c r="S59" s="49">
        <v>238095.78</v>
      </c>
      <c r="T59" s="49">
        <v>288229.11</v>
      </c>
      <c r="U59" s="49">
        <v>0</v>
      </c>
      <c r="V59" s="49">
        <v>3728927.38</v>
      </c>
      <c r="W59" s="49">
        <v>943090.53</v>
      </c>
      <c r="X59" s="49">
        <v>798475.79</v>
      </c>
      <c r="Y59" s="49">
        <v>674466.09</v>
      </c>
      <c r="Z59" s="49"/>
      <c r="AA59" s="49"/>
      <c r="AB59" s="49"/>
      <c r="AC59" s="49"/>
      <c r="AD59" s="49"/>
      <c r="AE59" s="49"/>
      <c r="AF59" s="49"/>
      <c r="AG59" s="49"/>
      <c r="AH59" s="49"/>
      <c r="AI59" s="49"/>
      <c r="AJ59" s="49"/>
      <c r="AK59" s="49"/>
      <c r="AL59" s="49"/>
    </row>
    <row r="60" s="2" customFormat="1" ht="16.35" customHeight="1" spans="1:38">
      <c r="A60" s="2" t="s">
        <v>501</v>
      </c>
      <c r="B60" s="49">
        <v>896055.68</v>
      </c>
      <c r="C60" s="49">
        <v>0</v>
      </c>
      <c r="D60" s="49">
        <v>0</v>
      </c>
      <c r="E60" s="50">
        <v>0</v>
      </c>
      <c r="F60" s="51">
        <v>0</v>
      </c>
      <c r="G60" s="51">
        <v>0</v>
      </c>
      <c r="H60" s="50">
        <v>16981.11</v>
      </c>
      <c r="I60" s="51">
        <v>0</v>
      </c>
      <c r="J60" s="51">
        <v>133449.35</v>
      </c>
      <c r="K60" s="51">
        <v>0</v>
      </c>
      <c r="L60" s="49">
        <v>0</v>
      </c>
      <c r="M60" s="50">
        <v>0</v>
      </c>
      <c r="N60" s="51">
        <v>0</v>
      </c>
      <c r="O60" s="51">
        <v>0</v>
      </c>
      <c r="P60" s="65">
        <v>0</v>
      </c>
      <c r="Q60" s="49">
        <v>0</v>
      </c>
      <c r="R60" s="49">
        <v>0</v>
      </c>
      <c r="S60" s="49">
        <v>0</v>
      </c>
      <c r="T60" s="49">
        <v>0</v>
      </c>
      <c r="U60" s="49">
        <v>0</v>
      </c>
      <c r="V60" s="49">
        <v>133449.35</v>
      </c>
      <c r="W60" s="49">
        <v>0</v>
      </c>
      <c r="X60" s="49">
        <v>0</v>
      </c>
      <c r="Y60" s="49">
        <v>0</v>
      </c>
      <c r="Z60" s="49"/>
      <c r="AA60" s="49"/>
      <c r="AB60" s="49"/>
      <c r="AC60" s="49"/>
      <c r="AD60" s="49"/>
      <c r="AE60" s="49"/>
      <c r="AF60" s="49"/>
      <c r="AG60" s="49"/>
      <c r="AH60" s="49"/>
      <c r="AI60" s="49"/>
      <c r="AJ60" s="49"/>
      <c r="AK60" s="49"/>
      <c r="AL60" s="49"/>
    </row>
    <row r="61" s="2" customFormat="1" ht="16.35" customHeight="1" spans="1:38">
      <c r="A61" s="2" t="s">
        <v>502</v>
      </c>
      <c r="B61" s="49">
        <v>656802.4</v>
      </c>
      <c r="C61" s="49">
        <v>0</v>
      </c>
      <c r="D61" s="49">
        <v>0</v>
      </c>
      <c r="E61" s="50">
        <v>0</v>
      </c>
      <c r="F61" s="51">
        <v>0</v>
      </c>
      <c r="G61" s="51">
        <v>0</v>
      </c>
      <c r="H61" s="50">
        <v>1583154.57</v>
      </c>
      <c r="I61" s="51">
        <v>97227.69</v>
      </c>
      <c r="J61" s="51">
        <v>92541.15</v>
      </c>
      <c r="K61" s="51">
        <v>0</v>
      </c>
      <c r="L61" s="49">
        <v>97227.69</v>
      </c>
      <c r="M61" s="50">
        <v>0</v>
      </c>
      <c r="N61" s="51">
        <v>0</v>
      </c>
      <c r="O61" s="51">
        <v>0</v>
      </c>
      <c r="P61" s="65">
        <v>0</v>
      </c>
      <c r="Q61" s="49">
        <v>0</v>
      </c>
      <c r="R61" s="49">
        <v>0</v>
      </c>
      <c r="S61" s="49">
        <v>0</v>
      </c>
      <c r="T61" s="49">
        <v>2385.38</v>
      </c>
      <c r="U61" s="49">
        <v>0</v>
      </c>
      <c r="V61" s="49">
        <v>34899.21</v>
      </c>
      <c r="W61" s="49">
        <v>25173.71</v>
      </c>
      <c r="X61" s="49">
        <v>0</v>
      </c>
      <c r="Y61" s="49">
        <v>30082.85</v>
      </c>
      <c r="Z61" s="49"/>
      <c r="AA61" s="49"/>
      <c r="AB61" s="49"/>
      <c r="AC61" s="49"/>
      <c r="AD61" s="49"/>
      <c r="AE61" s="49"/>
      <c r="AF61" s="49"/>
      <c r="AG61" s="49"/>
      <c r="AH61" s="49"/>
      <c r="AI61" s="49"/>
      <c r="AJ61" s="49"/>
      <c r="AK61" s="49"/>
      <c r="AL61" s="49"/>
    </row>
    <row r="62" s="2" customFormat="1" ht="16.35" customHeight="1" spans="1:38">
      <c r="A62" s="2" t="s">
        <v>503</v>
      </c>
      <c r="B62" s="49">
        <v>713660.72</v>
      </c>
      <c r="C62" s="49">
        <v>0</v>
      </c>
      <c r="D62" s="49">
        <v>0</v>
      </c>
      <c r="E62" s="50">
        <v>0</v>
      </c>
      <c r="F62" s="51">
        <v>0</v>
      </c>
      <c r="G62" s="51">
        <v>0</v>
      </c>
      <c r="H62" s="50">
        <v>17671733.66</v>
      </c>
      <c r="I62" s="51">
        <v>7597460.96</v>
      </c>
      <c r="J62" s="51">
        <v>2525103.02</v>
      </c>
      <c r="K62" s="51">
        <v>565725.73</v>
      </c>
      <c r="L62" s="49">
        <v>5200092.4</v>
      </c>
      <c r="M62" s="50">
        <v>898174.3</v>
      </c>
      <c r="N62" s="51">
        <v>255034.27</v>
      </c>
      <c r="O62" s="51">
        <v>924788.57</v>
      </c>
      <c r="P62" s="65">
        <v>319371.42</v>
      </c>
      <c r="Q62" s="49">
        <v>0</v>
      </c>
      <c r="R62" s="49">
        <v>176000</v>
      </c>
      <c r="S62" s="49">
        <v>389725.73</v>
      </c>
      <c r="T62" s="49">
        <v>64459.9</v>
      </c>
      <c r="U62" s="49">
        <v>0</v>
      </c>
      <c r="V62" s="49">
        <v>429623.77</v>
      </c>
      <c r="W62" s="49">
        <v>531596.97</v>
      </c>
      <c r="X62" s="49">
        <v>0</v>
      </c>
      <c r="Y62" s="49">
        <v>1499422.38</v>
      </c>
      <c r="Z62" s="49"/>
      <c r="AA62" s="49"/>
      <c r="AB62" s="49"/>
      <c r="AC62" s="49"/>
      <c r="AD62" s="49"/>
      <c r="AE62" s="49"/>
      <c r="AF62" s="49"/>
      <c r="AG62" s="49"/>
      <c r="AH62" s="49"/>
      <c r="AI62" s="49"/>
      <c r="AJ62" s="49"/>
      <c r="AK62" s="49"/>
      <c r="AL62" s="49"/>
    </row>
    <row r="63" s="2" customFormat="1" ht="16.35" customHeight="1" spans="1:38">
      <c r="A63" s="2" t="s">
        <v>504</v>
      </c>
      <c r="B63" s="49">
        <v>373762.55</v>
      </c>
      <c r="C63" s="49">
        <v>0</v>
      </c>
      <c r="D63" s="49">
        <v>0</v>
      </c>
      <c r="E63" s="50">
        <v>0</v>
      </c>
      <c r="F63" s="51">
        <v>0</v>
      </c>
      <c r="G63" s="51">
        <v>0</v>
      </c>
      <c r="H63" s="50">
        <v>1897274.11</v>
      </c>
      <c r="I63" s="51">
        <v>950543.21</v>
      </c>
      <c r="J63" s="51">
        <v>216571.22</v>
      </c>
      <c r="K63" s="51">
        <v>61118.48</v>
      </c>
      <c r="L63" s="49">
        <v>692545.46</v>
      </c>
      <c r="M63" s="50">
        <v>96658.88</v>
      </c>
      <c r="N63" s="51">
        <v>27446.01</v>
      </c>
      <c r="O63" s="51">
        <v>99523.03</v>
      </c>
      <c r="P63" s="65">
        <v>34369.83</v>
      </c>
      <c r="Q63" s="49">
        <v>0</v>
      </c>
      <c r="R63" s="49">
        <v>19177.36</v>
      </c>
      <c r="S63" s="49">
        <v>41941.12</v>
      </c>
      <c r="T63" s="49">
        <v>8624.87</v>
      </c>
      <c r="U63" s="49">
        <v>0</v>
      </c>
      <c r="V63" s="49">
        <v>47225.83</v>
      </c>
      <c r="W63" s="49">
        <v>45511.93</v>
      </c>
      <c r="X63" s="49">
        <v>0</v>
      </c>
      <c r="Y63" s="49">
        <v>115208.59</v>
      </c>
      <c r="Z63" s="49"/>
      <c r="AA63" s="49"/>
      <c r="AB63" s="49"/>
      <c r="AC63" s="49"/>
      <c r="AD63" s="49"/>
      <c r="AE63" s="49"/>
      <c r="AF63" s="49"/>
      <c r="AG63" s="49"/>
      <c r="AH63" s="49"/>
      <c r="AI63" s="49"/>
      <c r="AJ63" s="49"/>
      <c r="AK63" s="49"/>
      <c r="AL63" s="49"/>
    </row>
    <row r="64" s="2" customFormat="1" ht="16.35" customHeight="1" spans="1:38">
      <c r="A64" s="2" t="s">
        <v>505</v>
      </c>
      <c r="B64" s="49">
        <v>251780.6</v>
      </c>
      <c r="C64" s="49">
        <v>0</v>
      </c>
      <c r="D64" s="49">
        <v>0</v>
      </c>
      <c r="E64" s="50">
        <v>0</v>
      </c>
      <c r="F64" s="51">
        <v>0</v>
      </c>
      <c r="G64" s="51">
        <v>0</v>
      </c>
      <c r="H64" s="50">
        <v>985645.29</v>
      </c>
      <c r="I64" s="51">
        <v>0</v>
      </c>
      <c r="J64" s="51">
        <v>0</v>
      </c>
      <c r="K64" s="51">
        <v>0</v>
      </c>
      <c r="L64" s="49">
        <v>0</v>
      </c>
      <c r="M64" s="50">
        <v>0</v>
      </c>
      <c r="N64" s="51">
        <v>0</v>
      </c>
      <c r="O64" s="51">
        <v>0</v>
      </c>
      <c r="P64" s="65">
        <v>0</v>
      </c>
      <c r="Q64" s="49">
        <v>0</v>
      </c>
      <c r="R64" s="49">
        <v>0</v>
      </c>
      <c r="S64" s="49">
        <v>0</v>
      </c>
      <c r="T64" s="49">
        <v>0</v>
      </c>
      <c r="U64" s="49">
        <v>0</v>
      </c>
      <c r="V64" s="49">
        <v>0</v>
      </c>
      <c r="W64" s="49">
        <v>0</v>
      </c>
      <c r="X64" s="49">
        <v>0</v>
      </c>
      <c r="Y64" s="49">
        <v>0</v>
      </c>
      <c r="Z64" s="49"/>
      <c r="AA64" s="49"/>
      <c r="AB64" s="49"/>
      <c r="AC64" s="49"/>
      <c r="AD64" s="49"/>
      <c r="AE64" s="49"/>
      <c r="AF64" s="49"/>
      <c r="AG64" s="49"/>
      <c r="AH64" s="49"/>
      <c r="AI64" s="49"/>
      <c r="AJ64" s="49"/>
      <c r="AK64" s="49"/>
      <c r="AL64" s="49"/>
    </row>
    <row r="65" s="2" customFormat="1" ht="16.35" customHeight="1" spans="1:38">
      <c r="A65" s="2" t="s">
        <v>506</v>
      </c>
      <c r="B65" s="49">
        <v>100860.63</v>
      </c>
      <c r="C65" s="49">
        <v>0</v>
      </c>
      <c r="D65" s="49">
        <v>0</v>
      </c>
      <c r="E65" s="50">
        <v>0</v>
      </c>
      <c r="F65" s="51">
        <v>0</v>
      </c>
      <c r="G65" s="51">
        <v>0</v>
      </c>
      <c r="H65" s="50">
        <v>150951.85</v>
      </c>
      <c r="I65" s="51">
        <v>340.19</v>
      </c>
      <c r="J65" s="51">
        <v>0</v>
      </c>
      <c r="K65" s="51">
        <v>3520</v>
      </c>
      <c r="L65" s="49">
        <v>300.19</v>
      </c>
      <c r="M65" s="50">
        <v>10</v>
      </c>
      <c r="N65" s="51">
        <v>10</v>
      </c>
      <c r="O65" s="51">
        <v>10</v>
      </c>
      <c r="P65" s="65">
        <v>10</v>
      </c>
      <c r="Q65" s="49">
        <v>0</v>
      </c>
      <c r="R65" s="49">
        <v>10</v>
      </c>
      <c r="S65" s="49">
        <v>3510</v>
      </c>
      <c r="T65" s="49">
        <v>0</v>
      </c>
      <c r="U65" s="49">
        <v>0</v>
      </c>
      <c r="V65" s="49">
        <v>0</v>
      </c>
      <c r="W65" s="49">
        <v>0</v>
      </c>
      <c r="X65" s="49">
        <v>0</v>
      </c>
      <c r="Y65" s="49">
        <v>0</v>
      </c>
      <c r="Z65" s="49"/>
      <c r="AA65" s="49"/>
      <c r="AB65" s="49"/>
      <c r="AC65" s="49"/>
      <c r="AD65" s="49"/>
      <c r="AE65" s="49"/>
      <c r="AF65" s="49"/>
      <c r="AG65" s="49"/>
      <c r="AH65" s="49"/>
      <c r="AI65" s="49"/>
      <c r="AJ65" s="49"/>
      <c r="AK65" s="49"/>
      <c r="AL65" s="49"/>
    </row>
    <row r="66" s="2" customFormat="1" ht="16.35" customHeight="1" spans="1:38">
      <c r="A66" s="2" t="s">
        <v>507</v>
      </c>
      <c r="B66" s="49">
        <v>107865.25</v>
      </c>
      <c r="C66" s="49">
        <v>0</v>
      </c>
      <c r="D66" s="49">
        <v>0</v>
      </c>
      <c r="E66" s="50">
        <v>0</v>
      </c>
      <c r="F66" s="51">
        <v>0</v>
      </c>
      <c r="G66" s="51">
        <v>0</v>
      </c>
      <c r="H66" s="50">
        <v>48543.69</v>
      </c>
      <c r="I66" s="51">
        <v>0</v>
      </c>
      <c r="J66" s="51">
        <v>900</v>
      </c>
      <c r="K66" s="51">
        <v>0</v>
      </c>
      <c r="L66" s="49">
        <v>0</v>
      </c>
      <c r="M66" s="50">
        <v>0</v>
      </c>
      <c r="N66" s="51">
        <v>0</v>
      </c>
      <c r="O66" s="51">
        <v>0</v>
      </c>
      <c r="P66" s="65">
        <v>0</v>
      </c>
      <c r="Q66" s="49">
        <v>0</v>
      </c>
      <c r="R66" s="49">
        <v>0</v>
      </c>
      <c r="S66" s="49">
        <v>0</v>
      </c>
      <c r="T66" s="49">
        <v>0</v>
      </c>
      <c r="U66" s="49">
        <v>0</v>
      </c>
      <c r="V66" s="49">
        <v>900</v>
      </c>
      <c r="W66" s="49">
        <v>0</v>
      </c>
      <c r="X66" s="49">
        <v>0</v>
      </c>
      <c r="Y66" s="49">
        <v>0</v>
      </c>
      <c r="Z66" s="49"/>
      <c r="AA66" s="49"/>
      <c r="AB66" s="49"/>
      <c r="AC66" s="49"/>
      <c r="AD66" s="49"/>
      <c r="AE66" s="49"/>
      <c r="AF66" s="49"/>
      <c r="AG66" s="49"/>
      <c r="AH66" s="49"/>
      <c r="AI66" s="49"/>
      <c r="AJ66" s="49"/>
      <c r="AK66" s="49"/>
      <c r="AL66" s="49"/>
    </row>
    <row r="67" s="2" customFormat="1" ht="16.35" customHeight="1" spans="1:38">
      <c r="A67" s="2" t="s">
        <v>508</v>
      </c>
      <c r="B67" s="49">
        <v>8111755.82</v>
      </c>
      <c r="C67" s="49">
        <v>0</v>
      </c>
      <c r="D67" s="49">
        <v>0</v>
      </c>
      <c r="E67" s="50">
        <v>0</v>
      </c>
      <c r="F67" s="51">
        <v>0</v>
      </c>
      <c r="G67" s="51">
        <v>0</v>
      </c>
      <c r="H67" s="50">
        <v>11142552.28</v>
      </c>
      <c r="I67" s="51">
        <v>267101.71</v>
      </c>
      <c r="J67" s="51">
        <v>0</v>
      </c>
      <c r="K67" s="51">
        <v>52085.52</v>
      </c>
      <c r="L67" s="49">
        <v>187008.26</v>
      </c>
      <c r="M67" s="50">
        <v>43328.08</v>
      </c>
      <c r="N67" s="51">
        <v>12255.12</v>
      </c>
      <c r="O67" s="51">
        <v>24510.25</v>
      </c>
      <c r="P67" s="65">
        <v>0</v>
      </c>
      <c r="Q67" s="49">
        <v>0</v>
      </c>
      <c r="R67" s="49">
        <v>24510.26</v>
      </c>
      <c r="S67" s="49">
        <v>27575.26</v>
      </c>
      <c r="T67" s="49">
        <v>0</v>
      </c>
      <c r="U67" s="49">
        <v>0</v>
      </c>
      <c r="V67" s="49">
        <v>0</v>
      </c>
      <c r="W67" s="49">
        <v>0</v>
      </c>
      <c r="X67" s="49">
        <v>0</v>
      </c>
      <c r="Y67" s="49">
        <v>0</v>
      </c>
      <c r="Z67" s="49"/>
      <c r="AA67" s="49"/>
      <c r="AB67" s="49"/>
      <c r="AC67" s="49"/>
      <c r="AD67" s="49"/>
      <c r="AE67" s="49"/>
      <c r="AF67" s="49"/>
      <c r="AG67" s="49"/>
      <c r="AH67" s="49"/>
      <c r="AI67" s="49"/>
      <c r="AJ67" s="49"/>
      <c r="AK67" s="49"/>
      <c r="AL67" s="49"/>
    </row>
    <row r="68" s="2" customFormat="1" ht="16.35" customHeight="1" spans="1:38">
      <c r="A68" s="2" t="s">
        <v>509</v>
      </c>
      <c r="B68" s="49">
        <v>1481560.74</v>
      </c>
      <c r="C68" s="49">
        <v>0</v>
      </c>
      <c r="D68" s="49">
        <v>0</v>
      </c>
      <c r="E68" s="50">
        <v>0</v>
      </c>
      <c r="F68" s="51">
        <v>0</v>
      </c>
      <c r="G68" s="51">
        <v>0</v>
      </c>
      <c r="H68" s="50">
        <v>3910992.34</v>
      </c>
      <c r="I68" s="51">
        <v>433723.83</v>
      </c>
      <c r="J68" s="51">
        <v>4618.49</v>
      </c>
      <c r="K68" s="51">
        <v>34669.81</v>
      </c>
      <c r="L68" s="49">
        <v>0</v>
      </c>
      <c r="M68" s="50">
        <v>398272.69</v>
      </c>
      <c r="N68" s="51">
        <v>16762.46</v>
      </c>
      <c r="O68" s="51">
        <v>11792.46</v>
      </c>
      <c r="P68" s="65">
        <v>6896.22</v>
      </c>
      <c r="Q68" s="49">
        <v>0</v>
      </c>
      <c r="R68" s="49">
        <v>23113.21</v>
      </c>
      <c r="S68" s="49">
        <v>11556.6</v>
      </c>
      <c r="T68" s="49">
        <v>4358.49</v>
      </c>
      <c r="U68" s="49">
        <v>0</v>
      </c>
      <c r="V68" s="49">
        <v>0</v>
      </c>
      <c r="W68" s="49">
        <v>0</v>
      </c>
      <c r="X68" s="49">
        <v>0</v>
      </c>
      <c r="Y68" s="49">
        <v>260</v>
      </c>
      <c r="Z68" s="49"/>
      <c r="AA68" s="49"/>
      <c r="AB68" s="49"/>
      <c r="AC68" s="49"/>
      <c r="AD68" s="49"/>
      <c r="AE68" s="49"/>
      <c r="AF68" s="49"/>
      <c r="AG68" s="49"/>
      <c r="AH68" s="49"/>
      <c r="AI68" s="49"/>
      <c r="AJ68" s="49"/>
      <c r="AK68" s="49"/>
      <c r="AL68" s="49"/>
    </row>
    <row r="69" s="2" customFormat="1" ht="16.35" customHeight="1" spans="1:38">
      <c r="A69" s="2" t="s">
        <v>510</v>
      </c>
      <c r="B69" s="49">
        <v>0</v>
      </c>
      <c r="C69" s="49">
        <v>0</v>
      </c>
      <c r="D69" s="49">
        <v>0</v>
      </c>
      <c r="E69" s="50">
        <v>0</v>
      </c>
      <c r="F69" s="51">
        <v>0</v>
      </c>
      <c r="G69" s="51">
        <v>0</v>
      </c>
      <c r="H69" s="50">
        <v>0</v>
      </c>
      <c r="I69" s="51">
        <v>0</v>
      </c>
      <c r="J69" s="51">
        <v>0</v>
      </c>
      <c r="K69" s="51">
        <v>0</v>
      </c>
      <c r="L69" s="49">
        <v>0</v>
      </c>
      <c r="M69" s="50">
        <v>0</v>
      </c>
      <c r="N69" s="51">
        <v>0</v>
      </c>
      <c r="O69" s="51">
        <v>0</v>
      </c>
      <c r="P69" s="65">
        <v>0</v>
      </c>
      <c r="Q69" s="49">
        <v>0</v>
      </c>
      <c r="R69" s="49">
        <v>0</v>
      </c>
      <c r="S69" s="49">
        <v>0</v>
      </c>
      <c r="T69" s="49">
        <v>0</v>
      </c>
      <c r="U69" s="49">
        <v>0</v>
      </c>
      <c r="V69" s="49">
        <v>0</v>
      </c>
      <c r="W69" s="49">
        <v>0</v>
      </c>
      <c r="X69" s="49">
        <v>0</v>
      </c>
      <c r="Y69" s="49">
        <v>0</v>
      </c>
      <c r="Z69" s="49"/>
      <c r="AA69" s="49"/>
      <c r="AB69" s="49"/>
      <c r="AC69" s="49"/>
      <c r="AD69" s="49"/>
      <c r="AE69" s="49"/>
      <c r="AF69" s="49"/>
      <c r="AG69" s="49"/>
      <c r="AH69" s="49"/>
      <c r="AI69" s="49"/>
      <c r="AJ69" s="49"/>
      <c r="AK69" s="49"/>
      <c r="AL69" s="49"/>
    </row>
    <row r="70" s="2" customFormat="1" ht="16.35" customHeight="1" spans="1:38">
      <c r="A70" s="2" t="s">
        <v>511</v>
      </c>
      <c r="B70" s="49">
        <v>6753669.24</v>
      </c>
      <c r="C70" s="2">
        <v>0</v>
      </c>
      <c r="D70" s="49">
        <v>0</v>
      </c>
      <c r="E70" s="50">
        <v>0</v>
      </c>
      <c r="F70" s="51">
        <v>0</v>
      </c>
      <c r="G70" s="51">
        <v>0</v>
      </c>
      <c r="H70" s="50">
        <v>2496158.81</v>
      </c>
      <c r="I70" s="51">
        <v>408111.28</v>
      </c>
      <c r="J70" s="51">
        <v>0</v>
      </c>
      <c r="K70" s="51">
        <v>23612</v>
      </c>
      <c r="L70" s="49">
        <v>293815.89</v>
      </c>
      <c r="M70" s="50">
        <v>42989.08</v>
      </c>
      <c r="N70" s="51">
        <v>19066.65</v>
      </c>
      <c r="O70" s="51">
        <v>44600.28</v>
      </c>
      <c r="P70" s="65">
        <v>7639.38</v>
      </c>
      <c r="Q70" s="49">
        <v>0</v>
      </c>
      <c r="R70" s="49">
        <v>3696.68</v>
      </c>
      <c r="S70" s="49">
        <v>19915.32</v>
      </c>
      <c r="T70" s="49">
        <v>0</v>
      </c>
      <c r="U70" s="49">
        <v>0</v>
      </c>
      <c r="V70" s="49">
        <v>0</v>
      </c>
      <c r="W70" s="49">
        <v>0</v>
      </c>
      <c r="X70" s="49">
        <v>0</v>
      </c>
      <c r="Y70" s="49">
        <v>0</v>
      </c>
      <c r="Z70" s="49"/>
      <c r="AA70" s="49"/>
      <c r="AB70" s="49"/>
      <c r="AC70" s="49"/>
      <c r="AD70" s="49"/>
      <c r="AE70" s="49"/>
      <c r="AF70" s="49"/>
      <c r="AG70" s="49"/>
      <c r="AH70" s="49"/>
      <c r="AI70" s="49"/>
      <c r="AJ70" s="49"/>
      <c r="AK70" s="49"/>
      <c r="AL70" s="49"/>
    </row>
    <row r="71" s="2" customFormat="1" ht="16.35" customHeight="1" spans="1:38">
      <c r="A71" s="2" t="s">
        <v>512</v>
      </c>
      <c r="B71" s="49">
        <v>9512875.75</v>
      </c>
      <c r="C71" s="49">
        <v>0</v>
      </c>
      <c r="D71" s="49">
        <v>0</v>
      </c>
      <c r="E71" s="50">
        <v>0</v>
      </c>
      <c r="F71" s="51">
        <v>0</v>
      </c>
      <c r="G71" s="51">
        <v>0</v>
      </c>
      <c r="H71" s="50">
        <v>365336.42</v>
      </c>
      <c r="I71" s="51">
        <v>89295.28</v>
      </c>
      <c r="J71" s="51">
        <v>0</v>
      </c>
      <c r="K71" s="51">
        <v>0</v>
      </c>
      <c r="L71" s="49">
        <v>0</v>
      </c>
      <c r="M71" s="50">
        <v>89295.28</v>
      </c>
      <c r="N71" s="51">
        <v>0</v>
      </c>
      <c r="O71" s="51">
        <v>0</v>
      </c>
      <c r="P71" s="65">
        <v>0</v>
      </c>
      <c r="Q71" s="49">
        <v>0</v>
      </c>
      <c r="R71" s="49">
        <v>0</v>
      </c>
      <c r="S71" s="49">
        <v>0</v>
      </c>
      <c r="T71" s="49">
        <v>0</v>
      </c>
      <c r="U71" s="49">
        <v>0</v>
      </c>
      <c r="V71" s="49">
        <v>0</v>
      </c>
      <c r="W71" s="49">
        <v>0</v>
      </c>
      <c r="X71" s="49">
        <v>0</v>
      </c>
      <c r="Y71" s="49">
        <v>0</v>
      </c>
      <c r="Z71" s="49"/>
      <c r="AA71" s="49"/>
      <c r="AB71" s="49"/>
      <c r="AC71" s="49"/>
      <c r="AD71" s="49"/>
      <c r="AE71" s="49"/>
      <c r="AF71" s="49"/>
      <c r="AG71" s="49"/>
      <c r="AH71" s="49"/>
      <c r="AI71" s="49"/>
      <c r="AJ71" s="49"/>
      <c r="AK71" s="49"/>
      <c r="AL71" s="49"/>
    </row>
    <row r="72" s="2" customFormat="1" ht="16.35" customHeight="1" spans="1:38">
      <c r="A72" s="2" t="s">
        <v>513</v>
      </c>
      <c r="B72" s="49">
        <v>2026184.46</v>
      </c>
      <c r="C72" s="49">
        <v>0</v>
      </c>
      <c r="D72" s="49">
        <v>0</v>
      </c>
      <c r="E72" s="50">
        <v>0</v>
      </c>
      <c r="F72" s="51">
        <v>0</v>
      </c>
      <c r="G72" s="51">
        <v>0</v>
      </c>
      <c r="H72" s="50">
        <v>4366522.05</v>
      </c>
      <c r="I72" s="51">
        <v>1012905.79</v>
      </c>
      <c r="J72" s="51">
        <v>620929.17</v>
      </c>
      <c r="K72" s="51">
        <v>91433.98</v>
      </c>
      <c r="L72" s="49">
        <v>674164.04</v>
      </c>
      <c r="M72" s="50">
        <v>117897.67</v>
      </c>
      <c r="N72" s="51">
        <v>40148</v>
      </c>
      <c r="O72" s="51">
        <v>132392.72</v>
      </c>
      <c r="P72" s="65">
        <v>48303.36</v>
      </c>
      <c r="Q72" s="49">
        <v>7902.26</v>
      </c>
      <c r="R72" s="49">
        <v>26464.44</v>
      </c>
      <c r="S72" s="49">
        <v>57067.28</v>
      </c>
      <c r="T72" s="49">
        <v>45383.81</v>
      </c>
      <c r="U72" s="49">
        <v>0</v>
      </c>
      <c r="V72" s="49">
        <v>109555.35</v>
      </c>
      <c r="W72" s="49">
        <v>84083.31</v>
      </c>
      <c r="X72" s="49">
        <v>0</v>
      </c>
      <c r="Y72" s="49">
        <v>381906.7</v>
      </c>
      <c r="Z72" s="49"/>
      <c r="AA72" s="49"/>
      <c r="AB72" s="49"/>
      <c r="AC72" s="49"/>
      <c r="AD72" s="49"/>
      <c r="AE72" s="49"/>
      <c r="AF72" s="49"/>
      <c r="AG72" s="49"/>
      <c r="AH72" s="49"/>
      <c r="AI72" s="49"/>
      <c r="AJ72" s="49"/>
      <c r="AK72" s="49"/>
      <c r="AL72" s="49"/>
    </row>
    <row r="73" s="2" customFormat="1" ht="16.35" customHeight="1" spans="1:38">
      <c r="A73" s="2" t="s">
        <v>514</v>
      </c>
      <c r="B73" s="49">
        <v>0</v>
      </c>
      <c r="C73" s="49">
        <v>0</v>
      </c>
      <c r="D73" s="49">
        <v>0</v>
      </c>
      <c r="E73" s="50">
        <v>0</v>
      </c>
      <c r="F73" s="51">
        <v>0</v>
      </c>
      <c r="G73" s="51">
        <v>0</v>
      </c>
      <c r="H73" s="50">
        <v>0</v>
      </c>
      <c r="I73" s="51">
        <v>0</v>
      </c>
      <c r="J73" s="51">
        <v>0</v>
      </c>
      <c r="K73" s="51">
        <v>0</v>
      </c>
      <c r="L73" s="49">
        <v>0</v>
      </c>
      <c r="M73" s="50">
        <v>0</v>
      </c>
      <c r="N73" s="51">
        <v>0</v>
      </c>
      <c r="O73" s="51">
        <v>0</v>
      </c>
      <c r="P73" s="65">
        <v>0</v>
      </c>
      <c r="Q73" s="49">
        <v>0</v>
      </c>
      <c r="R73" s="49">
        <v>0</v>
      </c>
      <c r="S73" s="49">
        <v>0</v>
      </c>
      <c r="T73" s="49">
        <v>0</v>
      </c>
      <c r="U73" s="49">
        <v>0</v>
      </c>
      <c r="V73" s="49">
        <v>0</v>
      </c>
      <c r="W73" s="49">
        <v>0</v>
      </c>
      <c r="X73" s="49">
        <v>0</v>
      </c>
      <c r="Y73" s="49">
        <v>0</v>
      </c>
      <c r="Z73" s="49"/>
      <c r="AA73" s="49"/>
      <c r="AB73" s="49"/>
      <c r="AC73" s="49"/>
      <c r="AD73" s="49"/>
      <c r="AE73" s="49"/>
      <c r="AF73" s="49"/>
      <c r="AG73" s="49"/>
      <c r="AH73" s="49"/>
      <c r="AI73" s="49"/>
      <c r="AJ73" s="49"/>
      <c r="AK73" s="49"/>
      <c r="AL73" s="49"/>
    </row>
    <row r="74" s="2" customFormat="1" ht="16.35" customHeight="1" spans="1:38">
      <c r="A74" s="2" t="s">
        <v>515</v>
      </c>
      <c r="B74" s="49">
        <v>30986833.84</v>
      </c>
      <c r="C74" s="49">
        <v>0</v>
      </c>
      <c r="D74" s="49">
        <v>0</v>
      </c>
      <c r="E74" s="57">
        <v>0</v>
      </c>
      <c r="F74" s="58">
        <v>0</v>
      </c>
      <c r="G74" s="58">
        <v>0</v>
      </c>
      <c r="H74" s="59">
        <v>44635846.18</v>
      </c>
      <c r="I74" s="70">
        <v>10856709.94</v>
      </c>
      <c r="J74" s="70">
        <v>3594112.4</v>
      </c>
      <c r="K74" s="70">
        <v>832165.52</v>
      </c>
      <c r="L74" s="49">
        <v>7145153.93</v>
      </c>
      <c r="M74" s="57">
        <v>1686625.98</v>
      </c>
      <c r="N74" s="58">
        <v>370722.51</v>
      </c>
      <c r="O74" s="58">
        <v>1237617.31</v>
      </c>
      <c r="P74" s="65">
        <v>416590.21</v>
      </c>
      <c r="Q74" s="49">
        <v>7902.26</v>
      </c>
      <c r="R74" s="49">
        <v>272971.95</v>
      </c>
      <c r="S74" s="49">
        <v>551291.31</v>
      </c>
      <c r="T74" s="49">
        <v>125212.45</v>
      </c>
      <c r="U74" s="49">
        <v>0</v>
      </c>
      <c r="V74" s="49">
        <v>755653.51</v>
      </c>
      <c r="W74" s="49">
        <v>686365.92</v>
      </c>
      <c r="X74" s="49">
        <v>0</v>
      </c>
      <c r="Y74" s="49">
        <v>2026880.52</v>
      </c>
      <c r="Z74" s="49"/>
      <c r="AA74" s="49"/>
      <c r="AB74" s="49"/>
      <c r="AC74" s="49"/>
      <c r="AD74" s="49"/>
      <c r="AE74" s="49"/>
      <c r="AF74" s="49"/>
      <c r="AG74" s="49"/>
      <c r="AH74" s="49"/>
      <c r="AI74" s="49"/>
      <c r="AJ74" s="49"/>
      <c r="AK74" s="49"/>
      <c r="AL74" s="49"/>
    </row>
    <row r="75" s="2" customFormat="1" ht="16.35" customHeight="1" spans="1:38">
      <c r="A75" s="2" t="s">
        <v>516</v>
      </c>
      <c r="B75" s="49">
        <v>0</v>
      </c>
      <c r="C75" s="49">
        <v>0</v>
      </c>
      <c r="D75" s="49">
        <v>0</v>
      </c>
      <c r="E75" s="50">
        <v>0</v>
      </c>
      <c r="F75" s="51">
        <v>0</v>
      </c>
      <c r="G75" s="51">
        <v>0</v>
      </c>
      <c r="H75" s="50">
        <v>0</v>
      </c>
      <c r="I75" s="51">
        <v>0</v>
      </c>
      <c r="J75" s="51">
        <v>0</v>
      </c>
      <c r="K75" s="51">
        <v>0</v>
      </c>
      <c r="L75" s="49">
        <v>0</v>
      </c>
      <c r="M75" s="50">
        <v>0</v>
      </c>
      <c r="N75" s="51">
        <v>0</v>
      </c>
      <c r="O75" s="51">
        <v>0</v>
      </c>
      <c r="P75" s="65">
        <v>0</v>
      </c>
      <c r="Q75" s="49">
        <v>0</v>
      </c>
      <c r="R75" s="49">
        <v>0</v>
      </c>
      <c r="S75" s="49">
        <v>0</v>
      </c>
      <c r="T75" s="49">
        <v>0</v>
      </c>
      <c r="U75" s="49">
        <v>0</v>
      </c>
      <c r="V75" s="49">
        <v>0</v>
      </c>
      <c r="W75" s="49">
        <v>0</v>
      </c>
      <c r="X75" s="49">
        <v>0</v>
      </c>
      <c r="Y75" s="49">
        <v>0</v>
      </c>
      <c r="Z75" s="49"/>
      <c r="AA75" s="49"/>
      <c r="AB75" s="49"/>
      <c r="AC75" s="49"/>
      <c r="AD75" s="49"/>
      <c r="AE75" s="49"/>
      <c r="AF75" s="49"/>
      <c r="AG75" s="49"/>
      <c r="AH75" s="49"/>
      <c r="AI75" s="49"/>
      <c r="AJ75" s="49"/>
      <c r="AK75" s="49"/>
      <c r="AL75" s="49"/>
    </row>
    <row r="76" s="2" customFormat="1" ht="16.35" customHeight="1" spans="1:38">
      <c r="A76" s="2" t="s">
        <v>517</v>
      </c>
      <c r="B76" s="49">
        <v>0</v>
      </c>
      <c r="C76" s="49">
        <v>0</v>
      </c>
      <c r="D76" s="49">
        <v>0</v>
      </c>
      <c r="E76" s="50">
        <v>0</v>
      </c>
      <c r="F76" s="51">
        <v>0</v>
      </c>
      <c r="G76" s="51">
        <v>0</v>
      </c>
      <c r="H76" s="50">
        <v>0</v>
      </c>
      <c r="I76" s="51">
        <v>0</v>
      </c>
      <c r="J76" s="51">
        <v>0</v>
      </c>
      <c r="K76" s="51">
        <v>0</v>
      </c>
      <c r="L76" s="49">
        <v>0</v>
      </c>
      <c r="M76" s="50">
        <v>0</v>
      </c>
      <c r="N76" s="51">
        <v>0</v>
      </c>
      <c r="O76" s="51">
        <v>0</v>
      </c>
      <c r="P76" s="65">
        <v>0</v>
      </c>
      <c r="Q76" s="49">
        <v>0</v>
      </c>
      <c r="R76" s="49">
        <v>0</v>
      </c>
      <c r="S76" s="49">
        <v>0</v>
      </c>
      <c r="T76" s="49">
        <v>0</v>
      </c>
      <c r="U76" s="49">
        <v>0</v>
      </c>
      <c r="V76" s="49">
        <v>0</v>
      </c>
      <c r="W76" s="49">
        <v>0</v>
      </c>
      <c r="X76" s="49">
        <v>0</v>
      </c>
      <c r="Y76" s="49">
        <v>0</v>
      </c>
      <c r="Z76" s="49"/>
      <c r="AA76" s="49"/>
      <c r="AB76" s="49"/>
      <c r="AC76" s="49"/>
      <c r="AD76" s="49"/>
      <c r="AE76" s="49"/>
      <c r="AF76" s="49"/>
      <c r="AG76" s="49"/>
      <c r="AH76" s="49"/>
      <c r="AI76" s="49"/>
      <c r="AJ76" s="49"/>
      <c r="AK76" s="49"/>
      <c r="AL76" s="49"/>
    </row>
    <row r="77" s="2" customFormat="1" ht="16.35" customHeight="1" spans="1:38">
      <c r="A77" s="2" t="s">
        <v>518</v>
      </c>
      <c r="B77" s="49">
        <v>1601558.03</v>
      </c>
      <c r="C77" s="49">
        <v>0</v>
      </c>
      <c r="D77" s="49">
        <v>0</v>
      </c>
      <c r="E77" s="50">
        <v>0</v>
      </c>
      <c r="F77" s="51">
        <v>0</v>
      </c>
      <c r="G77" s="51">
        <v>0</v>
      </c>
      <c r="H77" s="50">
        <v>1396635.84</v>
      </c>
      <c r="I77" s="51">
        <v>148797.67</v>
      </c>
      <c r="J77" s="51">
        <v>631934.59</v>
      </c>
      <c r="K77" s="51">
        <v>129088.13</v>
      </c>
      <c r="L77" s="49">
        <v>16966.6</v>
      </c>
      <c r="M77" s="50">
        <v>31212.36</v>
      </c>
      <c r="N77" s="51">
        <v>8991.09</v>
      </c>
      <c r="O77" s="51">
        <v>70130.07</v>
      </c>
      <c r="P77" s="65">
        <v>21497.55</v>
      </c>
      <c r="Q77" s="49">
        <v>39484.48</v>
      </c>
      <c r="R77" s="49">
        <v>56927.93</v>
      </c>
      <c r="S77" s="49">
        <v>32675.72</v>
      </c>
      <c r="T77" s="49">
        <v>61441.33</v>
      </c>
      <c r="U77" s="49">
        <v>0</v>
      </c>
      <c r="V77" s="49">
        <v>308574.2</v>
      </c>
      <c r="W77" s="49">
        <v>105588.71</v>
      </c>
      <c r="X77" s="49">
        <v>69729.26</v>
      </c>
      <c r="Y77" s="49">
        <v>86601.09</v>
      </c>
      <c r="Z77" s="49"/>
      <c r="AA77" s="49"/>
      <c r="AB77" s="49"/>
      <c r="AC77" s="49"/>
      <c r="AD77" s="49"/>
      <c r="AE77" s="49"/>
      <c r="AF77" s="49"/>
      <c r="AG77" s="49"/>
      <c r="AH77" s="49"/>
      <c r="AI77" s="49"/>
      <c r="AJ77" s="49"/>
      <c r="AK77" s="49"/>
      <c r="AL77" s="49"/>
    </row>
    <row r="78" s="2" customFormat="1" ht="16.35" customHeight="1" spans="1:38">
      <c r="A78" s="2" t="s">
        <v>519</v>
      </c>
      <c r="B78" s="49">
        <v>0</v>
      </c>
      <c r="C78" s="49">
        <v>0</v>
      </c>
      <c r="D78" s="49">
        <v>0</v>
      </c>
      <c r="E78" s="50">
        <v>0</v>
      </c>
      <c r="F78" s="51">
        <v>0</v>
      </c>
      <c r="G78" s="51">
        <v>0</v>
      </c>
      <c r="H78" s="50">
        <v>44404.25</v>
      </c>
      <c r="I78" s="51">
        <v>0</v>
      </c>
      <c r="J78" s="51">
        <v>0</v>
      </c>
      <c r="K78" s="51">
        <v>0</v>
      </c>
      <c r="L78" s="49">
        <v>0</v>
      </c>
      <c r="M78" s="50">
        <v>0</v>
      </c>
      <c r="N78" s="51">
        <v>0</v>
      </c>
      <c r="O78" s="51">
        <v>0</v>
      </c>
      <c r="P78" s="65">
        <v>0</v>
      </c>
      <c r="Q78" s="49">
        <v>0</v>
      </c>
      <c r="R78" s="49">
        <v>0</v>
      </c>
      <c r="S78" s="49">
        <v>0</v>
      </c>
      <c r="T78" s="49">
        <v>0</v>
      </c>
      <c r="U78" s="49">
        <v>0</v>
      </c>
      <c r="V78" s="49">
        <v>0</v>
      </c>
      <c r="W78" s="49">
        <v>0</v>
      </c>
      <c r="X78" s="49">
        <v>0</v>
      </c>
      <c r="Y78" s="49">
        <v>0</v>
      </c>
      <c r="Z78" s="49"/>
      <c r="AA78" s="49"/>
      <c r="AB78" s="49"/>
      <c r="AC78" s="49"/>
      <c r="AD78" s="49"/>
      <c r="AE78" s="49"/>
      <c r="AF78" s="49"/>
      <c r="AG78" s="49"/>
      <c r="AH78" s="49"/>
      <c r="AI78" s="49"/>
      <c r="AJ78" s="49"/>
      <c r="AK78" s="49"/>
      <c r="AL78" s="49"/>
    </row>
    <row r="79" s="2" customFormat="1" ht="16.35" customHeight="1" spans="1:38">
      <c r="A79" s="2" t="s">
        <v>520</v>
      </c>
      <c r="B79" s="49">
        <v>1601558.03</v>
      </c>
      <c r="C79" s="49">
        <v>0</v>
      </c>
      <c r="D79" s="49">
        <v>0</v>
      </c>
      <c r="E79" s="57">
        <v>0</v>
      </c>
      <c r="F79" s="58">
        <v>0</v>
      </c>
      <c r="G79" s="58">
        <v>0</v>
      </c>
      <c r="H79" s="59">
        <v>1441040.09</v>
      </c>
      <c r="I79" s="70">
        <v>148797.67</v>
      </c>
      <c r="J79" s="70">
        <v>631934.59</v>
      </c>
      <c r="K79" s="70">
        <v>129088.13</v>
      </c>
      <c r="L79" s="49">
        <v>16966.6</v>
      </c>
      <c r="M79" s="57">
        <v>31212.36</v>
      </c>
      <c r="N79" s="58">
        <v>8991.09</v>
      </c>
      <c r="O79" s="58">
        <v>70130.07</v>
      </c>
      <c r="P79" s="65">
        <v>21497.55</v>
      </c>
      <c r="Q79" s="49">
        <v>39484.48</v>
      </c>
      <c r="R79" s="49">
        <v>56927.93</v>
      </c>
      <c r="S79" s="49">
        <v>32675.72</v>
      </c>
      <c r="T79" s="49">
        <v>61441.33</v>
      </c>
      <c r="U79" s="49">
        <v>0</v>
      </c>
      <c r="V79" s="49">
        <v>308574.2</v>
      </c>
      <c r="W79" s="49">
        <v>105588.71</v>
      </c>
      <c r="X79" s="49">
        <v>69729.26</v>
      </c>
      <c r="Y79" s="49">
        <v>86601.09</v>
      </c>
      <c r="Z79" s="49"/>
      <c r="AA79" s="49"/>
      <c r="AB79" s="49"/>
      <c r="AC79" s="49"/>
      <c r="AD79" s="49"/>
      <c r="AE79" s="49"/>
      <c r="AF79" s="49"/>
      <c r="AG79" s="49"/>
      <c r="AH79" s="49"/>
      <c r="AI79" s="49"/>
      <c r="AJ79" s="49"/>
      <c r="AK79" s="49"/>
      <c r="AL79" s="49"/>
    </row>
    <row r="80" s="2" customFormat="1" ht="16.35" customHeight="1" spans="1:38">
      <c r="A80" s="2" t="s">
        <v>521</v>
      </c>
      <c r="B80" s="49">
        <v>160296891.92</v>
      </c>
      <c r="C80" s="49">
        <v>0</v>
      </c>
      <c r="D80" s="49">
        <v>23406.88</v>
      </c>
      <c r="E80" s="71">
        <v>0</v>
      </c>
      <c r="F80" s="72">
        <v>0</v>
      </c>
      <c r="G80" s="72">
        <v>0</v>
      </c>
      <c r="H80" s="73">
        <v>245153137.61</v>
      </c>
      <c r="I80" s="83">
        <v>29784412.81</v>
      </c>
      <c r="J80" s="84">
        <v>76177804.5</v>
      </c>
      <c r="K80" s="83">
        <v>11308674.38</v>
      </c>
      <c r="L80" s="49">
        <v>10067582.84</v>
      </c>
      <c r="M80" s="85">
        <v>6784448.74</v>
      </c>
      <c r="N80" s="72">
        <v>1960931.91</v>
      </c>
      <c r="O80" s="86">
        <v>8238965.96</v>
      </c>
      <c r="P80" s="65">
        <v>2732483.36</v>
      </c>
      <c r="Q80" s="49">
        <v>3660086.12</v>
      </c>
      <c r="R80" s="49">
        <v>4316902.33</v>
      </c>
      <c r="S80" s="49">
        <v>3331685.93</v>
      </c>
      <c r="T80" s="49">
        <v>3545895.49</v>
      </c>
      <c r="U80" s="49">
        <v>0</v>
      </c>
      <c r="V80" s="49">
        <v>46653500.15</v>
      </c>
      <c r="W80" s="49">
        <v>14959942.04</v>
      </c>
      <c r="X80" s="49">
        <v>4002492.51</v>
      </c>
      <c r="Y80" s="49">
        <v>7015974.31</v>
      </c>
      <c r="Z80" s="49"/>
      <c r="AA80" s="49"/>
      <c r="AB80" s="49"/>
      <c r="AC80" s="49"/>
      <c r="AD80" s="49"/>
      <c r="AE80" s="49"/>
      <c r="AF80" s="49"/>
      <c r="AG80" s="49"/>
      <c r="AH80" s="49"/>
      <c r="AI80" s="49"/>
      <c r="AJ80" s="49"/>
      <c r="AK80" s="49"/>
      <c r="AL80" s="49"/>
    </row>
    <row r="81" s="2" customFormat="1" ht="16.35" customHeight="1" spans="1:38">
      <c r="A81" s="74" t="s">
        <v>522</v>
      </c>
      <c r="B81" s="49">
        <v>0</v>
      </c>
      <c r="C81" s="49">
        <v>0</v>
      </c>
      <c r="D81" s="49">
        <v>0</v>
      </c>
      <c r="E81" s="49">
        <v>0</v>
      </c>
      <c r="F81" s="49">
        <v>0</v>
      </c>
      <c r="G81" s="49">
        <v>0</v>
      </c>
      <c r="H81" s="49">
        <v>0</v>
      </c>
      <c r="I81" s="49">
        <v>0</v>
      </c>
      <c r="J81" s="49">
        <v>0</v>
      </c>
      <c r="K81" s="49">
        <v>0</v>
      </c>
      <c r="L81" s="49">
        <v>0</v>
      </c>
      <c r="M81" s="49">
        <v>0</v>
      </c>
      <c r="N81" s="49">
        <v>0</v>
      </c>
      <c r="O81" s="49">
        <v>0</v>
      </c>
      <c r="P81" s="49">
        <v>0</v>
      </c>
      <c r="Q81" s="49">
        <v>0</v>
      </c>
      <c r="R81" s="49">
        <v>0</v>
      </c>
      <c r="S81" s="49">
        <v>0</v>
      </c>
      <c r="T81" s="49">
        <v>0</v>
      </c>
      <c r="U81" s="49">
        <v>0</v>
      </c>
      <c r="V81" s="49">
        <v>0</v>
      </c>
      <c r="W81" s="49">
        <v>0</v>
      </c>
      <c r="X81" s="49">
        <v>0</v>
      </c>
      <c r="Y81" s="49">
        <v>0</v>
      </c>
      <c r="Z81" s="49"/>
      <c r="AA81" s="49"/>
      <c r="AB81" s="49"/>
      <c r="AC81" s="49"/>
      <c r="AD81" s="49"/>
      <c r="AE81" s="49"/>
      <c r="AF81" s="49"/>
      <c r="AG81" s="49"/>
      <c r="AH81" s="49"/>
      <c r="AI81" s="49"/>
      <c r="AJ81" s="49"/>
      <c r="AK81" s="49"/>
      <c r="AL81" s="49"/>
    </row>
    <row r="82" s="2" customFormat="1" ht="16.35" customHeight="1" spans="1:38">
      <c r="A82" s="75" t="s">
        <v>523</v>
      </c>
      <c r="B82" s="49">
        <v>0</v>
      </c>
      <c r="C82" s="49">
        <v>0</v>
      </c>
      <c r="D82" s="49">
        <v>0</v>
      </c>
      <c r="E82" s="49">
        <v>0</v>
      </c>
      <c r="F82" s="49">
        <v>0</v>
      </c>
      <c r="G82" s="49">
        <v>0</v>
      </c>
      <c r="H82" s="49">
        <v>0</v>
      </c>
      <c r="I82" s="49">
        <v>0</v>
      </c>
      <c r="J82" s="49">
        <v>0</v>
      </c>
      <c r="K82" s="49">
        <v>0</v>
      </c>
      <c r="L82" s="49">
        <v>0</v>
      </c>
      <c r="M82" s="49">
        <v>0</v>
      </c>
      <c r="N82" s="49">
        <v>0</v>
      </c>
      <c r="O82" s="49">
        <v>0</v>
      </c>
      <c r="P82" s="49">
        <v>0</v>
      </c>
      <c r="Q82" s="49">
        <v>0</v>
      </c>
      <c r="R82" s="49">
        <v>0</v>
      </c>
      <c r="S82" s="49">
        <v>0</v>
      </c>
      <c r="T82" s="49">
        <v>0</v>
      </c>
      <c r="U82" s="49">
        <v>0</v>
      </c>
      <c r="V82" s="49">
        <v>0</v>
      </c>
      <c r="W82" s="49">
        <v>0</v>
      </c>
      <c r="X82" s="49">
        <v>0</v>
      </c>
      <c r="Y82" s="49">
        <v>0</v>
      </c>
      <c r="Z82" s="49"/>
      <c r="AA82" s="49"/>
      <c r="AB82" s="49"/>
      <c r="AC82" s="49"/>
      <c r="AD82" s="49"/>
      <c r="AE82" s="49"/>
      <c r="AF82" s="49"/>
      <c r="AG82" s="49"/>
      <c r="AH82" s="49"/>
      <c r="AI82" s="49"/>
      <c r="AJ82" s="49"/>
      <c r="AK82" s="49"/>
      <c r="AL82" s="49"/>
    </row>
    <row r="83" s="2" customFormat="1" ht="16.35" customHeight="1" spans="1:38">
      <c r="A83" s="75" t="s">
        <v>524</v>
      </c>
      <c r="B83" s="49">
        <v>0</v>
      </c>
      <c r="C83" s="49">
        <v>0</v>
      </c>
      <c r="D83" s="49">
        <v>0</v>
      </c>
      <c r="E83" s="49">
        <v>0</v>
      </c>
      <c r="F83" s="49">
        <v>0</v>
      </c>
      <c r="G83" s="49">
        <v>0</v>
      </c>
      <c r="H83" s="49">
        <v>0</v>
      </c>
      <c r="I83" s="49">
        <v>0</v>
      </c>
      <c r="J83" s="49">
        <v>0</v>
      </c>
      <c r="K83" s="49">
        <v>0</v>
      </c>
      <c r="L83" s="49">
        <v>0</v>
      </c>
      <c r="M83" s="49">
        <v>0</v>
      </c>
      <c r="N83" s="49">
        <v>0</v>
      </c>
      <c r="O83" s="49">
        <v>0</v>
      </c>
      <c r="P83" s="49">
        <v>0</v>
      </c>
      <c r="Q83" s="49">
        <v>0</v>
      </c>
      <c r="R83" s="49">
        <v>0</v>
      </c>
      <c r="S83" s="49">
        <v>0</v>
      </c>
      <c r="T83" s="49">
        <v>0</v>
      </c>
      <c r="U83" s="49">
        <v>0</v>
      </c>
      <c r="V83" s="49">
        <v>0</v>
      </c>
      <c r="W83" s="49">
        <v>0</v>
      </c>
      <c r="X83" s="49">
        <v>0</v>
      </c>
      <c r="Y83" s="49">
        <v>0</v>
      </c>
      <c r="Z83" s="49"/>
      <c r="AA83" s="49"/>
      <c r="AB83" s="49"/>
      <c r="AC83" s="49"/>
      <c r="AD83" s="49"/>
      <c r="AE83" s="49"/>
      <c r="AF83" s="49"/>
      <c r="AG83" s="49"/>
      <c r="AH83" s="49"/>
      <c r="AI83" s="49"/>
      <c r="AJ83" s="49"/>
      <c r="AK83" s="49"/>
      <c r="AL83" s="49"/>
    </row>
    <row r="84" s="2" customFormat="1" ht="16.35" customHeight="1" spans="1:38">
      <c r="A84" s="75" t="s">
        <v>525</v>
      </c>
      <c r="B84" s="49">
        <v>0</v>
      </c>
      <c r="C84" s="49">
        <v>0</v>
      </c>
      <c r="D84" s="49">
        <v>0</v>
      </c>
      <c r="E84" s="49">
        <v>0</v>
      </c>
      <c r="F84" s="49">
        <v>0</v>
      </c>
      <c r="G84" s="49">
        <v>0</v>
      </c>
      <c r="H84" s="49">
        <v>0</v>
      </c>
      <c r="I84" s="49">
        <v>0</v>
      </c>
      <c r="J84" s="49">
        <v>0</v>
      </c>
      <c r="K84" s="49">
        <v>0</v>
      </c>
      <c r="L84" s="49">
        <v>0</v>
      </c>
      <c r="M84" s="49">
        <v>0</v>
      </c>
      <c r="N84" s="49">
        <v>0</v>
      </c>
      <c r="O84" s="49">
        <v>0</v>
      </c>
      <c r="P84" s="49">
        <v>0</v>
      </c>
      <c r="Q84" s="49">
        <v>0</v>
      </c>
      <c r="R84" s="49">
        <v>0</v>
      </c>
      <c r="S84" s="49">
        <v>0</v>
      </c>
      <c r="T84" s="49">
        <v>0</v>
      </c>
      <c r="U84" s="49">
        <v>0</v>
      </c>
      <c r="V84" s="49">
        <v>0</v>
      </c>
      <c r="W84" s="49">
        <v>0</v>
      </c>
      <c r="X84" s="49">
        <v>0</v>
      </c>
      <c r="Y84" s="49">
        <v>0</v>
      </c>
      <c r="Z84" s="49"/>
      <c r="AA84" s="49"/>
      <c r="AB84" s="49"/>
      <c r="AC84" s="49"/>
      <c r="AD84" s="49"/>
      <c r="AE84" s="49"/>
      <c r="AF84" s="49"/>
      <c r="AG84" s="49"/>
      <c r="AH84" s="49"/>
      <c r="AI84" s="49"/>
      <c r="AJ84" s="49"/>
      <c r="AK84" s="49"/>
      <c r="AL84" s="49"/>
    </row>
    <row r="85" s="2" customFormat="1" ht="16.35" customHeight="1" spans="1:38">
      <c r="A85" s="75" t="s">
        <v>526</v>
      </c>
      <c r="B85" s="49">
        <v>0</v>
      </c>
      <c r="C85" s="49">
        <v>0</v>
      </c>
      <c r="D85" s="49">
        <v>0</v>
      </c>
      <c r="E85" s="49">
        <v>0</v>
      </c>
      <c r="F85" s="49">
        <v>0</v>
      </c>
      <c r="G85" s="49">
        <v>0</v>
      </c>
      <c r="H85" s="49">
        <v>0</v>
      </c>
      <c r="I85" s="49">
        <v>0</v>
      </c>
      <c r="J85" s="49">
        <v>0</v>
      </c>
      <c r="K85" s="49">
        <v>0</v>
      </c>
      <c r="L85" s="49">
        <v>0</v>
      </c>
      <c r="M85" s="49">
        <v>0</v>
      </c>
      <c r="N85" s="49">
        <v>0</v>
      </c>
      <c r="O85" s="49">
        <v>0</v>
      </c>
      <c r="P85" s="49">
        <v>0</v>
      </c>
      <c r="Q85" s="49">
        <v>0</v>
      </c>
      <c r="R85" s="49">
        <v>0</v>
      </c>
      <c r="S85" s="49">
        <v>0</v>
      </c>
      <c r="T85" s="49">
        <v>0</v>
      </c>
      <c r="U85" s="49">
        <v>0</v>
      </c>
      <c r="V85" s="49">
        <v>0</v>
      </c>
      <c r="W85" s="49">
        <v>0</v>
      </c>
      <c r="X85" s="49">
        <v>0</v>
      </c>
      <c r="Y85" s="49">
        <v>0</v>
      </c>
      <c r="Z85" s="49"/>
      <c r="AA85" s="49"/>
      <c r="AB85" s="49"/>
      <c r="AC85" s="49"/>
      <c r="AD85" s="49"/>
      <c r="AE85" s="49"/>
      <c r="AF85" s="49"/>
      <c r="AG85" s="49"/>
      <c r="AH85" s="49"/>
      <c r="AI85" s="49"/>
      <c r="AJ85" s="49"/>
      <c r="AK85" s="49"/>
      <c r="AL85" s="49"/>
    </row>
    <row r="86" s="2" customFormat="1" ht="16.35" customHeight="1" spans="1:38">
      <c r="A86" s="75" t="s">
        <v>527</v>
      </c>
      <c r="B86" s="49">
        <v>132521.11065</v>
      </c>
      <c r="C86" s="49">
        <v>0</v>
      </c>
      <c r="D86" s="49">
        <v>0</v>
      </c>
      <c r="E86" s="49">
        <v>0</v>
      </c>
      <c r="F86" s="49">
        <v>0</v>
      </c>
      <c r="G86" s="49">
        <v>0</v>
      </c>
      <c r="H86" s="49">
        <v>104124.9474</v>
      </c>
      <c r="I86" s="49">
        <v>-141256.4667</v>
      </c>
      <c r="J86" s="49">
        <v>35348.079</v>
      </c>
      <c r="K86" s="49">
        <v>-48552.0861</v>
      </c>
      <c r="L86" s="49">
        <v>0</v>
      </c>
      <c r="M86" s="49">
        <v>-136071.46635</v>
      </c>
      <c r="N86" s="49">
        <v>46848.5637</v>
      </c>
      <c r="O86" s="49">
        <v>-290300.08335</v>
      </c>
      <c r="P86" s="49">
        <v>238266.5193</v>
      </c>
      <c r="Q86" s="49">
        <v>-16242.56775</v>
      </c>
      <c r="R86" s="49">
        <v>-11038.1925</v>
      </c>
      <c r="S86" s="49">
        <v>-21271.32585</v>
      </c>
      <c r="T86" s="49">
        <v>0</v>
      </c>
      <c r="U86" s="49">
        <v>0</v>
      </c>
      <c r="V86" s="49">
        <v>37318.5057</v>
      </c>
      <c r="W86" s="49">
        <v>647.4978</v>
      </c>
      <c r="X86" s="49">
        <v>-2617.9245</v>
      </c>
      <c r="Y86" s="49">
        <v>0</v>
      </c>
      <c r="Z86" s="49"/>
      <c r="AA86" s="49"/>
      <c r="AB86" s="49"/>
      <c r="AC86" s="49"/>
      <c r="AD86" s="49"/>
      <c r="AE86" s="49"/>
      <c r="AF86" s="49"/>
      <c r="AG86" s="49"/>
      <c r="AH86" s="49"/>
      <c r="AI86" s="49"/>
      <c r="AJ86" s="49"/>
      <c r="AK86" s="49"/>
      <c r="AL86" s="49"/>
    </row>
    <row r="87" s="2" customFormat="1" ht="16.35" customHeight="1" spans="1:38">
      <c r="A87" s="76" t="s">
        <v>528</v>
      </c>
      <c r="B87" s="49">
        <v>0</v>
      </c>
      <c r="C87" s="49">
        <v>0</v>
      </c>
      <c r="D87" s="49">
        <v>0</v>
      </c>
      <c r="E87" s="49">
        <v>0</v>
      </c>
      <c r="F87" s="49">
        <v>0</v>
      </c>
      <c r="G87" s="49">
        <v>0</v>
      </c>
      <c r="H87" s="49">
        <v>0</v>
      </c>
      <c r="I87" s="49">
        <v>0</v>
      </c>
      <c r="J87" s="49">
        <v>0</v>
      </c>
      <c r="K87" s="49">
        <v>0</v>
      </c>
      <c r="L87" s="49">
        <v>0</v>
      </c>
      <c r="M87" s="49">
        <v>0</v>
      </c>
      <c r="N87" s="49">
        <v>0</v>
      </c>
      <c r="O87" s="49">
        <v>0</v>
      </c>
      <c r="P87" s="49">
        <v>0</v>
      </c>
      <c r="Q87" s="49">
        <v>0</v>
      </c>
      <c r="R87" s="49">
        <v>0</v>
      </c>
      <c r="S87" s="49">
        <v>0</v>
      </c>
      <c r="T87" s="49">
        <v>0</v>
      </c>
      <c r="U87" s="49">
        <v>0</v>
      </c>
      <c r="V87" s="49">
        <v>0</v>
      </c>
      <c r="W87" s="49">
        <v>0</v>
      </c>
      <c r="X87" s="49">
        <v>0</v>
      </c>
      <c r="Y87" s="49">
        <v>0</v>
      </c>
      <c r="Z87" s="49"/>
      <c r="AA87" s="49"/>
      <c r="AB87" s="49"/>
      <c r="AC87" s="49"/>
      <c r="AD87" s="49"/>
      <c r="AE87" s="49"/>
      <c r="AF87" s="49"/>
      <c r="AG87" s="49"/>
      <c r="AH87" s="49"/>
      <c r="AI87" s="49"/>
      <c r="AJ87" s="49"/>
      <c r="AK87" s="49"/>
      <c r="AL87" s="49"/>
    </row>
    <row r="88" s="2" customFormat="1" ht="16.35" customHeight="1" spans="1:38">
      <c r="A88" s="75" t="s">
        <v>529</v>
      </c>
      <c r="B88" s="49">
        <v>0</v>
      </c>
      <c r="C88" s="49">
        <v>0</v>
      </c>
      <c r="D88" s="49">
        <v>0</v>
      </c>
      <c r="E88" s="49">
        <v>0</v>
      </c>
      <c r="F88" s="49">
        <v>0</v>
      </c>
      <c r="G88" s="49">
        <v>0</v>
      </c>
      <c r="H88" s="49">
        <v>0</v>
      </c>
      <c r="I88" s="49">
        <v>0</v>
      </c>
      <c r="J88" s="49">
        <v>0</v>
      </c>
      <c r="K88" s="49">
        <v>0</v>
      </c>
      <c r="L88" s="49">
        <v>0</v>
      </c>
      <c r="M88" s="49">
        <v>0</v>
      </c>
      <c r="N88" s="49">
        <v>0</v>
      </c>
      <c r="O88" s="49">
        <v>0</v>
      </c>
      <c r="P88" s="49">
        <v>0</v>
      </c>
      <c r="Q88" s="49">
        <v>0</v>
      </c>
      <c r="R88" s="49">
        <v>0</v>
      </c>
      <c r="S88" s="49">
        <v>0</v>
      </c>
      <c r="T88" s="49">
        <v>0</v>
      </c>
      <c r="U88" s="49">
        <v>0</v>
      </c>
      <c r="V88" s="49">
        <v>0</v>
      </c>
      <c r="W88" s="49">
        <v>0</v>
      </c>
      <c r="X88" s="49">
        <v>0</v>
      </c>
      <c r="Y88" s="49">
        <v>0</v>
      </c>
      <c r="Z88" s="49"/>
      <c r="AA88" s="49"/>
      <c r="AB88" s="49"/>
      <c r="AC88" s="49"/>
      <c r="AD88" s="49"/>
      <c r="AE88" s="49"/>
      <c r="AF88" s="49"/>
      <c r="AG88" s="49"/>
      <c r="AH88" s="49"/>
      <c r="AI88" s="49"/>
      <c r="AJ88" s="49"/>
      <c r="AK88" s="49"/>
      <c r="AL88" s="49"/>
    </row>
    <row r="89" s="2" customFormat="1" ht="16.35" customHeight="1" spans="1:38">
      <c r="A89" s="75" t="s">
        <v>530</v>
      </c>
      <c r="B89" s="49">
        <v>0</v>
      </c>
      <c r="C89" s="49">
        <v>0</v>
      </c>
      <c r="D89" s="49">
        <v>0</v>
      </c>
      <c r="E89" s="49">
        <v>0</v>
      </c>
      <c r="F89" s="49">
        <v>0</v>
      </c>
      <c r="G89" s="49">
        <v>0</v>
      </c>
      <c r="H89" s="49">
        <v>0</v>
      </c>
      <c r="I89" s="49">
        <v>0</v>
      </c>
      <c r="J89" s="49">
        <v>0</v>
      </c>
      <c r="K89" s="49">
        <v>0</v>
      </c>
      <c r="L89" s="49">
        <v>0</v>
      </c>
      <c r="M89" s="49">
        <v>0</v>
      </c>
      <c r="N89" s="49">
        <v>0</v>
      </c>
      <c r="O89" s="49">
        <v>0</v>
      </c>
      <c r="P89" s="49">
        <v>0</v>
      </c>
      <c r="Q89" s="49">
        <v>0</v>
      </c>
      <c r="R89" s="49">
        <v>0</v>
      </c>
      <c r="S89" s="49">
        <v>0</v>
      </c>
      <c r="T89" s="49">
        <v>0</v>
      </c>
      <c r="U89" s="49">
        <v>0</v>
      </c>
      <c r="V89" s="49">
        <v>0</v>
      </c>
      <c r="W89" s="49">
        <v>0</v>
      </c>
      <c r="X89" s="49">
        <v>0</v>
      </c>
      <c r="Y89" s="49">
        <v>0</v>
      </c>
      <c r="Z89" s="49"/>
      <c r="AA89" s="49"/>
      <c r="AB89" s="49"/>
      <c r="AC89" s="49"/>
      <c r="AD89" s="49"/>
      <c r="AE89" s="49"/>
      <c r="AF89" s="49"/>
      <c r="AG89" s="49"/>
      <c r="AH89" s="49"/>
      <c r="AI89" s="49"/>
      <c r="AJ89" s="49"/>
      <c r="AK89" s="49"/>
      <c r="AL89" s="49"/>
    </row>
    <row r="90" s="2" customFormat="1" ht="16.35" customHeight="1" spans="1:38">
      <c r="A90" s="77" t="s">
        <v>531</v>
      </c>
      <c r="B90" s="49">
        <v>0</v>
      </c>
      <c r="C90" s="49">
        <v>0</v>
      </c>
      <c r="D90" s="49">
        <v>0</v>
      </c>
      <c r="E90" s="49">
        <v>0</v>
      </c>
      <c r="F90" s="49">
        <v>0</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v>0</v>
      </c>
      <c r="X90" s="49">
        <v>0</v>
      </c>
      <c r="Y90" s="49">
        <v>0</v>
      </c>
      <c r="Z90" s="49"/>
      <c r="AA90" s="49"/>
      <c r="AB90" s="49"/>
      <c r="AC90" s="49"/>
      <c r="AD90" s="49"/>
      <c r="AE90" s="49"/>
      <c r="AF90" s="49"/>
      <c r="AG90" s="49"/>
      <c r="AH90" s="49"/>
      <c r="AI90" s="49"/>
      <c r="AJ90" s="49"/>
      <c r="AK90" s="49"/>
      <c r="AL90" s="49"/>
    </row>
    <row r="91" s="2" customFormat="1" ht="16.35" customHeight="1" spans="1:38">
      <c r="A91" s="77" t="s">
        <v>532</v>
      </c>
      <c r="B91" s="49">
        <v>0</v>
      </c>
      <c r="C91" s="49">
        <v>0</v>
      </c>
      <c r="D91" s="49">
        <v>0</v>
      </c>
      <c r="E91" s="49">
        <v>0</v>
      </c>
      <c r="F91" s="49">
        <v>0</v>
      </c>
      <c r="G91" s="49">
        <v>0</v>
      </c>
      <c r="H91" s="49">
        <v>0</v>
      </c>
      <c r="I91" s="49">
        <v>0</v>
      </c>
      <c r="J91" s="49">
        <v>0</v>
      </c>
      <c r="K91" s="49">
        <v>0</v>
      </c>
      <c r="L91" s="49">
        <v>0</v>
      </c>
      <c r="M91" s="49">
        <v>0</v>
      </c>
      <c r="N91" s="49">
        <v>0</v>
      </c>
      <c r="O91" s="49">
        <v>0</v>
      </c>
      <c r="P91" s="49">
        <v>0</v>
      </c>
      <c r="Q91" s="49">
        <v>0</v>
      </c>
      <c r="R91" s="49">
        <v>0</v>
      </c>
      <c r="S91" s="49">
        <v>0</v>
      </c>
      <c r="T91" s="49">
        <v>0</v>
      </c>
      <c r="U91" s="49">
        <v>0</v>
      </c>
      <c r="V91" s="49">
        <v>0</v>
      </c>
      <c r="W91" s="49">
        <v>0</v>
      </c>
      <c r="X91" s="49">
        <v>0</v>
      </c>
      <c r="Y91" s="49">
        <v>0</v>
      </c>
      <c r="Z91" s="49"/>
      <c r="AA91" s="49"/>
      <c r="AB91" s="49"/>
      <c r="AC91" s="49"/>
      <c r="AD91" s="49"/>
      <c r="AE91" s="49"/>
      <c r="AF91" s="49"/>
      <c r="AG91" s="49"/>
      <c r="AH91" s="49"/>
      <c r="AI91" s="49"/>
      <c r="AJ91" s="49"/>
      <c r="AK91" s="49"/>
      <c r="AL91" s="49"/>
    </row>
    <row r="92" s="2" customFormat="1" ht="16.35" customHeight="1" spans="1:38">
      <c r="A92" s="77" t="s">
        <v>533</v>
      </c>
      <c r="B92" s="49">
        <v>0</v>
      </c>
      <c r="C92" s="49">
        <v>0</v>
      </c>
      <c r="D92" s="49">
        <v>0</v>
      </c>
      <c r="E92" s="49">
        <v>0</v>
      </c>
      <c r="F92" s="49">
        <v>0</v>
      </c>
      <c r="G92" s="49">
        <v>0</v>
      </c>
      <c r="H92" s="49">
        <v>0</v>
      </c>
      <c r="I92" s="49">
        <v>0</v>
      </c>
      <c r="J92" s="49">
        <v>0</v>
      </c>
      <c r="K92" s="49">
        <v>0</v>
      </c>
      <c r="L92" s="49">
        <v>0</v>
      </c>
      <c r="M92" s="49">
        <v>0</v>
      </c>
      <c r="N92" s="49">
        <v>0</v>
      </c>
      <c r="O92" s="49">
        <v>0</v>
      </c>
      <c r="P92" s="49">
        <v>0</v>
      </c>
      <c r="Q92" s="49">
        <v>0</v>
      </c>
      <c r="R92" s="49">
        <v>0</v>
      </c>
      <c r="S92" s="49">
        <v>0</v>
      </c>
      <c r="T92" s="49">
        <v>0</v>
      </c>
      <c r="U92" s="49">
        <v>0</v>
      </c>
      <c r="V92" s="49">
        <v>0</v>
      </c>
      <c r="W92" s="49">
        <v>0</v>
      </c>
      <c r="X92" s="49">
        <v>0</v>
      </c>
      <c r="Y92" s="49">
        <v>0</v>
      </c>
      <c r="Z92" s="49"/>
      <c r="AA92" s="49"/>
      <c r="AB92" s="49"/>
      <c r="AC92" s="49"/>
      <c r="AD92" s="49"/>
      <c r="AE92" s="49"/>
      <c r="AF92" s="49"/>
      <c r="AG92" s="49"/>
      <c r="AH92" s="49"/>
      <c r="AI92" s="49"/>
      <c r="AJ92" s="49"/>
      <c r="AK92" s="49"/>
      <c r="AL92" s="49"/>
    </row>
    <row r="93" s="2" customFormat="1" ht="16.35" customHeight="1" spans="1:38">
      <c r="A93" s="77" t="s">
        <v>534</v>
      </c>
      <c r="B93" s="49">
        <v>0</v>
      </c>
      <c r="C93" s="49">
        <v>0</v>
      </c>
      <c r="D93" s="49">
        <v>0</v>
      </c>
      <c r="E93" s="49">
        <v>0</v>
      </c>
      <c r="F93" s="49">
        <v>0</v>
      </c>
      <c r="G93" s="49">
        <v>0</v>
      </c>
      <c r="H93" s="49">
        <v>0</v>
      </c>
      <c r="I93" s="49">
        <v>0</v>
      </c>
      <c r="J93" s="49">
        <v>0</v>
      </c>
      <c r="K93" s="49">
        <v>0</v>
      </c>
      <c r="L93" s="49">
        <v>0</v>
      </c>
      <c r="M93" s="49">
        <v>0</v>
      </c>
      <c r="N93" s="49">
        <v>0</v>
      </c>
      <c r="O93" s="49">
        <v>0</v>
      </c>
      <c r="P93" s="49">
        <v>0</v>
      </c>
      <c r="Q93" s="49">
        <v>0</v>
      </c>
      <c r="R93" s="49">
        <v>0</v>
      </c>
      <c r="S93" s="49">
        <v>0</v>
      </c>
      <c r="T93" s="49">
        <v>0</v>
      </c>
      <c r="U93" s="49">
        <v>0</v>
      </c>
      <c r="V93" s="49">
        <v>0</v>
      </c>
      <c r="W93" s="49">
        <v>0</v>
      </c>
      <c r="X93" s="49">
        <v>0</v>
      </c>
      <c r="Y93" s="49">
        <v>0</v>
      </c>
      <c r="Z93" s="49"/>
      <c r="AA93" s="49"/>
      <c r="AB93" s="49"/>
      <c r="AC93" s="49"/>
      <c r="AD93" s="49"/>
      <c r="AE93" s="49"/>
      <c r="AF93" s="49"/>
      <c r="AG93" s="49"/>
      <c r="AH93" s="49"/>
      <c r="AI93" s="49"/>
      <c r="AJ93" s="49"/>
      <c r="AK93" s="49"/>
      <c r="AL93" s="49"/>
    </row>
    <row r="94" s="2" customFormat="1" ht="16.35" customHeight="1" spans="1:38">
      <c r="A94" s="77" t="s">
        <v>535</v>
      </c>
      <c r="B94" s="49">
        <v>0</v>
      </c>
      <c r="C94" s="49">
        <v>0</v>
      </c>
      <c r="D94" s="49">
        <v>0</v>
      </c>
      <c r="E94" s="49">
        <v>0</v>
      </c>
      <c r="F94" s="49">
        <v>0</v>
      </c>
      <c r="G94" s="49">
        <v>0</v>
      </c>
      <c r="H94" s="49">
        <v>0</v>
      </c>
      <c r="I94" s="49">
        <v>0</v>
      </c>
      <c r="J94" s="49">
        <v>0</v>
      </c>
      <c r="K94" s="49">
        <v>0</v>
      </c>
      <c r="L94" s="49">
        <v>0</v>
      </c>
      <c r="M94" s="49">
        <v>0</v>
      </c>
      <c r="N94" s="49">
        <v>0</v>
      </c>
      <c r="O94" s="49">
        <v>0</v>
      </c>
      <c r="P94" s="49">
        <v>0</v>
      </c>
      <c r="Q94" s="49">
        <v>0</v>
      </c>
      <c r="R94" s="49">
        <v>0</v>
      </c>
      <c r="S94" s="49">
        <v>0</v>
      </c>
      <c r="T94" s="49">
        <v>0</v>
      </c>
      <c r="U94" s="49">
        <v>0</v>
      </c>
      <c r="V94" s="49">
        <v>0</v>
      </c>
      <c r="W94" s="49">
        <v>0</v>
      </c>
      <c r="X94" s="49">
        <v>0</v>
      </c>
      <c r="Y94" s="49">
        <v>0</v>
      </c>
      <c r="Z94" s="49"/>
      <c r="AA94" s="49"/>
      <c r="AB94" s="49"/>
      <c r="AC94" s="49"/>
      <c r="AD94" s="49"/>
      <c r="AE94" s="49"/>
      <c r="AF94" s="49"/>
      <c r="AG94" s="49"/>
      <c r="AH94" s="49"/>
      <c r="AI94" s="49"/>
      <c r="AJ94" s="49"/>
      <c r="AK94" s="49"/>
      <c r="AL94" s="49"/>
    </row>
    <row r="95" s="2" customFormat="1" ht="16.35" customHeight="1" spans="1:38">
      <c r="A95" s="77" t="s">
        <v>536</v>
      </c>
      <c r="B95" s="49">
        <v>0</v>
      </c>
      <c r="C95" s="49">
        <v>0</v>
      </c>
      <c r="D95" s="49">
        <v>0</v>
      </c>
      <c r="E95" s="49">
        <v>0</v>
      </c>
      <c r="F95" s="49">
        <v>0</v>
      </c>
      <c r="G95" s="49">
        <v>0</v>
      </c>
      <c r="H95" s="49">
        <v>0</v>
      </c>
      <c r="I95" s="49">
        <v>0</v>
      </c>
      <c r="J95" s="49">
        <v>0</v>
      </c>
      <c r="K95" s="49">
        <v>0</v>
      </c>
      <c r="L95" s="49">
        <v>0</v>
      </c>
      <c r="M95" s="49">
        <v>0</v>
      </c>
      <c r="N95" s="49">
        <v>0</v>
      </c>
      <c r="O95" s="49">
        <v>0</v>
      </c>
      <c r="P95" s="49">
        <v>0</v>
      </c>
      <c r="Q95" s="49">
        <v>0</v>
      </c>
      <c r="R95" s="49">
        <v>0</v>
      </c>
      <c r="S95" s="49">
        <v>0</v>
      </c>
      <c r="T95" s="49">
        <v>0</v>
      </c>
      <c r="U95" s="49">
        <v>0</v>
      </c>
      <c r="V95" s="49">
        <v>0</v>
      </c>
      <c r="W95" s="49">
        <v>0</v>
      </c>
      <c r="X95" s="49">
        <v>0</v>
      </c>
      <c r="Y95" s="49">
        <v>0</v>
      </c>
      <c r="Z95" s="49"/>
      <c r="AA95" s="49"/>
      <c r="AB95" s="49"/>
      <c r="AC95" s="49"/>
      <c r="AD95" s="49"/>
      <c r="AE95" s="49"/>
      <c r="AF95" s="49"/>
      <c r="AG95" s="49"/>
      <c r="AH95" s="49"/>
      <c r="AI95" s="49"/>
      <c r="AJ95" s="49"/>
      <c r="AK95" s="49"/>
      <c r="AL95" s="49"/>
    </row>
    <row r="96" s="2" customFormat="1" ht="16.35" customHeight="1" spans="1:38">
      <c r="A96" s="77" t="s">
        <v>537</v>
      </c>
      <c r="B96" s="49">
        <v>0</v>
      </c>
      <c r="C96" s="49">
        <v>0</v>
      </c>
      <c r="D96" s="49">
        <v>0</v>
      </c>
      <c r="E96" s="49">
        <v>0</v>
      </c>
      <c r="F96" s="49">
        <v>0</v>
      </c>
      <c r="G96" s="49">
        <v>0</v>
      </c>
      <c r="H96" s="49">
        <v>0</v>
      </c>
      <c r="I96" s="49">
        <v>0</v>
      </c>
      <c r="J96" s="49">
        <v>0</v>
      </c>
      <c r="K96" s="49">
        <v>0</v>
      </c>
      <c r="L96" s="49">
        <v>0</v>
      </c>
      <c r="M96" s="49">
        <v>0</v>
      </c>
      <c r="N96" s="49">
        <v>0</v>
      </c>
      <c r="O96" s="49">
        <v>0</v>
      </c>
      <c r="P96" s="49">
        <v>0</v>
      </c>
      <c r="Q96" s="49">
        <v>0</v>
      </c>
      <c r="R96" s="49">
        <v>0</v>
      </c>
      <c r="S96" s="49">
        <v>0</v>
      </c>
      <c r="T96" s="49">
        <v>0</v>
      </c>
      <c r="U96" s="49">
        <v>0</v>
      </c>
      <c r="V96" s="49">
        <v>0</v>
      </c>
      <c r="W96" s="49">
        <v>0</v>
      </c>
      <c r="X96" s="49">
        <v>0</v>
      </c>
      <c r="Y96" s="49">
        <v>0</v>
      </c>
      <c r="Z96" s="49"/>
      <c r="AA96" s="49"/>
      <c r="AB96" s="49"/>
      <c r="AC96" s="49"/>
      <c r="AD96" s="49"/>
      <c r="AE96" s="49"/>
      <c r="AF96" s="49"/>
      <c r="AG96" s="49"/>
      <c r="AH96" s="49"/>
      <c r="AI96" s="49"/>
      <c r="AJ96" s="49"/>
      <c r="AK96" s="49"/>
      <c r="AL96" s="49"/>
    </row>
    <row r="97" s="2" customFormat="1" ht="16.35" customHeight="1" spans="1:38">
      <c r="A97" s="77" t="s">
        <v>538</v>
      </c>
      <c r="B97" s="49">
        <v>0</v>
      </c>
      <c r="C97" s="49">
        <v>0</v>
      </c>
      <c r="D97" s="49">
        <v>0</v>
      </c>
      <c r="E97" s="49">
        <v>0</v>
      </c>
      <c r="F97" s="49">
        <v>0</v>
      </c>
      <c r="G97" s="49">
        <v>0</v>
      </c>
      <c r="H97" s="49">
        <v>0</v>
      </c>
      <c r="I97" s="49">
        <v>0</v>
      </c>
      <c r="J97" s="49">
        <v>0</v>
      </c>
      <c r="K97" s="49">
        <v>0</v>
      </c>
      <c r="L97" s="49">
        <v>0</v>
      </c>
      <c r="M97" s="49">
        <v>0</v>
      </c>
      <c r="N97" s="49">
        <v>0</v>
      </c>
      <c r="O97" s="49">
        <v>0</v>
      </c>
      <c r="P97" s="49">
        <v>0</v>
      </c>
      <c r="Q97" s="49">
        <v>0</v>
      </c>
      <c r="R97" s="49">
        <v>0</v>
      </c>
      <c r="S97" s="49">
        <v>0</v>
      </c>
      <c r="T97" s="49">
        <v>0</v>
      </c>
      <c r="U97" s="49">
        <v>0</v>
      </c>
      <c r="V97" s="49">
        <v>0</v>
      </c>
      <c r="W97" s="49">
        <v>0</v>
      </c>
      <c r="X97" s="49">
        <v>0</v>
      </c>
      <c r="Y97" s="49">
        <v>0</v>
      </c>
      <c r="Z97" s="49"/>
      <c r="AA97" s="49"/>
      <c r="AB97" s="49"/>
      <c r="AC97" s="49"/>
      <c r="AD97" s="49"/>
      <c r="AE97" s="49"/>
      <c r="AF97" s="49"/>
      <c r="AG97" s="49"/>
      <c r="AH97" s="49"/>
      <c r="AI97" s="49"/>
      <c r="AJ97" s="49"/>
      <c r="AK97" s="49"/>
      <c r="AL97" s="49"/>
    </row>
    <row r="98" s="2" customFormat="1" ht="16.35" customHeight="1" spans="1:38">
      <c r="A98" s="78" t="s">
        <v>539</v>
      </c>
      <c r="B98" s="49">
        <v>0</v>
      </c>
      <c r="C98" s="49">
        <v>0</v>
      </c>
      <c r="D98" s="49">
        <v>0</v>
      </c>
      <c r="E98" s="49">
        <v>0</v>
      </c>
      <c r="F98" s="49">
        <v>0</v>
      </c>
      <c r="G98" s="49">
        <v>0</v>
      </c>
      <c r="H98" s="49">
        <v>0</v>
      </c>
      <c r="I98" s="49">
        <v>0</v>
      </c>
      <c r="J98" s="49">
        <v>0</v>
      </c>
      <c r="K98" s="49">
        <v>0</v>
      </c>
      <c r="L98" s="49">
        <v>0</v>
      </c>
      <c r="M98" s="49">
        <v>0</v>
      </c>
      <c r="N98" s="49">
        <v>0</v>
      </c>
      <c r="O98" s="49">
        <v>0</v>
      </c>
      <c r="P98" s="49">
        <v>0</v>
      </c>
      <c r="Q98" s="49">
        <v>0</v>
      </c>
      <c r="R98" s="49">
        <v>0</v>
      </c>
      <c r="S98" s="49">
        <v>0</v>
      </c>
      <c r="T98" s="49">
        <v>0</v>
      </c>
      <c r="U98" s="49">
        <v>0</v>
      </c>
      <c r="V98" s="49">
        <v>0</v>
      </c>
      <c r="W98" s="49">
        <v>0</v>
      </c>
      <c r="X98" s="49">
        <v>0</v>
      </c>
      <c r="Y98" s="49">
        <v>0</v>
      </c>
      <c r="Z98" s="49"/>
      <c r="AA98" s="49"/>
      <c r="AB98" s="49"/>
      <c r="AC98" s="49"/>
      <c r="AD98" s="49"/>
      <c r="AE98" s="49"/>
      <c r="AF98" s="49"/>
      <c r="AG98" s="49"/>
      <c r="AH98" s="49"/>
      <c r="AI98" s="49"/>
      <c r="AJ98" s="49"/>
      <c r="AK98" s="49"/>
      <c r="AL98" s="49"/>
    </row>
    <row r="99" s="2" customFormat="1" ht="16.35" customHeight="1" spans="1:38">
      <c r="A99" s="78" t="s">
        <v>540</v>
      </c>
      <c r="B99" s="49">
        <v>0</v>
      </c>
      <c r="C99" s="49">
        <v>0</v>
      </c>
      <c r="D99" s="49">
        <v>0</v>
      </c>
      <c r="E99" s="49">
        <v>0</v>
      </c>
      <c r="F99" s="49">
        <v>0</v>
      </c>
      <c r="G99" s="49">
        <v>0</v>
      </c>
      <c r="H99" s="49">
        <v>0</v>
      </c>
      <c r="I99" s="49">
        <v>0</v>
      </c>
      <c r="J99" s="49">
        <v>0</v>
      </c>
      <c r="K99" s="49">
        <v>0</v>
      </c>
      <c r="L99" s="49">
        <v>0</v>
      </c>
      <c r="M99" s="49">
        <v>0</v>
      </c>
      <c r="N99" s="49">
        <v>0</v>
      </c>
      <c r="O99" s="49">
        <v>0</v>
      </c>
      <c r="P99" s="49">
        <v>0</v>
      </c>
      <c r="Q99" s="49">
        <v>0</v>
      </c>
      <c r="R99" s="49">
        <v>0</v>
      </c>
      <c r="S99" s="49">
        <v>0</v>
      </c>
      <c r="T99" s="49">
        <v>0</v>
      </c>
      <c r="U99" s="49">
        <v>0</v>
      </c>
      <c r="V99" s="49">
        <v>0</v>
      </c>
      <c r="W99" s="49">
        <v>0</v>
      </c>
      <c r="X99" s="49">
        <v>0</v>
      </c>
      <c r="Y99" s="49">
        <v>0</v>
      </c>
      <c r="Z99" s="49"/>
      <c r="AA99" s="49"/>
      <c r="AB99" s="49"/>
      <c r="AC99" s="49"/>
      <c r="AD99" s="49"/>
      <c r="AE99" s="49"/>
      <c r="AF99" s="49"/>
      <c r="AG99" s="49"/>
      <c r="AH99" s="49"/>
      <c r="AI99" s="49"/>
      <c r="AJ99" s="49"/>
      <c r="AK99" s="49"/>
      <c r="AL99" s="49"/>
    </row>
    <row r="100" s="2" customFormat="1" ht="16.35" customHeight="1" spans="1:38">
      <c r="A100" s="78" t="s">
        <v>541</v>
      </c>
      <c r="B100" s="49">
        <v>0</v>
      </c>
      <c r="C100" s="49">
        <v>0</v>
      </c>
      <c r="D100" s="49">
        <v>0</v>
      </c>
      <c r="E100" s="49">
        <v>0</v>
      </c>
      <c r="F100" s="49">
        <v>0</v>
      </c>
      <c r="G100" s="49">
        <v>0</v>
      </c>
      <c r="H100" s="49">
        <v>0</v>
      </c>
      <c r="I100" s="49">
        <v>0</v>
      </c>
      <c r="J100" s="49">
        <v>0</v>
      </c>
      <c r="K100" s="87">
        <v>0</v>
      </c>
      <c r="L100" s="49">
        <v>0</v>
      </c>
      <c r="M100" s="49">
        <v>0</v>
      </c>
      <c r="N100" s="49">
        <v>0</v>
      </c>
      <c r="O100" s="49">
        <v>0</v>
      </c>
      <c r="P100" s="49">
        <v>0</v>
      </c>
      <c r="Q100" s="49">
        <v>0</v>
      </c>
      <c r="R100" s="49">
        <v>0</v>
      </c>
      <c r="S100" s="49">
        <v>0</v>
      </c>
      <c r="T100" s="49">
        <v>0</v>
      </c>
      <c r="U100" s="49">
        <v>0</v>
      </c>
      <c r="V100" s="49">
        <v>0</v>
      </c>
      <c r="W100" s="49">
        <v>0</v>
      </c>
      <c r="X100" s="49">
        <v>0</v>
      </c>
      <c r="Y100" s="49">
        <v>0</v>
      </c>
      <c r="Z100" s="49"/>
      <c r="AA100" s="49"/>
      <c r="AB100" s="49"/>
      <c r="AC100" s="49"/>
      <c r="AD100" s="49"/>
      <c r="AE100" s="49"/>
      <c r="AF100" s="49"/>
      <c r="AG100" s="49"/>
      <c r="AH100" s="49"/>
      <c r="AI100" s="49"/>
      <c r="AJ100" s="49"/>
      <c r="AK100" s="49"/>
      <c r="AL100" s="49"/>
    </row>
    <row r="101" s="2" customFormat="1" ht="16.35" customHeight="1" spans="1:38">
      <c r="A101" s="79" t="s">
        <v>542</v>
      </c>
      <c r="B101" s="49">
        <v>132521.11065</v>
      </c>
      <c r="C101" s="49">
        <v>0</v>
      </c>
      <c r="D101" s="49">
        <v>0</v>
      </c>
      <c r="E101" s="49">
        <v>0</v>
      </c>
      <c r="F101" s="49">
        <v>0</v>
      </c>
      <c r="G101" s="49">
        <v>0</v>
      </c>
      <c r="H101" s="49">
        <v>104124.9474</v>
      </c>
      <c r="I101" s="49">
        <v>-141256.4667</v>
      </c>
      <c r="J101" s="49">
        <v>35348.079</v>
      </c>
      <c r="K101" s="49">
        <v>-48552.0861</v>
      </c>
      <c r="L101" s="49">
        <v>0</v>
      </c>
      <c r="M101" s="49">
        <v>-136071.46635</v>
      </c>
      <c r="N101" s="49">
        <v>46848.5637</v>
      </c>
      <c r="O101" s="49">
        <v>-290300.08335</v>
      </c>
      <c r="P101" s="49">
        <v>238266.5193</v>
      </c>
      <c r="Q101" s="49">
        <v>-16242.56775</v>
      </c>
      <c r="R101" s="49">
        <v>-11038.1925</v>
      </c>
      <c r="S101" s="49">
        <v>-21271.32585</v>
      </c>
      <c r="T101" s="49">
        <v>0</v>
      </c>
      <c r="U101" s="49">
        <v>0</v>
      </c>
      <c r="V101" s="49">
        <v>37318.5057</v>
      </c>
      <c r="W101" s="49">
        <v>647.4978</v>
      </c>
      <c r="X101" s="49">
        <v>-2617.9245</v>
      </c>
      <c r="Y101" s="49">
        <v>0</v>
      </c>
      <c r="Z101" s="49"/>
      <c r="AA101" s="49"/>
      <c r="AB101" s="49"/>
      <c r="AC101" s="49"/>
      <c r="AD101" s="49"/>
      <c r="AE101" s="49"/>
      <c r="AF101" s="49"/>
      <c r="AG101" s="49"/>
      <c r="AH101" s="49"/>
      <c r="AI101" s="49"/>
      <c r="AJ101" s="49"/>
      <c r="AK101" s="49"/>
      <c r="AL101" s="49"/>
    </row>
    <row r="102" s="2" customFormat="1" ht="16.35" customHeight="1" spans="1:38">
      <c r="A102" s="80" t="s">
        <v>543</v>
      </c>
      <c r="B102" s="49">
        <v>0</v>
      </c>
      <c r="C102" s="49">
        <v>0</v>
      </c>
      <c r="D102" s="49">
        <v>0</v>
      </c>
      <c r="E102" s="49">
        <v>0</v>
      </c>
      <c r="F102" s="49">
        <v>0</v>
      </c>
      <c r="G102" s="49">
        <v>0</v>
      </c>
      <c r="H102" s="49">
        <v>0</v>
      </c>
      <c r="I102" s="49">
        <v>0</v>
      </c>
      <c r="J102" s="49">
        <v>0</v>
      </c>
      <c r="K102" s="49">
        <v>0</v>
      </c>
      <c r="L102" s="49">
        <v>0</v>
      </c>
      <c r="M102" s="49">
        <v>0</v>
      </c>
      <c r="N102" s="49">
        <v>0</v>
      </c>
      <c r="O102" s="49">
        <v>0</v>
      </c>
      <c r="P102" s="49">
        <v>0</v>
      </c>
      <c r="Q102" s="49">
        <v>0</v>
      </c>
      <c r="R102" s="49">
        <v>0</v>
      </c>
      <c r="S102" s="49">
        <v>0</v>
      </c>
      <c r="T102" s="49">
        <v>0</v>
      </c>
      <c r="U102" s="49">
        <v>0</v>
      </c>
      <c r="V102" s="49">
        <v>0</v>
      </c>
      <c r="W102" s="49">
        <v>0</v>
      </c>
      <c r="X102" s="49">
        <v>0</v>
      </c>
      <c r="Y102" s="49">
        <v>0</v>
      </c>
      <c r="Z102" s="49"/>
      <c r="AA102" s="49"/>
      <c r="AB102" s="49"/>
      <c r="AC102" s="49"/>
      <c r="AD102" s="49"/>
      <c r="AE102" s="49"/>
      <c r="AF102" s="49"/>
      <c r="AG102" s="49"/>
      <c r="AH102" s="49"/>
      <c r="AI102" s="49"/>
      <c r="AJ102" s="49"/>
      <c r="AK102" s="49"/>
      <c r="AL102" s="49"/>
    </row>
    <row r="103" s="2" customFormat="1" ht="16.35" customHeight="1" spans="1:38">
      <c r="A103" s="78" t="s">
        <v>544</v>
      </c>
      <c r="B103" s="49">
        <v>0</v>
      </c>
      <c r="C103" s="49">
        <v>0</v>
      </c>
      <c r="D103" s="49">
        <v>0</v>
      </c>
      <c r="E103" s="49">
        <v>0</v>
      </c>
      <c r="F103" s="49">
        <v>0</v>
      </c>
      <c r="G103" s="49">
        <v>0</v>
      </c>
      <c r="H103" s="49">
        <v>0</v>
      </c>
      <c r="I103" s="49">
        <v>0</v>
      </c>
      <c r="J103" s="49">
        <v>0</v>
      </c>
      <c r="K103" s="49">
        <v>0</v>
      </c>
      <c r="L103" s="49">
        <v>0</v>
      </c>
      <c r="M103" s="49">
        <v>0</v>
      </c>
      <c r="N103" s="49">
        <v>0</v>
      </c>
      <c r="O103" s="49">
        <v>0</v>
      </c>
      <c r="P103" s="49">
        <v>0</v>
      </c>
      <c r="Q103" s="49">
        <v>0</v>
      </c>
      <c r="R103" s="49">
        <v>0</v>
      </c>
      <c r="S103" s="49">
        <v>0</v>
      </c>
      <c r="T103" s="49">
        <v>0</v>
      </c>
      <c r="U103" s="49">
        <v>0</v>
      </c>
      <c r="V103" s="49">
        <v>0</v>
      </c>
      <c r="W103" s="49">
        <v>0</v>
      </c>
      <c r="X103" s="49">
        <v>0</v>
      </c>
      <c r="Y103" s="49">
        <v>0</v>
      </c>
      <c r="Z103" s="49"/>
      <c r="AA103" s="49"/>
      <c r="AB103" s="49"/>
      <c r="AC103" s="49"/>
      <c r="AD103" s="49"/>
      <c r="AE103" s="49"/>
      <c r="AF103" s="49"/>
      <c r="AG103" s="49"/>
      <c r="AH103" s="49"/>
      <c r="AI103" s="49"/>
      <c r="AJ103" s="49"/>
      <c r="AK103" s="49"/>
      <c r="AL103" s="49"/>
    </row>
    <row r="104" s="2" customFormat="1" ht="16.35" customHeight="1" spans="1:38">
      <c r="A104" s="78" t="s">
        <v>545</v>
      </c>
      <c r="B104" s="49">
        <v>0</v>
      </c>
      <c r="C104" s="49">
        <v>0</v>
      </c>
      <c r="D104" s="49">
        <v>0</v>
      </c>
      <c r="E104" s="49">
        <v>0</v>
      </c>
      <c r="F104" s="49">
        <v>0</v>
      </c>
      <c r="G104" s="49">
        <v>0</v>
      </c>
      <c r="H104" s="49">
        <v>0</v>
      </c>
      <c r="I104" s="49">
        <v>0</v>
      </c>
      <c r="J104" s="49">
        <v>0</v>
      </c>
      <c r="K104" s="49">
        <v>0</v>
      </c>
      <c r="L104" s="49">
        <v>0</v>
      </c>
      <c r="M104" s="49">
        <v>0</v>
      </c>
      <c r="N104" s="49">
        <v>0</v>
      </c>
      <c r="O104" s="49">
        <v>0</v>
      </c>
      <c r="P104" s="49">
        <v>0</v>
      </c>
      <c r="Q104" s="49">
        <v>0</v>
      </c>
      <c r="R104" s="49">
        <v>0</v>
      </c>
      <c r="S104" s="49">
        <v>0</v>
      </c>
      <c r="T104" s="49">
        <v>0</v>
      </c>
      <c r="U104" s="49">
        <v>0</v>
      </c>
      <c r="V104" s="49">
        <v>0</v>
      </c>
      <c r="W104" s="49">
        <v>0</v>
      </c>
      <c r="X104" s="49">
        <v>0</v>
      </c>
      <c r="Y104" s="49">
        <v>0</v>
      </c>
      <c r="Z104" s="49"/>
      <c r="AA104" s="49"/>
      <c r="AB104" s="49"/>
      <c r="AC104" s="49"/>
      <c r="AD104" s="49"/>
      <c r="AE104" s="49"/>
      <c r="AF104" s="49"/>
      <c r="AG104" s="49"/>
      <c r="AH104" s="49"/>
      <c r="AI104" s="49"/>
      <c r="AJ104" s="49"/>
      <c r="AK104" s="49"/>
      <c r="AL104" s="49"/>
    </row>
    <row r="105" s="2" customFormat="1" ht="16.35" customHeight="1" spans="1:38">
      <c r="A105" s="78" t="s">
        <v>546</v>
      </c>
      <c r="B105" s="49">
        <v>0</v>
      </c>
      <c r="C105" s="49">
        <v>0</v>
      </c>
      <c r="D105" s="49">
        <v>0</v>
      </c>
      <c r="E105" s="49">
        <v>0</v>
      </c>
      <c r="F105" s="49">
        <v>0</v>
      </c>
      <c r="G105" s="49">
        <v>0</v>
      </c>
      <c r="H105" s="49">
        <v>0</v>
      </c>
      <c r="I105" s="49">
        <v>0</v>
      </c>
      <c r="J105" s="49">
        <v>0</v>
      </c>
      <c r="K105" s="49">
        <v>0</v>
      </c>
      <c r="L105" s="49">
        <v>0</v>
      </c>
      <c r="M105" s="49">
        <v>0</v>
      </c>
      <c r="N105" s="49">
        <v>0</v>
      </c>
      <c r="O105" s="49">
        <v>0</v>
      </c>
      <c r="P105" s="49">
        <v>0</v>
      </c>
      <c r="Q105" s="49">
        <v>0</v>
      </c>
      <c r="R105" s="49">
        <v>0</v>
      </c>
      <c r="S105" s="49">
        <v>0</v>
      </c>
      <c r="T105" s="49">
        <v>0</v>
      </c>
      <c r="U105" s="49">
        <v>0</v>
      </c>
      <c r="V105" s="49">
        <v>0</v>
      </c>
      <c r="W105" s="49">
        <v>0</v>
      </c>
      <c r="X105" s="49">
        <v>0</v>
      </c>
      <c r="Y105" s="49">
        <v>0</v>
      </c>
      <c r="Z105" s="49"/>
      <c r="AA105" s="49"/>
      <c r="AB105" s="49"/>
      <c r="AC105" s="49"/>
      <c r="AD105" s="49"/>
      <c r="AE105" s="49"/>
      <c r="AF105" s="49"/>
      <c r="AG105" s="49"/>
      <c r="AH105" s="49"/>
      <c r="AI105" s="49"/>
      <c r="AJ105" s="49"/>
      <c r="AK105" s="49"/>
      <c r="AL105" s="49"/>
    </row>
    <row r="106" s="2" customFormat="1" ht="16.35" customHeight="1" spans="1:38">
      <c r="A106" s="78" t="s">
        <v>547</v>
      </c>
      <c r="B106" s="49">
        <v>0</v>
      </c>
      <c r="C106" s="49">
        <v>0</v>
      </c>
      <c r="D106" s="49">
        <v>0</v>
      </c>
      <c r="E106" s="49">
        <v>0</v>
      </c>
      <c r="F106" s="49">
        <v>0</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c r="AA106" s="49"/>
      <c r="AB106" s="49"/>
      <c r="AC106" s="49"/>
      <c r="AD106" s="49"/>
      <c r="AE106" s="49"/>
      <c r="AF106" s="49"/>
      <c r="AG106" s="49"/>
      <c r="AH106" s="49"/>
      <c r="AI106" s="49"/>
      <c r="AJ106" s="49"/>
      <c r="AK106" s="49"/>
      <c r="AL106" s="49"/>
    </row>
    <row r="107" s="2" customFormat="1" ht="16.35" customHeight="1" spans="1:38">
      <c r="A107" s="78" t="s">
        <v>548</v>
      </c>
      <c r="B107" s="49">
        <v>0</v>
      </c>
      <c r="C107" s="49">
        <v>0</v>
      </c>
      <c r="D107" s="49">
        <v>0</v>
      </c>
      <c r="E107" s="49">
        <v>0</v>
      </c>
      <c r="F107" s="49">
        <v>0</v>
      </c>
      <c r="G107" s="49">
        <v>0</v>
      </c>
      <c r="H107" s="49">
        <v>0</v>
      </c>
      <c r="I107" s="49">
        <v>0</v>
      </c>
      <c r="J107" s="49">
        <v>0</v>
      </c>
      <c r="K107" s="49">
        <v>0</v>
      </c>
      <c r="L107" s="49">
        <v>0</v>
      </c>
      <c r="M107" s="49">
        <v>0</v>
      </c>
      <c r="N107" s="49">
        <v>0</v>
      </c>
      <c r="O107" s="49">
        <v>0</v>
      </c>
      <c r="P107" s="49">
        <v>0</v>
      </c>
      <c r="Q107" s="49">
        <v>0</v>
      </c>
      <c r="R107" s="49">
        <v>0</v>
      </c>
      <c r="S107" s="49">
        <v>0</v>
      </c>
      <c r="T107" s="49">
        <v>0</v>
      </c>
      <c r="U107" s="49">
        <v>0</v>
      </c>
      <c r="V107" s="49">
        <v>0</v>
      </c>
      <c r="W107" s="49">
        <v>0</v>
      </c>
      <c r="X107" s="49">
        <v>0</v>
      </c>
      <c r="Y107" s="49">
        <v>0</v>
      </c>
      <c r="Z107" s="49"/>
      <c r="AA107" s="49"/>
      <c r="AB107" s="49"/>
      <c r="AC107" s="49"/>
      <c r="AD107" s="49"/>
      <c r="AE107" s="49"/>
      <c r="AF107" s="49"/>
      <c r="AG107" s="49"/>
      <c r="AH107" s="49"/>
      <c r="AI107" s="49"/>
      <c r="AJ107" s="49"/>
      <c r="AK107" s="49"/>
      <c r="AL107" s="49"/>
    </row>
    <row r="108" s="2" customFormat="1" ht="16.35" customHeight="1" spans="1:38">
      <c r="A108" s="78" t="s">
        <v>549</v>
      </c>
      <c r="B108" s="49">
        <v>0</v>
      </c>
      <c r="C108" s="49">
        <v>0</v>
      </c>
      <c r="D108" s="49">
        <v>0</v>
      </c>
      <c r="E108" s="49">
        <v>0</v>
      </c>
      <c r="F108" s="49">
        <v>0</v>
      </c>
      <c r="G108" s="49">
        <v>0</v>
      </c>
      <c r="H108" s="49">
        <v>0</v>
      </c>
      <c r="I108" s="49">
        <v>0</v>
      </c>
      <c r="J108" s="49">
        <v>0</v>
      </c>
      <c r="K108" s="49">
        <v>0</v>
      </c>
      <c r="L108" s="49">
        <v>0</v>
      </c>
      <c r="M108" s="49">
        <v>0</v>
      </c>
      <c r="N108" s="49">
        <v>0</v>
      </c>
      <c r="O108" s="49">
        <v>0</v>
      </c>
      <c r="P108" s="49">
        <v>0</v>
      </c>
      <c r="Q108" s="49">
        <v>0</v>
      </c>
      <c r="R108" s="49">
        <v>0</v>
      </c>
      <c r="S108" s="49">
        <v>0</v>
      </c>
      <c r="T108" s="49">
        <v>0</v>
      </c>
      <c r="U108" s="49">
        <v>0</v>
      </c>
      <c r="V108" s="49">
        <v>0</v>
      </c>
      <c r="W108" s="49">
        <v>0</v>
      </c>
      <c r="X108" s="49">
        <v>0</v>
      </c>
      <c r="Y108" s="49">
        <v>0</v>
      </c>
      <c r="Z108" s="49"/>
      <c r="AA108" s="49"/>
      <c r="AB108" s="49"/>
      <c r="AC108" s="49"/>
      <c r="AD108" s="49"/>
      <c r="AE108" s="49"/>
      <c r="AF108" s="49"/>
      <c r="AG108" s="49"/>
      <c r="AH108" s="49"/>
      <c r="AI108" s="49"/>
      <c r="AJ108" s="49"/>
      <c r="AK108" s="49"/>
      <c r="AL108" s="49"/>
    </row>
    <row r="109" s="2" customFormat="1" ht="16.35" customHeight="1" spans="1:38">
      <c r="A109" s="78" t="s">
        <v>550</v>
      </c>
      <c r="B109" s="49">
        <v>0</v>
      </c>
      <c r="C109" s="49">
        <v>0</v>
      </c>
      <c r="D109" s="49">
        <v>0</v>
      </c>
      <c r="E109" s="49">
        <v>0</v>
      </c>
      <c r="F109" s="49">
        <v>0</v>
      </c>
      <c r="G109" s="49">
        <v>0</v>
      </c>
      <c r="H109" s="49">
        <v>0</v>
      </c>
      <c r="I109" s="49">
        <v>0</v>
      </c>
      <c r="J109" s="49">
        <v>0</v>
      </c>
      <c r="K109" s="49">
        <v>0</v>
      </c>
      <c r="L109" s="49">
        <v>0</v>
      </c>
      <c r="M109" s="49">
        <v>0</v>
      </c>
      <c r="N109" s="49">
        <v>0</v>
      </c>
      <c r="O109" s="49">
        <v>0</v>
      </c>
      <c r="P109" s="49">
        <v>0</v>
      </c>
      <c r="Q109" s="49">
        <v>0</v>
      </c>
      <c r="R109" s="49">
        <v>0</v>
      </c>
      <c r="S109" s="49">
        <v>0</v>
      </c>
      <c r="T109" s="49">
        <v>0</v>
      </c>
      <c r="U109" s="49">
        <v>0</v>
      </c>
      <c r="V109" s="49">
        <v>0</v>
      </c>
      <c r="W109" s="49">
        <v>0</v>
      </c>
      <c r="X109" s="49">
        <v>0</v>
      </c>
      <c r="Y109" s="49">
        <v>0</v>
      </c>
      <c r="Z109" s="49"/>
      <c r="AA109" s="49"/>
      <c r="AB109" s="49"/>
      <c r="AC109" s="49"/>
      <c r="AD109" s="49"/>
      <c r="AE109" s="49"/>
      <c r="AF109" s="49"/>
      <c r="AG109" s="49"/>
      <c r="AH109" s="49"/>
      <c r="AI109" s="49"/>
      <c r="AJ109" s="49"/>
      <c r="AK109" s="49"/>
      <c r="AL109" s="49"/>
    </row>
    <row r="110" s="2" customFormat="1" ht="16.35" customHeight="1" spans="1:38">
      <c r="A110" s="78" t="s">
        <v>551</v>
      </c>
      <c r="B110" s="49">
        <v>0</v>
      </c>
      <c r="C110" s="49">
        <v>0</v>
      </c>
      <c r="D110" s="49">
        <v>0</v>
      </c>
      <c r="E110" s="49">
        <v>0</v>
      </c>
      <c r="F110" s="49">
        <v>0</v>
      </c>
      <c r="G110" s="49">
        <v>0</v>
      </c>
      <c r="H110" s="49">
        <v>0</v>
      </c>
      <c r="I110" s="49">
        <v>0</v>
      </c>
      <c r="J110" s="49">
        <v>0</v>
      </c>
      <c r="K110" s="49">
        <v>0</v>
      </c>
      <c r="L110" s="49">
        <v>0</v>
      </c>
      <c r="M110" s="49">
        <v>0</v>
      </c>
      <c r="N110" s="49">
        <v>0</v>
      </c>
      <c r="O110" s="49">
        <v>0</v>
      </c>
      <c r="P110" s="49">
        <v>0</v>
      </c>
      <c r="Q110" s="49">
        <v>0</v>
      </c>
      <c r="R110" s="49">
        <v>0</v>
      </c>
      <c r="S110" s="49">
        <v>0</v>
      </c>
      <c r="T110" s="49">
        <v>0</v>
      </c>
      <c r="U110" s="49">
        <v>0</v>
      </c>
      <c r="V110" s="49">
        <v>0</v>
      </c>
      <c r="W110" s="49">
        <v>0</v>
      </c>
      <c r="X110" s="49">
        <v>0</v>
      </c>
      <c r="Y110" s="49">
        <v>0</v>
      </c>
      <c r="Z110" s="49"/>
      <c r="AA110" s="49"/>
      <c r="AB110" s="49"/>
      <c r="AC110" s="49"/>
      <c r="AD110" s="49"/>
      <c r="AE110" s="49"/>
      <c r="AF110" s="49"/>
      <c r="AG110" s="49"/>
      <c r="AH110" s="49"/>
      <c r="AI110" s="49"/>
      <c r="AJ110" s="49"/>
      <c r="AK110" s="49"/>
      <c r="AL110" s="49"/>
    </row>
    <row r="111" s="2" customFormat="1" ht="16.35" customHeight="1" spans="1:38">
      <c r="A111" s="78" t="s">
        <v>552</v>
      </c>
      <c r="B111" s="49">
        <v>0</v>
      </c>
      <c r="C111" s="49">
        <v>0</v>
      </c>
      <c r="D111" s="49">
        <v>0</v>
      </c>
      <c r="E111" s="49">
        <v>0</v>
      </c>
      <c r="F111" s="49">
        <v>0</v>
      </c>
      <c r="G111" s="49">
        <v>0</v>
      </c>
      <c r="H111" s="49">
        <v>0</v>
      </c>
      <c r="I111" s="49">
        <v>0</v>
      </c>
      <c r="J111" s="49">
        <v>0</v>
      </c>
      <c r="K111" s="49">
        <v>0</v>
      </c>
      <c r="L111" s="49">
        <v>0</v>
      </c>
      <c r="M111" s="49">
        <v>0</v>
      </c>
      <c r="N111" s="49">
        <v>0</v>
      </c>
      <c r="O111" s="49">
        <v>0</v>
      </c>
      <c r="P111" s="49">
        <v>0</v>
      </c>
      <c r="Q111" s="49">
        <v>0</v>
      </c>
      <c r="R111" s="49">
        <v>0</v>
      </c>
      <c r="S111" s="49">
        <v>0</v>
      </c>
      <c r="T111" s="49">
        <v>0</v>
      </c>
      <c r="U111" s="49">
        <v>0</v>
      </c>
      <c r="V111" s="49">
        <v>0</v>
      </c>
      <c r="W111" s="49">
        <v>0</v>
      </c>
      <c r="X111" s="49">
        <v>0</v>
      </c>
      <c r="Y111" s="49">
        <v>0</v>
      </c>
      <c r="Z111" s="49"/>
      <c r="AA111" s="49"/>
      <c r="AB111" s="49"/>
      <c r="AC111" s="49"/>
      <c r="AD111" s="49"/>
      <c r="AE111" s="49"/>
      <c r="AF111" s="49"/>
      <c r="AG111" s="49"/>
      <c r="AH111" s="49"/>
      <c r="AI111" s="49"/>
      <c r="AJ111" s="49"/>
      <c r="AK111" s="49"/>
      <c r="AL111" s="49"/>
    </row>
    <row r="112" s="2" customFormat="1" ht="16.35" customHeight="1" spans="1:38">
      <c r="A112" s="78" t="s">
        <v>553</v>
      </c>
      <c r="B112" s="49">
        <v>0</v>
      </c>
      <c r="C112" s="49">
        <v>0</v>
      </c>
      <c r="D112" s="49">
        <v>0</v>
      </c>
      <c r="E112" s="49">
        <v>0</v>
      </c>
      <c r="F112" s="49">
        <v>0</v>
      </c>
      <c r="G112" s="49">
        <v>0</v>
      </c>
      <c r="H112" s="49">
        <v>0</v>
      </c>
      <c r="I112" s="49">
        <v>0</v>
      </c>
      <c r="J112" s="49">
        <v>0</v>
      </c>
      <c r="K112" s="49">
        <v>0</v>
      </c>
      <c r="L112" s="49">
        <v>0</v>
      </c>
      <c r="M112" s="49">
        <v>0</v>
      </c>
      <c r="N112" s="49">
        <v>0</v>
      </c>
      <c r="O112" s="49">
        <v>0</v>
      </c>
      <c r="P112" s="49">
        <v>0</v>
      </c>
      <c r="Q112" s="49">
        <v>0</v>
      </c>
      <c r="R112" s="49">
        <v>0</v>
      </c>
      <c r="S112" s="49">
        <v>0</v>
      </c>
      <c r="T112" s="49">
        <v>0</v>
      </c>
      <c r="U112" s="49">
        <v>0</v>
      </c>
      <c r="V112" s="49">
        <v>0</v>
      </c>
      <c r="W112" s="49">
        <v>0</v>
      </c>
      <c r="X112" s="49">
        <v>0</v>
      </c>
      <c r="Y112" s="49">
        <v>0</v>
      </c>
      <c r="Z112" s="49"/>
      <c r="AA112" s="49"/>
      <c r="AB112" s="49"/>
      <c r="AC112" s="49"/>
      <c r="AD112" s="49"/>
      <c r="AE112" s="49"/>
      <c r="AF112" s="49"/>
      <c r="AG112" s="49"/>
      <c r="AH112" s="49"/>
      <c r="AI112" s="49"/>
      <c r="AJ112" s="49"/>
      <c r="AK112" s="49"/>
      <c r="AL112" s="49"/>
    </row>
    <row r="113" s="2" customFormat="1" ht="16.35" customHeight="1" spans="1:38">
      <c r="A113" s="78" t="s">
        <v>554</v>
      </c>
      <c r="B113" s="49">
        <v>0</v>
      </c>
      <c r="C113" s="49">
        <v>0</v>
      </c>
      <c r="D113" s="49">
        <v>0</v>
      </c>
      <c r="E113" s="49">
        <v>0</v>
      </c>
      <c r="F113" s="49">
        <v>0</v>
      </c>
      <c r="G113" s="49">
        <v>0</v>
      </c>
      <c r="H113" s="49">
        <v>0</v>
      </c>
      <c r="I113" s="49">
        <v>0</v>
      </c>
      <c r="J113" s="49">
        <v>0</v>
      </c>
      <c r="K113" s="49">
        <v>0</v>
      </c>
      <c r="L113" s="49">
        <v>0</v>
      </c>
      <c r="M113" s="49">
        <v>0</v>
      </c>
      <c r="N113" s="49">
        <v>0</v>
      </c>
      <c r="O113" s="49">
        <v>0</v>
      </c>
      <c r="P113" s="49">
        <v>0</v>
      </c>
      <c r="Q113" s="49">
        <v>0</v>
      </c>
      <c r="R113" s="49">
        <v>0</v>
      </c>
      <c r="S113" s="49">
        <v>0</v>
      </c>
      <c r="T113" s="49">
        <v>0</v>
      </c>
      <c r="U113" s="49">
        <v>0</v>
      </c>
      <c r="V113" s="49">
        <v>0</v>
      </c>
      <c r="W113" s="49">
        <v>0</v>
      </c>
      <c r="X113" s="49">
        <v>0</v>
      </c>
      <c r="Y113" s="49">
        <v>0</v>
      </c>
      <c r="Z113" s="49"/>
      <c r="AA113" s="49"/>
      <c r="AB113" s="49"/>
      <c r="AC113" s="49"/>
      <c r="AD113" s="49"/>
      <c r="AE113" s="49"/>
      <c r="AF113" s="49"/>
      <c r="AG113" s="49"/>
      <c r="AH113" s="49"/>
      <c r="AI113" s="49"/>
      <c r="AJ113" s="49"/>
      <c r="AK113" s="49"/>
      <c r="AL113" s="49"/>
    </row>
    <row r="114" s="2" customFormat="1" ht="16.35" customHeight="1" spans="1:38">
      <c r="A114" s="78" t="s">
        <v>555</v>
      </c>
      <c r="B114" s="49">
        <v>0</v>
      </c>
      <c r="C114" s="49">
        <v>0</v>
      </c>
      <c r="D114" s="49">
        <v>0</v>
      </c>
      <c r="E114" s="49">
        <v>0</v>
      </c>
      <c r="F114" s="49">
        <v>0</v>
      </c>
      <c r="G114" s="49">
        <v>0</v>
      </c>
      <c r="H114" s="49">
        <v>0</v>
      </c>
      <c r="I114" s="49">
        <v>0</v>
      </c>
      <c r="J114" s="49">
        <v>0</v>
      </c>
      <c r="K114" s="49">
        <v>0</v>
      </c>
      <c r="L114" s="49">
        <v>0</v>
      </c>
      <c r="M114" s="49">
        <v>0</v>
      </c>
      <c r="N114" s="49">
        <v>0</v>
      </c>
      <c r="O114" s="49">
        <v>0</v>
      </c>
      <c r="P114" s="49">
        <v>0</v>
      </c>
      <c r="Q114" s="49">
        <v>0</v>
      </c>
      <c r="R114" s="49">
        <v>0</v>
      </c>
      <c r="S114" s="49">
        <v>0</v>
      </c>
      <c r="T114" s="49">
        <v>0</v>
      </c>
      <c r="U114" s="49">
        <v>0</v>
      </c>
      <c r="V114" s="49">
        <v>0</v>
      </c>
      <c r="W114" s="49">
        <v>0</v>
      </c>
      <c r="X114" s="49">
        <v>0</v>
      </c>
      <c r="Y114" s="49">
        <v>0</v>
      </c>
      <c r="Z114" s="49"/>
      <c r="AA114" s="49"/>
      <c r="AB114" s="49"/>
      <c r="AC114" s="49"/>
      <c r="AD114" s="49"/>
      <c r="AE114" s="49"/>
      <c r="AF114" s="49"/>
      <c r="AG114" s="49"/>
      <c r="AH114" s="49"/>
      <c r="AI114" s="49"/>
      <c r="AJ114" s="49"/>
      <c r="AK114" s="49"/>
      <c r="AL114" s="49"/>
    </row>
    <row r="115" s="2" customFormat="1" ht="16.35" customHeight="1" spans="1:38">
      <c r="A115" s="81" t="s">
        <v>556</v>
      </c>
      <c r="B115" s="49">
        <v>0</v>
      </c>
      <c r="C115" s="49">
        <v>0</v>
      </c>
      <c r="D115" s="49">
        <v>0</v>
      </c>
      <c r="E115" s="49">
        <v>0</v>
      </c>
      <c r="F115" s="49">
        <v>0</v>
      </c>
      <c r="G115" s="49">
        <v>0</v>
      </c>
      <c r="H115" s="49">
        <v>0</v>
      </c>
      <c r="I115" s="49">
        <v>0</v>
      </c>
      <c r="J115" s="49">
        <v>0</v>
      </c>
      <c r="K115" s="49">
        <v>0</v>
      </c>
      <c r="L115" s="49">
        <v>0</v>
      </c>
      <c r="M115" s="49">
        <v>0</v>
      </c>
      <c r="N115" s="49">
        <v>0</v>
      </c>
      <c r="O115" s="49">
        <v>0</v>
      </c>
      <c r="P115" s="49">
        <v>0</v>
      </c>
      <c r="Q115" s="49">
        <v>0</v>
      </c>
      <c r="R115" s="49">
        <v>0</v>
      </c>
      <c r="S115" s="49">
        <v>0</v>
      </c>
      <c r="T115" s="49">
        <v>0</v>
      </c>
      <c r="U115" s="49">
        <v>0</v>
      </c>
      <c r="V115" s="49">
        <v>0</v>
      </c>
      <c r="W115" s="49">
        <v>0</v>
      </c>
      <c r="X115" s="49">
        <v>0</v>
      </c>
      <c r="Y115" s="49">
        <v>0</v>
      </c>
      <c r="Z115" s="49"/>
      <c r="AA115" s="49"/>
      <c r="AB115" s="49"/>
      <c r="AC115" s="49"/>
      <c r="AD115" s="49"/>
      <c r="AE115" s="49"/>
      <c r="AF115" s="49"/>
      <c r="AG115" s="49"/>
      <c r="AH115" s="49"/>
      <c r="AI115" s="49"/>
      <c r="AJ115" s="49"/>
      <c r="AK115" s="49"/>
      <c r="AL115" s="49"/>
    </row>
    <row r="116" s="2" customFormat="1" ht="16.35" customHeight="1" spans="1:38">
      <c r="A116" s="78" t="s">
        <v>557</v>
      </c>
      <c r="B116" s="49">
        <v>0</v>
      </c>
      <c r="C116" s="49">
        <v>0</v>
      </c>
      <c r="D116" s="49">
        <v>0</v>
      </c>
      <c r="E116" s="49">
        <v>0</v>
      </c>
      <c r="F116" s="49">
        <v>0</v>
      </c>
      <c r="G116" s="49">
        <v>0</v>
      </c>
      <c r="H116" s="49">
        <v>0</v>
      </c>
      <c r="I116" s="49">
        <v>0</v>
      </c>
      <c r="J116" s="49">
        <v>0</v>
      </c>
      <c r="K116" s="49">
        <v>0</v>
      </c>
      <c r="L116" s="49">
        <v>0</v>
      </c>
      <c r="M116" s="49">
        <v>0</v>
      </c>
      <c r="N116" s="49">
        <v>0</v>
      </c>
      <c r="O116" s="49">
        <v>0</v>
      </c>
      <c r="P116" s="49">
        <v>0</v>
      </c>
      <c r="Q116" s="49">
        <v>0</v>
      </c>
      <c r="R116" s="49">
        <v>0</v>
      </c>
      <c r="S116" s="49">
        <v>0</v>
      </c>
      <c r="T116" s="49">
        <v>0</v>
      </c>
      <c r="U116" s="49">
        <v>0</v>
      </c>
      <c r="V116" s="49">
        <v>0</v>
      </c>
      <c r="W116" s="49">
        <v>0</v>
      </c>
      <c r="X116" s="49">
        <v>0</v>
      </c>
      <c r="Y116" s="49">
        <v>0</v>
      </c>
      <c r="Z116" s="49"/>
      <c r="AA116" s="49"/>
      <c r="AB116" s="49"/>
      <c r="AC116" s="49"/>
      <c r="AD116" s="49"/>
      <c r="AE116" s="49"/>
      <c r="AF116" s="49"/>
      <c r="AG116" s="49"/>
      <c r="AH116" s="49"/>
      <c r="AI116" s="49"/>
      <c r="AJ116" s="49"/>
      <c r="AK116" s="49"/>
      <c r="AL116" s="49"/>
    </row>
    <row r="117" s="2" customFormat="1" ht="16.35" customHeight="1" spans="1:38">
      <c r="A117" s="78" t="s">
        <v>558</v>
      </c>
      <c r="B117" s="49">
        <v>0</v>
      </c>
      <c r="C117" s="49">
        <v>0</v>
      </c>
      <c r="D117" s="49">
        <v>0</v>
      </c>
      <c r="E117" s="49">
        <v>0</v>
      </c>
      <c r="F117" s="49">
        <v>0</v>
      </c>
      <c r="G117" s="49">
        <v>0</v>
      </c>
      <c r="H117" s="49">
        <v>0</v>
      </c>
      <c r="I117" s="49">
        <v>0</v>
      </c>
      <c r="J117" s="49">
        <v>0</v>
      </c>
      <c r="K117" s="49">
        <v>0</v>
      </c>
      <c r="L117" s="49">
        <v>0</v>
      </c>
      <c r="M117" s="49">
        <v>0</v>
      </c>
      <c r="N117" s="49">
        <v>0</v>
      </c>
      <c r="O117" s="49">
        <v>0</v>
      </c>
      <c r="P117" s="49">
        <v>0</v>
      </c>
      <c r="Q117" s="49">
        <v>0</v>
      </c>
      <c r="R117" s="49">
        <v>0</v>
      </c>
      <c r="S117" s="49">
        <v>0</v>
      </c>
      <c r="T117" s="49">
        <v>0</v>
      </c>
      <c r="U117" s="49">
        <v>0</v>
      </c>
      <c r="V117" s="49">
        <v>0</v>
      </c>
      <c r="W117" s="49">
        <v>0</v>
      </c>
      <c r="X117" s="49">
        <v>0</v>
      </c>
      <c r="Y117" s="49">
        <v>0</v>
      </c>
      <c r="Z117" s="49"/>
      <c r="AA117" s="49"/>
      <c r="AB117" s="49"/>
      <c r="AC117" s="49"/>
      <c r="AD117" s="49"/>
      <c r="AE117" s="49"/>
      <c r="AF117" s="49"/>
      <c r="AG117" s="49"/>
      <c r="AH117" s="49"/>
      <c r="AI117" s="49"/>
      <c r="AJ117" s="49"/>
      <c r="AK117" s="49"/>
      <c r="AL117" s="49"/>
    </row>
    <row r="118" s="2" customFormat="1" ht="16.35" customHeight="1" spans="1:38">
      <c r="A118" s="78" t="s">
        <v>559</v>
      </c>
      <c r="B118" s="49">
        <v>-106454</v>
      </c>
      <c r="C118" s="49">
        <v>0</v>
      </c>
      <c r="D118" s="49">
        <v>0</v>
      </c>
      <c r="E118" s="49">
        <v>0</v>
      </c>
      <c r="F118" s="49">
        <v>0</v>
      </c>
      <c r="G118" s="49">
        <v>4040</v>
      </c>
      <c r="H118" s="49">
        <v>51984</v>
      </c>
      <c r="I118" s="49">
        <v>0</v>
      </c>
      <c r="J118" s="49">
        <v>43150</v>
      </c>
      <c r="K118" s="49">
        <v>7280</v>
      </c>
      <c r="L118" s="49">
        <v>0</v>
      </c>
      <c r="M118" s="49">
        <v>0</v>
      </c>
      <c r="N118" s="49">
        <v>0</v>
      </c>
      <c r="O118" s="49">
        <v>0</v>
      </c>
      <c r="P118" s="49">
        <v>0</v>
      </c>
      <c r="Q118" s="49">
        <v>0</v>
      </c>
      <c r="R118" s="49">
        <v>7280</v>
      </c>
      <c r="S118" s="49">
        <v>0</v>
      </c>
      <c r="T118" s="49">
        <v>1680</v>
      </c>
      <c r="U118" s="49">
        <v>0</v>
      </c>
      <c r="V118" s="49">
        <v>8075</v>
      </c>
      <c r="W118" s="49">
        <v>20505</v>
      </c>
      <c r="X118" s="49">
        <v>12890</v>
      </c>
      <c r="Y118" s="49">
        <v>0</v>
      </c>
      <c r="Z118" s="49"/>
      <c r="AA118" s="49"/>
      <c r="AB118" s="49"/>
      <c r="AC118" s="49"/>
      <c r="AD118" s="49"/>
      <c r="AE118" s="49"/>
      <c r="AF118" s="49"/>
      <c r="AG118" s="49"/>
      <c r="AH118" s="49"/>
      <c r="AI118" s="49"/>
      <c r="AJ118" s="49"/>
      <c r="AK118" s="49"/>
      <c r="AL118" s="49"/>
    </row>
    <row r="119" s="2" customFormat="1" ht="16.35" customHeight="1" spans="1:38">
      <c r="A119" s="75" t="s">
        <v>560</v>
      </c>
      <c r="B119" s="49">
        <v>0</v>
      </c>
      <c r="C119" s="49">
        <v>0</v>
      </c>
      <c r="D119" s="49">
        <v>0</v>
      </c>
      <c r="E119" s="49">
        <v>0</v>
      </c>
      <c r="F119" s="49">
        <v>0</v>
      </c>
      <c r="G119" s="49">
        <v>0</v>
      </c>
      <c r="H119" s="49">
        <v>0</v>
      </c>
      <c r="I119" s="49">
        <v>0</v>
      </c>
      <c r="J119" s="49">
        <v>0</v>
      </c>
      <c r="K119" s="49">
        <v>0</v>
      </c>
      <c r="L119" s="49">
        <v>0</v>
      </c>
      <c r="M119" s="49">
        <v>0</v>
      </c>
      <c r="N119" s="49">
        <v>0</v>
      </c>
      <c r="O119" s="49">
        <v>0</v>
      </c>
      <c r="P119" s="49">
        <v>0</v>
      </c>
      <c r="Q119" s="49">
        <v>0</v>
      </c>
      <c r="R119" s="49">
        <v>0</v>
      </c>
      <c r="S119" s="49">
        <v>0</v>
      </c>
      <c r="T119" s="49">
        <v>0</v>
      </c>
      <c r="U119" s="49">
        <v>0</v>
      </c>
      <c r="V119" s="49">
        <v>0</v>
      </c>
      <c r="W119" s="49">
        <v>0</v>
      </c>
      <c r="X119" s="49">
        <v>0</v>
      </c>
      <c r="Y119" s="49">
        <v>0</v>
      </c>
      <c r="Z119" s="49"/>
      <c r="AA119" s="49"/>
      <c r="AB119" s="49"/>
      <c r="AC119" s="49"/>
      <c r="AD119" s="49"/>
      <c r="AE119" s="49"/>
      <c r="AF119" s="49"/>
      <c r="AG119" s="49"/>
      <c r="AH119" s="49"/>
      <c r="AI119" s="49"/>
      <c r="AJ119" s="49"/>
      <c r="AK119" s="49"/>
      <c r="AL119" s="49"/>
    </row>
    <row r="120" s="2" customFormat="1" ht="16.35" customHeight="1" spans="1:38">
      <c r="A120" s="75" t="s">
        <v>561</v>
      </c>
      <c r="B120" s="49">
        <v>0</v>
      </c>
      <c r="C120" s="49">
        <v>0</v>
      </c>
      <c r="D120" s="49">
        <v>0</v>
      </c>
      <c r="E120" s="49">
        <v>0</v>
      </c>
      <c r="F120" s="49">
        <v>0</v>
      </c>
      <c r="G120" s="49">
        <v>0</v>
      </c>
      <c r="H120" s="49">
        <v>0</v>
      </c>
      <c r="I120" s="49">
        <v>0</v>
      </c>
      <c r="J120" s="49">
        <v>0</v>
      </c>
      <c r="K120" s="49">
        <v>0</v>
      </c>
      <c r="L120" s="49">
        <v>0</v>
      </c>
      <c r="M120" s="49">
        <v>0</v>
      </c>
      <c r="N120" s="49">
        <v>0</v>
      </c>
      <c r="O120" s="49">
        <v>0</v>
      </c>
      <c r="P120" s="49">
        <v>0</v>
      </c>
      <c r="Q120" s="49">
        <v>0</v>
      </c>
      <c r="R120" s="49">
        <v>0</v>
      </c>
      <c r="S120" s="49">
        <v>0</v>
      </c>
      <c r="T120" s="49">
        <v>0</v>
      </c>
      <c r="U120" s="49">
        <v>0</v>
      </c>
      <c r="V120" s="49">
        <v>0</v>
      </c>
      <c r="W120" s="49">
        <v>0</v>
      </c>
      <c r="X120" s="49">
        <v>0</v>
      </c>
      <c r="Y120" s="49">
        <v>0</v>
      </c>
      <c r="Z120" s="49"/>
      <c r="AA120" s="49"/>
      <c r="AB120" s="49"/>
      <c r="AC120" s="49"/>
      <c r="AD120" s="49"/>
      <c r="AE120" s="49"/>
      <c r="AF120" s="49"/>
      <c r="AG120" s="49"/>
      <c r="AH120" s="49"/>
      <c r="AI120" s="49"/>
      <c r="AJ120" s="49"/>
      <c r="AK120" s="49"/>
      <c r="AL120" s="49"/>
    </row>
    <row r="121" s="2" customFormat="1" ht="16.35" customHeight="1" spans="1:38">
      <c r="A121" s="75" t="s">
        <v>562</v>
      </c>
      <c r="B121" s="49">
        <v>0</v>
      </c>
      <c r="C121" s="49">
        <v>0</v>
      </c>
      <c r="D121" s="49">
        <v>0</v>
      </c>
      <c r="E121" s="49">
        <v>0</v>
      </c>
      <c r="F121" s="49">
        <v>0</v>
      </c>
      <c r="G121" s="49">
        <v>0</v>
      </c>
      <c r="H121" s="49">
        <v>0</v>
      </c>
      <c r="I121" s="49">
        <v>0</v>
      </c>
      <c r="J121" s="49">
        <v>0</v>
      </c>
      <c r="K121" s="49">
        <v>0</v>
      </c>
      <c r="L121" s="49">
        <v>0</v>
      </c>
      <c r="M121" s="49">
        <v>0</v>
      </c>
      <c r="N121" s="49">
        <v>0</v>
      </c>
      <c r="O121" s="49">
        <v>0</v>
      </c>
      <c r="P121" s="49">
        <v>0</v>
      </c>
      <c r="Q121" s="49">
        <v>0</v>
      </c>
      <c r="R121" s="49">
        <v>0</v>
      </c>
      <c r="S121" s="49">
        <v>0</v>
      </c>
      <c r="T121" s="49">
        <v>0</v>
      </c>
      <c r="U121" s="49">
        <v>0</v>
      </c>
      <c r="V121" s="49">
        <v>0</v>
      </c>
      <c r="W121" s="49">
        <v>0</v>
      </c>
      <c r="X121" s="49">
        <v>0</v>
      </c>
      <c r="Y121" s="49">
        <v>0</v>
      </c>
      <c r="Z121" s="49"/>
      <c r="AA121" s="49"/>
      <c r="AB121" s="49"/>
      <c r="AC121" s="49"/>
      <c r="AD121" s="49"/>
      <c r="AE121" s="49"/>
      <c r="AF121" s="49"/>
      <c r="AG121" s="49"/>
      <c r="AH121" s="49"/>
      <c r="AI121" s="49"/>
      <c r="AJ121" s="49"/>
      <c r="AK121" s="49"/>
      <c r="AL121" s="49"/>
    </row>
    <row r="122" s="2" customFormat="1" ht="16.35" customHeight="1" spans="1:38">
      <c r="A122" s="75" t="s">
        <v>563</v>
      </c>
      <c r="B122" s="49">
        <v>0</v>
      </c>
      <c r="C122" s="49">
        <v>0</v>
      </c>
      <c r="D122" s="49">
        <v>0</v>
      </c>
      <c r="E122" s="49">
        <v>0</v>
      </c>
      <c r="F122" s="49">
        <v>0</v>
      </c>
      <c r="G122" s="49">
        <v>0</v>
      </c>
      <c r="H122" s="49">
        <v>0</v>
      </c>
      <c r="I122" s="49">
        <v>0</v>
      </c>
      <c r="J122" s="49">
        <v>0</v>
      </c>
      <c r="K122" s="49">
        <v>0</v>
      </c>
      <c r="L122" s="49">
        <v>0</v>
      </c>
      <c r="M122" s="49">
        <v>0</v>
      </c>
      <c r="N122" s="49">
        <v>0</v>
      </c>
      <c r="O122" s="49">
        <v>0</v>
      </c>
      <c r="P122" s="49">
        <v>0</v>
      </c>
      <c r="Q122" s="49">
        <v>0</v>
      </c>
      <c r="R122" s="49">
        <v>0</v>
      </c>
      <c r="S122" s="49">
        <v>0</v>
      </c>
      <c r="T122" s="49">
        <v>0</v>
      </c>
      <c r="U122" s="49">
        <v>0</v>
      </c>
      <c r="V122" s="49">
        <v>0</v>
      </c>
      <c r="W122" s="49">
        <v>0</v>
      </c>
      <c r="X122" s="49">
        <v>0</v>
      </c>
      <c r="Y122" s="49">
        <v>0</v>
      </c>
      <c r="Z122" s="49"/>
      <c r="AA122" s="49"/>
      <c r="AB122" s="49"/>
      <c r="AC122" s="49"/>
      <c r="AD122" s="49"/>
      <c r="AE122" s="49"/>
      <c r="AF122" s="49"/>
      <c r="AG122" s="49"/>
      <c r="AH122" s="49"/>
      <c r="AI122" s="49"/>
      <c r="AJ122" s="49"/>
      <c r="AK122" s="49"/>
      <c r="AL122" s="49"/>
    </row>
    <row r="123" s="2" customFormat="1" ht="16.35" customHeight="1" spans="1:38">
      <c r="A123" s="75" t="s">
        <v>564</v>
      </c>
      <c r="B123" s="49">
        <v>0</v>
      </c>
      <c r="C123" s="49">
        <v>0</v>
      </c>
      <c r="D123" s="49">
        <v>0</v>
      </c>
      <c r="E123" s="49">
        <v>0</v>
      </c>
      <c r="F123" s="49">
        <v>0</v>
      </c>
      <c r="G123" s="49">
        <v>0</v>
      </c>
      <c r="H123" s="49">
        <v>0</v>
      </c>
      <c r="I123" s="49">
        <v>0</v>
      </c>
      <c r="J123" s="49">
        <v>0</v>
      </c>
      <c r="K123" s="49">
        <v>0</v>
      </c>
      <c r="L123" s="49">
        <v>0</v>
      </c>
      <c r="M123" s="49">
        <v>0</v>
      </c>
      <c r="N123" s="49">
        <v>0</v>
      </c>
      <c r="O123" s="49">
        <v>0</v>
      </c>
      <c r="P123" s="49">
        <v>0</v>
      </c>
      <c r="Q123" s="49">
        <v>0</v>
      </c>
      <c r="R123" s="49">
        <v>0</v>
      </c>
      <c r="S123" s="49">
        <v>0</v>
      </c>
      <c r="T123" s="49">
        <v>0</v>
      </c>
      <c r="U123" s="49">
        <v>0</v>
      </c>
      <c r="V123" s="49">
        <v>0</v>
      </c>
      <c r="W123" s="49">
        <v>0</v>
      </c>
      <c r="X123" s="49">
        <v>0</v>
      </c>
      <c r="Y123" s="49">
        <v>0</v>
      </c>
      <c r="Z123" s="49"/>
      <c r="AA123" s="49"/>
      <c r="AB123" s="49"/>
      <c r="AC123" s="49"/>
      <c r="AD123" s="49"/>
      <c r="AE123" s="49"/>
      <c r="AF123" s="49"/>
      <c r="AG123" s="49"/>
      <c r="AH123" s="49"/>
      <c r="AI123" s="49"/>
      <c r="AJ123" s="49"/>
      <c r="AK123" s="49"/>
      <c r="AL123" s="49"/>
    </row>
    <row r="124" s="2" customFormat="1" ht="16.35" customHeight="1" spans="1:38">
      <c r="A124" s="75" t="s">
        <v>565</v>
      </c>
      <c r="B124" s="49">
        <v>0</v>
      </c>
      <c r="C124" s="49">
        <v>0</v>
      </c>
      <c r="D124" s="49">
        <v>0</v>
      </c>
      <c r="E124" s="49">
        <v>0</v>
      </c>
      <c r="F124" s="49">
        <v>0</v>
      </c>
      <c r="G124" s="49">
        <v>0</v>
      </c>
      <c r="H124" s="49">
        <v>0</v>
      </c>
      <c r="I124" s="49">
        <v>0</v>
      </c>
      <c r="J124" s="49">
        <v>0</v>
      </c>
      <c r="K124" s="49">
        <v>0</v>
      </c>
      <c r="L124" s="49">
        <v>0</v>
      </c>
      <c r="M124" s="49">
        <v>0</v>
      </c>
      <c r="N124" s="49">
        <v>0</v>
      </c>
      <c r="O124" s="49">
        <v>0</v>
      </c>
      <c r="P124" s="49">
        <v>0</v>
      </c>
      <c r="Q124" s="49">
        <v>0</v>
      </c>
      <c r="R124" s="49">
        <v>0</v>
      </c>
      <c r="S124" s="49">
        <v>0</v>
      </c>
      <c r="T124" s="49">
        <v>0</v>
      </c>
      <c r="U124" s="49">
        <v>0</v>
      </c>
      <c r="V124" s="49">
        <v>0</v>
      </c>
      <c r="W124" s="49">
        <v>0</v>
      </c>
      <c r="X124" s="49">
        <v>0</v>
      </c>
      <c r="Y124" s="49">
        <v>0</v>
      </c>
      <c r="Z124" s="49"/>
      <c r="AA124" s="49"/>
      <c r="AB124" s="49"/>
      <c r="AC124" s="49"/>
      <c r="AD124" s="49"/>
      <c r="AE124" s="49"/>
      <c r="AF124" s="49"/>
      <c r="AG124" s="49"/>
      <c r="AH124" s="49"/>
      <c r="AI124" s="49"/>
      <c r="AJ124" s="49"/>
      <c r="AK124" s="49"/>
      <c r="AL124" s="49"/>
    </row>
    <row r="125" s="2" customFormat="1" ht="16.35" customHeight="1" spans="1:38">
      <c r="A125" s="75" t="s">
        <v>566</v>
      </c>
      <c r="B125" s="49">
        <v>0</v>
      </c>
      <c r="C125" s="49">
        <v>0</v>
      </c>
      <c r="D125" s="49">
        <v>0</v>
      </c>
      <c r="E125" s="49">
        <v>0</v>
      </c>
      <c r="F125" s="49">
        <v>0</v>
      </c>
      <c r="G125" s="49">
        <v>0</v>
      </c>
      <c r="H125" s="49">
        <v>0</v>
      </c>
      <c r="I125" s="49">
        <v>0</v>
      </c>
      <c r="J125" s="49">
        <v>0</v>
      </c>
      <c r="K125" s="49">
        <v>0</v>
      </c>
      <c r="L125" s="49">
        <v>0</v>
      </c>
      <c r="M125" s="49">
        <v>0</v>
      </c>
      <c r="N125" s="49">
        <v>0</v>
      </c>
      <c r="O125" s="49">
        <v>0</v>
      </c>
      <c r="P125" s="49">
        <v>0</v>
      </c>
      <c r="Q125" s="49">
        <v>0</v>
      </c>
      <c r="R125" s="49">
        <v>0</v>
      </c>
      <c r="S125" s="49">
        <v>0</v>
      </c>
      <c r="T125" s="49">
        <v>0</v>
      </c>
      <c r="U125" s="49">
        <v>0</v>
      </c>
      <c r="V125" s="49">
        <v>0</v>
      </c>
      <c r="W125" s="49">
        <v>0</v>
      </c>
      <c r="X125" s="49">
        <v>0</v>
      </c>
      <c r="Y125" s="49">
        <v>0</v>
      </c>
      <c r="Z125" s="49"/>
      <c r="AA125" s="49"/>
      <c r="AB125" s="49"/>
      <c r="AC125" s="49"/>
      <c r="AD125" s="49"/>
      <c r="AE125" s="49"/>
      <c r="AF125" s="49"/>
      <c r="AG125" s="49"/>
      <c r="AH125" s="49"/>
      <c r="AI125" s="49"/>
      <c r="AJ125" s="49"/>
      <c r="AK125" s="49"/>
      <c r="AL125" s="49"/>
    </row>
    <row r="126" s="2" customFormat="1" ht="16.35" customHeight="1" spans="1:38">
      <c r="A126" s="78" t="s">
        <v>567</v>
      </c>
      <c r="B126" s="49">
        <v>0</v>
      </c>
      <c r="C126" s="49">
        <v>0</v>
      </c>
      <c r="D126" s="49">
        <v>0</v>
      </c>
      <c r="E126" s="49">
        <v>0</v>
      </c>
      <c r="F126" s="49">
        <v>0</v>
      </c>
      <c r="G126" s="49">
        <v>0</v>
      </c>
      <c r="H126" s="49">
        <v>0</v>
      </c>
      <c r="I126" s="49">
        <v>0</v>
      </c>
      <c r="J126" s="49">
        <v>0</v>
      </c>
      <c r="K126" s="49">
        <v>0</v>
      </c>
      <c r="L126" s="49">
        <v>0</v>
      </c>
      <c r="M126" s="49">
        <v>0</v>
      </c>
      <c r="N126" s="49">
        <v>0</v>
      </c>
      <c r="O126" s="49">
        <v>0</v>
      </c>
      <c r="P126" s="49">
        <v>0</v>
      </c>
      <c r="Q126" s="49">
        <v>0</v>
      </c>
      <c r="R126" s="49">
        <v>0</v>
      </c>
      <c r="S126" s="49">
        <v>0</v>
      </c>
      <c r="T126" s="49">
        <v>0</v>
      </c>
      <c r="U126" s="49">
        <v>0</v>
      </c>
      <c r="V126" s="49">
        <v>0</v>
      </c>
      <c r="W126" s="49">
        <v>0</v>
      </c>
      <c r="X126" s="49">
        <v>0</v>
      </c>
      <c r="Y126" s="49">
        <v>0</v>
      </c>
      <c r="Z126" s="49"/>
      <c r="AA126" s="49"/>
      <c r="AB126" s="49"/>
      <c r="AC126" s="49"/>
      <c r="AD126" s="49"/>
      <c r="AE126" s="49"/>
      <c r="AF126" s="49"/>
      <c r="AG126" s="49"/>
      <c r="AH126" s="49"/>
      <c r="AI126" s="49"/>
      <c r="AJ126" s="49"/>
      <c r="AK126" s="49"/>
      <c r="AL126" s="49"/>
    </row>
    <row r="127" s="2" customFormat="1" ht="16.35" customHeight="1" spans="1:38">
      <c r="A127" s="78" t="s">
        <v>568</v>
      </c>
      <c r="B127" s="49">
        <v>0</v>
      </c>
      <c r="C127" s="49">
        <v>0</v>
      </c>
      <c r="D127" s="49">
        <v>0</v>
      </c>
      <c r="E127" s="49">
        <v>0</v>
      </c>
      <c r="F127" s="49">
        <v>0</v>
      </c>
      <c r="G127" s="49">
        <v>0</v>
      </c>
      <c r="H127" s="49">
        <v>0</v>
      </c>
      <c r="I127" s="49">
        <v>0</v>
      </c>
      <c r="J127" s="49">
        <v>0</v>
      </c>
      <c r="K127" s="49">
        <v>0</v>
      </c>
      <c r="L127" s="49">
        <v>0</v>
      </c>
      <c r="M127" s="49">
        <v>0</v>
      </c>
      <c r="N127" s="49">
        <v>0</v>
      </c>
      <c r="O127" s="49">
        <v>0</v>
      </c>
      <c r="P127" s="49">
        <v>0</v>
      </c>
      <c r="Q127" s="49">
        <v>0</v>
      </c>
      <c r="R127" s="49">
        <v>0</v>
      </c>
      <c r="S127" s="49">
        <v>0</v>
      </c>
      <c r="T127" s="49">
        <v>0</v>
      </c>
      <c r="U127" s="49">
        <v>0</v>
      </c>
      <c r="V127" s="49">
        <v>0</v>
      </c>
      <c r="W127" s="49">
        <v>0</v>
      </c>
      <c r="X127" s="49">
        <v>0</v>
      </c>
      <c r="Y127" s="49">
        <v>0</v>
      </c>
      <c r="Z127" s="49"/>
      <c r="AA127" s="49"/>
      <c r="AB127" s="49"/>
      <c r="AC127" s="49"/>
      <c r="AD127" s="49"/>
      <c r="AE127" s="49"/>
      <c r="AF127" s="49"/>
      <c r="AG127" s="49"/>
      <c r="AH127" s="49"/>
      <c r="AI127" s="49"/>
      <c r="AJ127" s="49"/>
      <c r="AK127" s="49"/>
      <c r="AL127" s="49"/>
    </row>
    <row r="128" s="2" customFormat="1" ht="16.35" customHeight="1" spans="1:38">
      <c r="A128" s="82" t="s">
        <v>569</v>
      </c>
      <c r="B128" s="49">
        <v>0</v>
      </c>
      <c r="C128" s="49">
        <v>0</v>
      </c>
      <c r="D128" s="49">
        <v>0</v>
      </c>
      <c r="E128" s="49">
        <v>0</v>
      </c>
      <c r="F128" s="49">
        <v>0</v>
      </c>
      <c r="G128" s="49">
        <v>0</v>
      </c>
      <c r="H128" s="49">
        <v>0</v>
      </c>
      <c r="I128" s="49">
        <v>0</v>
      </c>
      <c r="J128" s="49">
        <v>0</v>
      </c>
      <c r="K128" s="49">
        <v>0</v>
      </c>
      <c r="L128" s="49">
        <v>0</v>
      </c>
      <c r="M128" s="49">
        <v>0</v>
      </c>
      <c r="N128" s="49">
        <v>0</v>
      </c>
      <c r="O128" s="49">
        <v>0</v>
      </c>
      <c r="P128" s="49">
        <v>0</v>
      </c>
      <c r="Q128" s="49">
        <v>0</v>
      </c>
      <c r="R128" s="49">
        <v>0</v>
      </c>
      <c r="S128" s="49">
        <v>0</v>
      </c>
      <c r="T128" s="49">
        <v>0</v>
      </c>
      <c r="U128" s="49">
        <v>0</v>
      </c>
      <c r="V128" s="49">
        <v>0</v>
      </c>
      <c r="W128" s="49">
        <v>0</v>
      </c>
      <c r="X128" s="49">
        <v>0</v>
      </c>
      <c r="Y128" s="49">
        <v>0</v>
      </c>
      <c r="Z128" s="49"/>
      <c r="AA128" s="49"/>
      <c r="AB128" s="49"/>
      <c r="AC128" s="49"/>
      <c r="AD128" s="49"/>
      <c r="AE128" s="49"/>
      <c r="AF128" s="49"/>
      <c r="AG128" s="49"/>
      <c r="AH128" s="49"/>
      <c r="AI128" s="49"/>
      <c r="AJ128" s="49"/>
      <c r="AK128" s="49"/>
      <c r="AL128" s="49"/>
    </row>
    <row r="129" s="2" customFormat="1" ht="16.35" customHeight="1" spans="1:38">
      <c r="A129" s="82" t="s">
        <v>570</v>
      </c>
      <c r="B129" s="49">
        <v>0</v>
      </c>
      <c r="C129" s="49">
        <v>0</v>
      </c>
      <c r="D129" s="49">
        <v>0</v>
      </c>
      <c r="E129" s="49">
        <v>0</v>
      </c>
      <c r="F129" s="49">
        <v>0</v>
      </c>
      <c r="G129" s="49">
        <v>0</v>
      </c>
      <c r="H129" s="49">
        <v>0</v>
      </c>
      <c r="I129" s="49">
        <v>0</v>
      </c>
      <c r="J129" s="49">
        <v>0</v>
      </c>
      <c r="K129" s="49">
        <v>0</v>
      </c>
      <c r="L129" s="49">
        <v>0</v>
      </c>
      <c r="M129" s="49">
        <v>0</v>
      </c>
      <c r="N129" s="49">
        <v>0</v>
      </c>
      <c r="O129" s="49">
        <v>0</v>
      </c>
      <c r="P129" s="49">
        <v>0</v>
      </c>
      <c r="Q129" s="49">
        <v>0</v>
      </c>
      <c r="R129" s="49">
        <v>0</v>
      </c>
      <c r="S129" s="49">
        <v>0</v>
      </c>
      <c r="T129" s="49">
        <v>0</v>
      </c>
      <c r="U129" s="49">
        <v>0</v>
      </c>
      <c r="V129" s="49">
        <v>0</v>
      </c>
      <c r="W129" s="49">
        <v>0</v>
      </c>
      <c r="X129" s="49">
        <v>0</v>
      </c>
      <c r="Y129" s="49">
        <v>0</v>
      </c>
      <c r="Z129" s="49"/>
      <c r="AA129" s="49"/>
      <c r="AB129" s="49"/>
      <c r="AC129" s="49"/>
      <c r="AD129" s="49"/>
      <c r="AE129" s="49"/>
      <c r="AF129" s="49"/>
      <c r="AG129" s="49"/>
      <c r="AH129" s="49"/>
      <c r="AI129" s="49"/>
      <c r="AJ129" s="49"/>
      <c r="AK129" s="49"/>
      <c r="AL129" s="49"/>
    </row>
    <row r="130" s="2" customFormat="1" ht="16.35" customHeight="1" spans="1:38">
      <c r="A130" s="82" t="s">
        <v>571</v>
      </c>
      <c r="B130" s="49">
        <v>0</v>
      </c>
      <c r="C130" s="49">
        <v>0</v>
      </c>
      <c r="D130" s="49">
        <v>0</v>
      </c>
      <c r="E130" s="49">
        <v>0</v>
      </c>
      <c r="F130" s="49">
        <v>0</v>
      </c>
      <c r="G130" s="49">
        <v>0</v>
      </c>
      <c r="H130" s="49">
        <v>0</v>
      </c>
      <c r="I130" s="49">
        <v>0</v>
      </c>
      <c r="J130" s="49">
        <v>0</v>
      </c>
      <c r="K130" s="49">
        <v>0</v>
      </c>
      <c r="L130" s="49">
        <v>0</v>
      </c>
      <c r="M130" s="49">
        <v>0</v>
      </c>
      <c r="N130" s="49">
        <v>0</v>
      </c>
      <c r="O130" s="49">
        <v>0</v>
      </c>
      <c r="P130" s="49">
        <v>0</v>
      </c>
      <c r="Q130" s="49">
        <v>0</v>
      </c>
      <c r="R130" s="49">
        <v>0</v>
      </c>
      <c r="S130" s="49">
        <v>0</v>
      </c>
      <c r="T130" s="49">
        <v>0</v>
      </c>
      <c r="U130" s="49">
        <v>0</v>
      </c>
      <c r="V130" s="49">
        <v>0</v>
      </c>
      <c r="W130" s="49">
        <v>0</v>
      </c>
      <c r="X130" s="49">
        <v>0</v>
      </c>
      <c r="Y130" s="49">
        <v>0</v>
      </c>
      <c r="Z130" s="49"/>
      <c r="AA130" s="49"/>
      <c r="AB130" s="49"/>
      <c r="AC130" s="49"/>
      <c r="AD130" s="49"/>
      <c r="AE130" s="49"/>
      <c r="AF130" s="49"/>
      <c r="AG130" s="49"/>
      <c r="AH130" s="49"/>
      <c r="AI130" s="49"/>
      <c r="AJ130" s="49"/>
      <c r="AK130" s="49"/>
      <c r="AL130" s="49"/>
    </row>
    <row r="131" s="2" customFormat="1" ht="16.35" customHeight="1" spans="1:38">
      <c r="A131" s="82" t="s">
        <v>572</v>
      </c>
      <c r="B131" s="49">
        <v>0</v>
      </c>
      <c r="C131" s="49">
        <v>0</v>
      </c>
      <c r="D131" s="49">
        <v>0</v>
      </c>
      <c r="E131" s="49">
        <v>0</v>
      </c>
      <c r="F131" s="49">
        <v>0</v>
      </c>
      <c r="G131" s="49">
        <v>0</v>
      </c>
      <c r="H131" s="49">
        <v>0</v>
      </c>
      <c r="I131" s="49">
        <v>0</v>
      </c>
      <c r="J131" s="49">
        <v>0</v>
      </c>
      <c r="K131" s="49">
        <v>0</v>
      </c>
      <c r="L131" s="49">
        <v>0</v>
      </c>
      <c r="M131" s="49">
        <v>0</v>
      </c>
      <c r="N131" s="49">
        <v>0</v>
      </c>
      <c r="O131" s="49">
        <v>0</v>
      </c>
      <c r="P131" s="49">
        <v>0</v>
      </c>
      <c r="Q131" s="49">
        <v>0</v>
      </c>
      <c r="R131" s="49">
        <v>0</v>
      </c>
      <c r="S131" s="49">
        <v>0</v>
      </c>
      <c r="T131" s="49">
        <v>0</v>
      </c>
      <c r="U131" s="49">
        <v>0</v>
      </c>
      <c r="V131" s="49">
        <v>0</v>
      </c>
      <c r="W131" s="49">
        <v>0</v>
      </c>
      <c r="X131" s="49">
        <v>0</v>
      </c>
      <c r="Y131" s="49">
        <v>0</v>
      </c>
      <c r="Z131" s="49"/>
      <c r="AA131" s="49"/>
      <c r="AB131" s="49"/>
      <c r="AC131" s="49"/>
      <c r="AD131" s="49"/>
      <c r="AE131" s="49"/>
      <c r="AF131" s="49"/>
      <c r="AG131" s="49"/>
      <c r="AH131" s="49"/>
      <c r="AI131" s="49"/>
      <c r="AJ131" s="49"/>
      <c r="AK131" s="49"/>
      <c r="AL131" s="49"/>
    </row>
    <row r="132" s="2" customFormat="1" ht="16.35" customHeight="1" spans="1:38">
      <c r="A132" s="78" t="s">
        <v>573</v>
      </c>
      <c r="B132" s="49">
        <v>0</v>
      </c>
      <c r="C132" s="49">
        <v>0</v>
      </c>
      <c r="D132" s="49">
        <v>0</v>
      </c>
      <c r="E132" s="49">
        <v>0</v>
      </c>
      <c r="F132" s="49">
        <v>0</v>
      </c>
      <c r="G132" s="49">
        <v>0</v>
      </c>
      <c r="H132" s="49">
        <v>0</v>
      </c>
      <c r="I132" s="49">
        <v>0</v>
      </c>
      <c r="J132" s="49">
        <v>0</v>
      </c>
      <c r="K132" s="49">
        <v>0</v>
      </c>
      <c r="L132" s="49">
        <v>0</v>
      </c>
      <c r="M132" s="49">
        <v>0</v>
      </c>
      <c r="N132" s="49">
        <v>0</v>
      </c>
      <c r="O132" s="49">
        <v>0</v>
      </c>
      <c r="P132" s="49">
        <v>0</v>
      </c>
      <c r="Q132" s="49">
        <v>0</v>
      </c>
      <c r="R132" s="49">
        <v>0</v>
      </c>
      <c r="S132" s="49">
        <v>0</v>
      </c>
      <c r="T132" s="49">
        <v>0</v>
      </c>
      <c r="U132" s="49">
        <v>0</v>
      </c>
      <c r="V132" s="49">
        <v>0</v>
      </c>
      <c r="W132" s="49">
        <v>0</v>
      </c>
      <c r="X132" s="49">
        <v>0</v>
      </c>
      <c r="Y132" s="49">
        <v>0</v>
      </c>
      <c r="Z132" s="49"/>
      <c r="AA132" s="49"/>
      <c r="AB132" s="49"/>
      <c r="AC132" s="49"/>
      <c r="AD132" s="49"/>
      <c r="AE132" s="49"/>
      <c r="AF132" s="49"/>
      <c r="AG132" s="49"/>
      <c r="AH132" s="49"/>
      <c r="AI132" s="49"/>
      <c r="AJ132" s="49"/>
      <c r="AK132" s="49"/>
      <c r="AL132" s="49"/>
    </row>
    <row r="133" s="2" customFormat="1" ht="16.35" customHeight="1" spans="1:38">
      <c r="A133" s="78" t="s">
        <v>574</v>
      </c>
      <c r="B133" s="49">
        <v>0</v>
      </c>
      <c r="C133" s="49">
        <v>0</v>
      </c>
      <c r="D133" s="49">
        <v>0</v>
      </c>
      <c r="E133" s="49">
        <v>0</v>
      </c>
      <c r="F133" s="49">
        <v>0</v>
      </c>
      <c r="G133" s="49">
        <v>0</v>
      </c>
      <c r="H133" s="49">
        <v>0</v>
      </c>
      <c r="I133" s="49">
        <v>0</v>
      </c>
      <c r="J133" s="49">
        <v>0</v>
      </c>
      <c r="K133" s="49">
        <v>0</v>
      </c>
      <c r="L133" s="49">
        <v>0</v>
      </c>
      <c r="M133" s="49">
        <v>0</v>
      </c>
      <c r="N133" s="49">
        <v>0</v>
      </c>
      <c r="O133" s="49">
        <v>0</v>
      </c>
      <c r="P133" s="49">
        <v>0</v>
      </c>
      <c r="Q133" s="49">
        <v>0</v>
      </c>
      <c r="R133" s="49">
        <v>0</v>
      </c>
      <c r="S133" s="49">
        <v>0</v>
      </c>
      <c r="T133" s="49">
        <v>0</v>
      </c>
      <c r="U133" s="49">
        <v>0</v>
      </c>
      <c r="V133" s="49">
        <v>0</v>
      </c>
      <c r="W133" s="49">
        <v>0</v>
      </c>
      <c r="X133" s="49">
        <v>0</v>
      </c>
      <c r="Y133" s="49">
        <v>0</v>
      </c>
      <c r="Z133" s="49"/>
      <c r="AA133" s="49"/>
      <c r="AB133" s="49"/>
      <c r="AC133" s="49"/>
      <c r="AD133" s="49"/>
      <c r="AE133" s="49"/>
      <c r="AF133" s="49"/>
      <c r="AG133" s="49"/>
      <c r="AH133" s="49"/>
      <c r="AI133" s="49"/>
      <c r="AJ133" s="49"/>
      <c r="AK133" s="49"/>
      <c r="AL133" s="49"/>
    </row>
    <row r="134" s="2" customFormat="1" ht="16.35" customHeight="1" spans="1:38">
      <c r="A134" s="78" t="s">
        <v>575</v>
      </c>
      <c r="B134" s="49">
        <v>0</v>
      </c>
      <c r="C134" s="49">
        <v>0</v>
      </c>
      <c r="D134" s="49">
        <v>0</v>
      </c>
      <c r="E134" s="49">
        <v>0</v>
      </c>
      <c r="F134" s="49">
        <v>0</v>
      </c>
      <c r="G134" s="49">
        <v>0</v>
      </c>
      <c r="H134" s="49">
        <v>0</v>
      </c>
      <c r="I134" s="49">
        <v>0</v>
      </c>
      <c r="J134" s="49">
        <v>0</v>
      </c>
      <c r="K134" s="49">
        <v>0</v>
      </c>
      <c r="L134" s="49">
        <v>0</v>
      </c>
      <c r="M134" s="49">
        <v>0</v>
      </c>
      <c r="N134" s="49">
        <v>0</v>
      </c>
      <c r="O134" s="49">
        <v>0</v>
      </c>
      <c r="P134" s="49">
        <v>0</v>
      </c>
      <c r="Q134" s="49">
        <v>0</v>
      </c>
      <c r="R134" s="49">
        <v>0</v>
      </c>
      <c r="S134" s="49">
        <v>0</v>
      </c>
      <c r="T134" s="49">
        <v>0</v>
      </c>
      <c r="U134" s="49">
        <v>0</v>
      </c>
      <c r="V134" s="49">
        <v>0</v>
      </c>
      <c r="W134" s="49">
        <v>0</v>
      </c>
      <c r="X134" s="49">
        <v>0</v>
      </c>
      <c r="Y134" s="49">
        <v>0</v>
      </c>
      <c r="Z134" s="49"/>
      <c r="AA134" s="49"/>
      <c r="AB134" s="49"/>
      <c r="AC134" s="49"/>
      <c r="AD134" s="49"/>
      <c r="AE134" s="49"/>
      <c r="AF134" s="49"/>
      <c r="AG134" s="49"/>
      <c r="AH134" s="49"/>
      <c r="AI134" s="49"/>
      <c r="AJ134" s="49"/>
      <c r="AK134" s="49"/>
      <c r="AL134" s="49"/>
    </row>
    <row r="135" s="2" customFormat="1" ht="16.35" customHeight="1" spans="1:38">
      <c r="A135" s="78" t="s">
        <v>576</v>
      </c>
      <c r="B135" s="49">
        <v>0</v>
      </c>
      <c r="C135" s="49">
        <v>0</v>
      </c>
      <c r="D135" s="49">
        <v>0</v>
      </c>
      <c r="E135" s="49">
        <v>0</v>
      </c>
      <c r="F135" s="49">
        <v>0</v>
      </c>
      <c r="G135" s="49">
        <v>0</v>
      </c>
      <c r="H135" s="49">
        <v>0</v>
      </c>
      <c r="I135" s="49">
        <v>0</v>
      </c>
      <c r="J135" s="49">
        <v>0</v>
      </c>
      <c r="K135" s="49">
        <v>0</v>
      </c>
      <c r="L135" s="49">
        <v>0</v>
      </c>
      <c r="M135" s="49">
        <v>0</v>
      </c>
      <c r="N135" s="49">
        <v>0</v>
      </c>
      <c r="O135" s="49">
        <v>0</v>
      </c>
      <c r="P135" s="49">
        <v>0</v>
      </c>
      <c r="Q135" s="49">
        <v>0</v>
      </c>
      <c r="R135" s="49">
        <v>0</v>
      </c>
      <c r="S135" s="49">
        <v>0</v>
      </c>
      <c r="T135" s="49">
        <v>0</v>
      </c>
      <c r="U135" s="49">
        <v>0</v>
      </c>
      <c r="V135" s="49">
        <v>0</v>
      </c>
      <c r="W135" s="49">
        <v>0</v>
      </c>
      <c r="X135" s="49">
        <v>0</v>
      </c>
      <c r="Y135" s="49">
        <v>0</v>
      </c>
      <c r="Z135" s="49"/>
      <c r="AA135" s="49"/>
      <c r="AB135" s="49"/>
      <c r="AC135" s="49"/>
      <c r="AD135" s="49"/>
      <c r="AE135" s="49"/>
      <c r="AF135" s="49"/>
      <c r="AG135" s="49"/>
      <c r="AH135" s="49"/>
      <c r="AI135" s="49"/>
      <c r="AJ135" s="49"/>
      <c r="AK135" s="49"/>
      <c r="AL135" s="49"/>
    </row>
    <row r="136" s="2" customFormat="1" ht="16.35" customHeight="1" spans="1:38">
      <c r="A136" s="78" t="s">
        <v>577</v>
      </c>
      <c r="B136" s="49">
        <v>0</v>
      </c>
      <c r="C136" s="49">
        <v>0</v>
      </c>
      <c r="D136" s="49">
        <v>0</v>
      </c>
      <c r="E136" s="49">
        <v>0</v>
      </c>
      <c r="F136" s="49">
        <v>0</v>
      </c>
      <c r="G136" s="49">
        <v>0</v>
      </c>
      <c r="H136" s="49">
        <v>0</v>
      </c>
      <c r="I136" s="49">
        <v>0</v>
      </c>
      <c r="J136" s="49">
        <v>0</v>
      </c>
      <c r="K136" s="49">
        <v>0</v>
      </c>
      <c r="L136" s="49">
        <v>0</v>
      </c>
      <c r="M136" s="49">
        <v>0</v>
      </c>
      <c r="N136" s="49">
        <v>0</v>
      </c>
      <c r="O136" s="49">
        <v>0</v>
      </c>
      <c r="P136" s="49">
        <v>0</v>
      </c>
      <c r="Q136" s="49">
        <v>0</v>
      </c>
      <c r="R136" s="49">
        <v>0</v>
      </c>
      <c r="S136" s="49">
        <v>0</v>
      </c>
      <c r="T136" s="49">
        <v>0</v>
      </c>
      <c r="U136" s="49">
        <v>0</v>
      </c>
      <c r="V136" s="49">
        <v>0</v>
      </c>
      <c r="W136" s="49">
        <v>0</v>
      </c>
      <c r="X136" s="49">
        <v>0</v>
      </c>
      <c r="Y136" s="49">
        <v>0</v>
      </c>
      <c r="Z136" s="49"/>
      <c r="AA136" s="49"/>
      <c r="AB136" s="49"/>
      <c r="AC136" s="49"/>
      <c r="AD136" s="49"/>
      <c r="AE136" s="49"/>
      <c r="AF136" s="49"/>
      <c r="AG136" s="49"/>
      <c r="AH136" s="49"/>
      <c r="AI136" s="49"/>
      <c r="AJ136" s="49"/>
      <c r="AK136" s="49"/>
      <c r="AL136" s="49"/>
    </row>
    <row r="137" s="2" customFormat="1" ht="16.35" customHeight="1" spans="1:38">
      <c r="A137" s="78" t="s">
        <v>578</v>
      </c>
      <c r="B137" s="49">
        <v>0</v>
      </c>
      <c r="C137" s="49">
        <v>0</v>
      </c>
      <c r="D137" s="49">
        <v>0</v>
      </c>
      <c r="E137" s="49">
        <v>0</v>
      </c>
      <c r="F137" s="49">
        <v>0</v>
      </c>
      <c r="G137" s="49">
        <v>0</v>
      </c>
      <c r="H137" s="49">
        <v>0</v>
      </c>
      <c r="I137" s="49">
        <v>0</v>
      </c>
      <c r="J137" s="49">
        <v>0</v>
      </c>
      <c r="K137" s="49">
        <v>0</v>
      </c>
      <c r="L137" s="49">
        <v>0</v>
      </c>
      <c r="M137" s="49">
        <v>0</v>
      </c>
      <c r="N137" s="49">
        <v>0</v>
      </c>
      <c r="O137" s="49">
        <v>0</v>
      </c>
      <c r="P137" s="49">
        <v>0</v>
      </c>
      <c r="Q137" s="49">
        <v>0</v>
      </c>
      <c r="R137" s="49">
        <v>0</v>
      </c>
      <c r="S137" s="49">
        <v>0</v>
      </c>
      <c r="T137" s="49">
        <v>0</v>
      </c>
      <c r="U137" s="49">
        <v>0</v>
      </c>
      <c r="V137" s="49">
        <v>0</v>
      </c>
      <c r="W137" s="49">
        <v>0</v>
      </c>
      <c r="X137" s="49">
        <v>0</v>
      </c>
      <c r="Y137" s="49">
        <v>0</v>
      </c>
      <c r="Z137" s="49"/>
      <c r="AA137" s="49"/>
      <c r="AB137" s="49"/>
      <c r="AC137" s="49"/>
      <c r="AD137" s="49"/>
      <c r="AE137" s="49"/>
      <c r="AF137" s="49"/>
      <c r="AG137" s="49"/>
      <c r="AH137" s="49"/>
      <c r="AI137" s="49"/>
      <c r="AJ137" s="49"/>
      <c r="AK137" s="49"/>
      <c r="AL137" s="49"/>
    </row>
    <row r="138" s="2" customFormat="1" ht="16.35" customHeight="1" spans="1:38">
      <c r="A138" s="88" t="s">
        <v>579</v>
      </c>
      <c r="B138" s="49">
        <v>-106454</v>
      </c>
      <c r="C138" s="49">
        <v>0</v>
      </c>
      <c r="D138" s="49">
        <v>0</v>
      </c>
      <c r="E138" s="49">
        <v>0</v>
      </c>
      <c r="F138" s="49">
        <v>0</v>
      </c>
      <c r="G138" s="49">
        <v>0</v>
      </c>
      <c r="H138" s="49">
        <v>51984</v>
      </c>
      <c r="I138" s="49">
        <v>0</v>
      </c>
      <c r="J138" s="49">
        <v>43150</v>
      </c>
      <c r="K138" s="49">
        <v>7280</v>
      </c>
      <c r="L138" s="49">
        <v>0</v>
      </c>
      <c r="M138" s="49">
        <v>0</v>
      </c>
      <c r="N138" s="49">
        <v>0</v>
      </c>
      <c r="O138" s="49">
        <v>0</v>
      </c>
      <c r="P138" s="49">
        <v>0</v>
      </c>
      <c r="Q138" s="49">
        <v>0</v>
      </c>
      <c r="R138" s="49">
        <v>7280</v>
      </c>
      <c r="S138" s="49">
        <v>0</v>
      </c>
      <c r="T138" s="49">
        <v>1680</v>
      </c>
      <c r="U138" s="49">
        <v>0</v>
      </c>
      <c r="V138" s="49">
        <v>8075</v>
      </c>
      <c r="W138" s="49">
        <v>20505</v>
      </c>
      <c r="X138" s="49">
        <v>12890</v>
      </c>
      <c r="Y138" s="49">
        <v>0</v>
      </c>
      <c r="Z138" s="49"/>
      <c r="AA138" s="49"/>
      <c r="AB138" s="49"/>
      <c r="AC138" s="49"/>
      <c r="AD138" s="49"/>
      <c r="AE138" s="49"/>
      <c r="AF138" s="49"/>
      <c r="AG138" s="49"/>
      <c r="AH138" s="49"/>
      <c r="AI138" s="49"/>
      <c r="AJ138" s="49"/>
      <c r="AK138" s="49"/>
      <c r="AL138" s="49"/>
    </row>
    <row r="139" s="2" customFormat="1" ht="16.35" customHeight="1" spans="1:38">
      <c r="A139" s="75" t="s">
        <v>580</v>
      </c>
      <c r="B139" s="49">
        <v>0</v>
      </c>
      <c r="C139" s="49">
        <v>0</v>
      </c>
      <c r="D139" s="49">
        <v>0</v>
      </c>
      <c r="E139" s="49">
        <v>0</v>
      </c>
      <c r="F139" s="49">
        <v>0</v>
      </c>
      <c r="G139" s="49">
        <v>0</v>
      </c>
      <c r="H139" s="49">
        <v>0</v>
      </c>
      <c r="I139" s="49">
        <v>0</v>
      </c>
      <c r="J139" s="49">
        <v>0</v>
      </c>
      <c r="K139" s="49">
        <v>0</v>
      </c>
      <c r="L139" s="49">
        <v>0</v>
      </c>
      <c r="M139" s="49">
        <v>0</v>
      </c>
      <c r="N139" s="49">
        <v>0</v>
      </c>
      <c r="O139" s="49">
        <v>0</v>
      </c>
      <c r="P139" s="49">
        <v>0</v>
      </c>
      <c r="Q139" s="49">
        <v>0</v>
      </c>
      <c r="R139" s="49">
        <v>0</v>
      </c>
      <c r="S139" s="49">
        <v>0</v>
      </c>
      <c r="T139" s="49">
        <v>0</v>
      </c>
      <c r="U139" s="49">
        <v>0</v>
      </c>
      <c r="V139" s="49">
        <v>0</v>
      </c>
      <c r="W139" s="49">
        <v>0</v>
      </c>
      <c r="X139" s="49">
        <v>0</v>
      </c>
      <c r="Y139" s="49">
        <v>0</v>
      </c>
      <c r="Z139" s="49"/>
      <c r="AA139" s="49"/>
      <c r="AB139" s="49"/>
      <c r="AC139" s="49"/>
      <c r="AD139" s="49"/>
      <c r="AE139" s="49"/>
      <c r="AF139" s="49"/>
      <c r="AG139" s="49"/>
      <c r="AH139" s="49"/>
      <c r="AI139" s="49"/>
      <c r="AJ139" s="49"/>
      <c r="AK139" s="49"/>
      <c r="AL139" s="49"/>
    </row>
    <row r="140" s="2" customFormat="1" ht="16.35" customHeight="1" spans="1:38">
      <c r="A140" s="78" t="s">
        <v>581</v>
      </c>
      <c r="B140" s="49">
        <v>0</v>
      </c>
      <c r="C140" s="49">
        <v>0</v>
      </c>
      <c r="D140" s="49">
        <v>0</v>
      </c>
      <c r="E140" s="49">
        <v>0</v>
      </c>
      <c r="F140" s="49">
        <v>0</v>
      </c>
      <c r="G140" s="49">
        <v>0</v>
      </c>
      <c r="H140" s="49">
        <v>0</v>
      </c>
      <c r="I140" s="49">
        <v>0</v>
      </c>
      <c r="J140" s="49">
        <v>0</v>
      </c>
      <c r="K140" s="49">
        <v>0</v>
      </c>
      <c r="L140" s="49">
        <v>0</v>
      </c>
      <c r="M140" s="49">
        <v>0</v>
      </c>
      <c r="N140" s="49">
        <v>0</v>
      </c>
      <c r="O140" s="49">
        <v>0</v>
      </c>
      <c r="P140" s="49">
        <v>0</v>
      </c>
      <c r="Q140" s="49">
        <v>0</v>
      </c>
      <c r="R140" s="49">
        <v>0</v>
      </c>
      <c r="S140" s="49">
        <v>0</v>
      </c>
      <c r="T140" s="49">
        <v>0</v>
      </c>
      <c r="U140" s="49">
        <v>0</v>
      </c>
      <c r="V140" s="49">
        <v>0</v>
      </c>
      <c r="W140" s="49">
        <v>0</v>
      </c>
      <c r="X140" s="49">
        <v>0</v>
      </c>
      <c r="Y140" s="49">
        <v>0</v>
      </c>
      <c r="Z140" s="49"/>
      <c r="AA140" s="87"/>
      <c r="AB140" s="49"/>
      <c r="AC140" s="49"/>
      <c r="AD140" s="49"/>
      <c r="AE140" s="49"/>
      <c r="AF140" s="49"/>
      <c r="AG140" s="49"/>
      <c r="AH140" s="49"/>
      <c r="AI140" s="49"/>
      <c r="AJ140" s="49"/>
      <c r="AK140" s="49"/>
      <c r="AL140" s="49"/>
    </row>
    <row r="141" s="2" customFormat="1" ht="16.35" customHeight="1" spans="1:38">
      <c r="A141" s="78" t="s">
        <v>582</v>
      </c>
      <c r="B141" s="49">
        <v>0</v>
      </c>
      <c r="C141" s="49">
        <v>0</v>
      </c>
      <c r="D141" s="49">
        <v>0</v>
      </c>
      <c r="E141" s="49">
        <v>0</v>
      </c>
      <c r="F141" s="49">
        <v>0</v>
      </c>
      <c r="G141" s="49">
        <v>0</v>
      </c>
      <c r="H141" s="49">
        <v>0</v>
      </c>
      <c r="I141" s="49">
        <v>0</v>
      </c>
      <c r="J141" s="49">
        <v>0</v>
      </c>
      <c r="K141" s="49">
        <v>0</v>
      </c>
      <c r="L141" s="49">
        <v>0</v>
      </c>
      <c r="M141" s="49">
        <v>0</v>
      </c>
      <c r="N141" s="49">
        <v>0</v>
      </c>
      <c r="O141" s="49">
        <v>0</v>
      </c>
      <c r="P141" s="49">
        <v>0</v>
      </c>
      <c r="Q141" s="49">
        <v>0</v>
      </c>
      <c r="R141" s="49">
        <v>0</v>
      </c>
      <c r="S141" s="49">
        <v>0</v>
      </c>
      <c r="T141" s="49">
        <v>0</v>
      </c>
      <c r="U141" s="49">
        <v>0</v>
      </c>
      <c r="V141" s="49">
        <v>0</v>
      </c>
      <c r="W141" s="49">
        <v>0</v>
      </c>
      <c r="X141" s="49">
        <v>0</v>
      </c>
      <c r="Y141" s="49">
        <v>0</v>
      </c>
      <c r="Z141" s="49"/>
      <c r="AA141" s="87"/>
      <c r="AB141" s="49"/>
      <c r="AC141" s="49"/>
      <c r="AD141" s="49"/>
      <c r="AE141" s="49"/>
      <c r="AF141" s="49"/>
      <c r="AG141" s="49"/>
      <c r="AH141" s="49"/>
      <c r="AI141" s="49"/>
      <c r="AJ141" s="49"/>
      <c r="AK141" s="49"/>
      <c r="AL141" s="49"/>
    </row>
    <row r="142" s="2" customFormat="1" ht="16.35" customHeight="1" spans="1:38">
      <c r="A142" s="78" t="s">
        <v>583</v>
      </c>
      <c r="B142" s="49">
        <v>0</v>
      </c>
      <c r="C142" s="49">
        <v>0</v>
      </c>
      <c r="D142" s="49">
        <v>0</v>
      </c>
      <c r="E142" s="49">
        <v>0</v>
      </c>
      <c r="F142" s="49">
        <v>0</v>
      </c>
      <c r="G142" s="49">
        <v>0</v>
      </c>
      <c r="H142" s="49">
        <v>0</v>
      </c>
      <c r="I142" s="49">
        <v>0</v>
      </c>
      <c r="J142" s="49">
        <v>0</v>
      </c>
      <c r="K142" s="49">
        <v>0</v>
      </c>
      <c r="L142" s="49">
        <v>0</v>
      </c>
      <c r="M142" s="49">
        <v>0</v>
      </c>
      <c r="N142" s="49">
        <v>0</v>
      </c>
      <c r="O142" s="49">
        <v>0</v>
      </c>
      <c r="P142" s="49">
        <v>0</v>
      </c>
      <c r="Q142" s="49">
        <v>0</v>
      </c>
      <c r="R142" s="49">
        <v>0</v>
      </c>
      <c r="S142" s="49">
        <v>0</v>
      </c>
      <c r="T142" s="49">
        <v>0</v>
      </c>
      <c r="U142" s="49">
        <v>0</v>
      </c>
      <c r="V142" s="49">
        <v>0</v>
      </c>
      <c r="W142" s="49">
        <v>0</v>
      </c>
      <c r="X142" s="49">
        <v>0</v>
      </c>
      <c r="Y142" s="49">
        <v>0</v>
      </c>
      <c r="Z142" s="49"/>
      <c r="AA142" s="87"/>
      <c r="AB142" s="49"/>
      <c r="AC142" s="49"/>
      <c r="AD142" s="49"/>
      <c r="AE142" s="49"/>
      <c r="AF142" s="49"/>
      <c r="AG142" s="49"/>
      <c r="AH142" s="49"/>
      <c r="AI142" s="49"/>
      <c r="AJ142" s="49"/>
      <c r="AK142" s="49"/>
      <c r="AL142" s="49"/>
    </row>
    <row r="143" s="2" customFormat="1" ht="16.35" customHeight="1" spans="1:38">
      <c r="A143" s="78" t="s">
        <v>584</v>
      </c>
      <c r="B143" s="49">
        <v>0</v>
      </c>
      <c r="C143" s="49">
        <v>0</v>
      </c>
      <c r="D143" s="49">
        <v>0</v>
      </c>
      <c r="E143" s="49">
        <v>0</v>
      </c>
      <c r="F143" s="49">
        <v>0</v>
      </c>
      <c r="G143" s="49">
        <v>0</v>
      </c>
      <c r="H143" s="49">
        <v>0</v>
      </c>
      <c r="I143" s="49">
        <v>0</v>
      </c>
      <c r="J143" s="49">
        <v>0</v>
      </c>
      <c r="K143" s="49">
        <v>0</v>
      </c>
      <c r="L143" s="49">
        <v>0</v>
      </c>
      <c r="M143" s="49">
        <v>0</v>
      </c>
      <c r="N143" s="49">
        <v>0</v>
      </c>
      <c r="O143" s="49">
        <v>0</v>
      </c>
      <c r="P143" s="49">
        <v>0</v>
      </c>
      <c r="Q143" s="49">
        <v>0</v>
      </c>
      <c r="R143" s="49">
        <v>0</v>
      </c>
      <c r="S143" s="49">
        <v>0</v>
      </c>
      <c r="T143" s="49">
        <v>0</v>
      </c>
      <c r="U143" s="49">
        <v>0</v>
      </c>
      <c r="V143" s="49">
        <v>0</v>
      </c>
      <c r="W143" s="49">
        <v>0</v>
      </c>
      <c r="X143" s="49">
        <v>0</v>
      </c>
      <c r="Y143" s="49">
        <v>0</v>
      </c>
      <c r="Z143" s="49"/>
      <c r="AA143" s="87"/>
      <c r="AB143" s="49"/>
      <c r="AC143" s="49"/>
      <c r="AD143" s="49"/>
      <c r="AE143" s="49"/>
      <c r="AF143" s="49"/>
      <c r="AG143" s="49"/>
      <c r="AH143" s="49"/>
      <c r="AI143" s="49"/>
      <c r="AJ143" s="49"/>
      <c r="AK143" s="49"/>
      <c r="AL143" s="49"/>
    </row>
    <row r="144" s="2" customFormat="1" ht="16.35" customHeight="1" spans="1:38">
      <c r="A144" s="78" t="s">
        <v>585</v>
      </c>
      <c r="B144" s="49">
        <v>0</v>
      </c>
      <c r="C144" s="49">
        <v>0</v>
      </c>
      <c r="D144" s="49">
        <v>0</v>
      </c>
      <c r="E144" s="49">
        <v>0</v>
      </c>
      <c r="F144" s="49">
        <v>0</v>
      </c>
      <c r="G144" s="49">
        <v>0</v>
      </c>
      <c r="H144" s="49">
        <v>0</v>
      </c>
      <c r="I144" s="49">
        <v>0</v>
      </c>
      <c r="J144" s="49">
        <v>0</v>
      </c>
      <c r="K144" s="49">
        <v>0</v>
      </c>
      <c r="L144" s="49">
        <v>0</v>
      </c>
      <c r="M144" s="49">
        <v>0</v>
      </c>
      <c r="N144" s="49">
        <v>0</v>
      </c>
      <c r="O144" s="49">
        <v>0</v>
      </c>
      <c r="P144" s="49">
        <v>0</v>
      </c>
      <c r="Q144" s="49">
        <v>0</v>
      </c>
      <c r="R144" s="49">
        <v>0</v>
      </c>
      <c r="S144" s="49">
        <v>0</v>
      </c>
      <c r="T144" s="49">
        <v>0</v>
      </c>
      <c r="U144" s="49">
        <v>0</v>
      </c>
      <c r="V144" s="49">
        <v>0</v>
      </c>
      <c r="W144" s="49">
        <v>0</v>
      </c>
      <c r="X144" s="49">
        <v>0</v>
      </c>
      <c r="Y144" s="49">
        <v>0</v>
      </c>
      <c r="Z144" s="49"/>
      <c r="AA144" s="87"/>
      <c r="AB144" s="49"/>
      <c r="AC144" s="49"/>
      <c r="AD144" s="49"/>
      <c r="AE144" s="49"/>
      <c r="AF144" s="49"/>
      <c r="AG144" s="49"/>
      <c r="AH144" s="49"/>
      <c r="AI144" s="49"/>
      <c r="AJ144" s="49"/>
      <c r="AK144" s="49"/>
      <c r="AL144" s="49"/>
    </row>
    <row r="145" s="2" customFormat="1" ht="16.35" customHeight="1" spans="1:38">
      <c r="A145" s="78" t="s">
        <v>586</v>
      </c>
      <c r="B145" s="49">
        <v>0</v>
      </c>
      <c r="C145" s="49">
        <v>0</v>
      </c>
      <c r="D145" s="49">
        <v>0</v>
      </c>
      <c r="E145" s="49">
        <v>0</v>
      </c>
      <c r="F145" s="49">
        <v>0</v>
      </c>
      <c r="G145" s="49">
        <v>0</v>
      </c>
      <c r="H145" s="49">
        <v>0</v>
      </c>
      <c r="I145" s="49">
        <v>0</v>
      </c>
      <c r="J145" s="49">
        <v>0</v>
      </c>
      <c r="K145" s="49">
        <v>0</v>
      </c>
      <c r="L145" s="49">
        <v>0</v>
      </c>
      <c r="M145" s="49">
        <v>0</v>
      </c>
      <c r="N145" s="49">
        <v>0</v>
      </c>
      <c r="O145" s="49">
        <v>0</v>
      </c>
      <c r="P145" s="49">
        <v>0</v>
      </c>
      <c r="Q145" s="49">
        <v>0</v>
      </c>
      <c r="R145" s="49">
        <v>0</v>
      </c>
      <c r="S145" s="49">
        <v>0</v>
      </c>
      <c r="T145" s="49">
        <v>0</v>
      </c>
      <c r="U145" s="49">
        <v>0</v>
      </c>
      <c r="V145" s="49">
        <v>0</v>
      </c>
      <c r="W145" s="49">
        <v>0</v>
      </c>
      <c r="X145" s="49">
        <v>0</v>
      </c>
      <c r="Y145" s="49">
        <v>0</v>
      </c>
      <c r="Z145" s="49"/>
      <c r="AA145" s="49"/>
      <c r="AB145" s="49"/>
      <c r="AC145" s="49"/>
      <c r="AD145" s="49"/>
      <c r="AE145" s="49"/>
      <c r="AF145" s="49"/>
      <c r="AG145" s="49"/>
      <c r="AH145" s="49"/>
      <c r="AI145" s="49"/>
      <c r="AJ145" s="49"/>
      <c r="AK145" s="49"/>
      <c r="AL145" s="49"/>
    </row>
    <row r="146" s="2" customFormat="1" ht="16.35" customHeight="1" spans="1:38">
      <c r="A146" s="78" t="s">
        <v>587</v>
      </c>
      <c r="B146" s="49">
        <v>0</v>
      </c>
      <c r="C146" s="49">
        <v>0</v>
      </c>
      <c r="D146" s="49">
        <v>0</v>
      </c>
      <c r="E146" s="49">
        <v>0</v>
      </c>
      <c r="F146" s="49">
        <v>0</v>
      </c>
      <c r="G146" s="49">
        <v>0</v>
      </c>
      <c r="H146" s="49">
        <v>0</v>
      </c>
      <c r="I146" s="49">
        <v>0</v>
      </c>
      <c r="J146" s="49">
        <v>0</v>
      </c>
      <c r="K146" s="49">
        <v>0</v>
      </c>
      <c r="L146" s="49">
        <v>0</v>
      </c>
      <c r="M146" s="49">
        <v>0</v>
      </c>
      <c r="N146" s="49">
        <v>0</v>
      </c>
      <c r="O146" s="49">
        <v>0</v>
      </c>
      <c r="P146" s="49">
        <v>0</v>
      </c>
      <c r="Q146" s="49">
        <v>0</v>
      </c>
      <c r="R146" s="49">
        <v>0</v>
      </c>
      <c r="S146" s="49">
        <v>0</v>
      </c>
      <c r="T146" s="49">
        <v>0</v>
      </c>
      <c r="U146" s="49">
        <v>0</v>
      </c>
      <c r="V146" s="49">
        <v>0</v>
      </c>
      <c r="W146" s="49">
        <v>0</v>
      </c>
      <c r="X146" s="49">
        <v>0</v>
      </c>
      <c r="Y146" s="49">
        <v>0</v>
      </c>
      <c r="Z146" s="49"/>
      <c r="AA146" s="49"/>
      <c r="AB146" s="49"/>
      <c r="AC146" s="49"/>
      <c r="AD146" s="49"/>
      <c r="AE146" s="49"/>
      <c r="AF146" s="49"/>
      <c r="AG146" s="49"/>
      <c r="AH146" s="49"/>
      <c r="AI146" s="49"/>
      <c r="AJ146" s="49"/>
      <c r="AK146" s="49"/>
      <c r="AL146" s="49"/>
    </row>
    <row r="147" s="2" customFormat="1" ht="16.35" customHeight="1" spans="1:38">
      <c r="A147" s="78" t="s">
        <v>588</v>
      </c>
      <c r="B147" s="49">
        <v>0</v>
      </c>
      <c r="C147" s="49">
        <v>0</v>
      </c>
      <c r="D147" s="49">
        <v>0</v>
      </c>
      <c r="E147" s="49">
        <v>0</v>
      </c>
      <c r="F147" s="49">
        <v>0</v>
      </c>
      <c r="G147" s="49">
        <v>0</v>
      </c>
      <c r="H147" s="49">
        <v>0</v>
      </c>
      <c r="I147" s="49">
        <v>0</v>
      </c>
      <c r="J147" s="49">
        <v>0</v>
      </c>
      <c r="K147" s="49">
        <v>0</v>
      </c>
      <c r="L147" s="49">
        <v>0</v>
      </c>
      <c r="M147" s="49">
        <v>0</v>
      </c>
      <c r="N147" s="49">
        <v>0</v>
      </c>
      <c r="O147" s="49">
        <v>0</v>
      </c>
      <c r="P147" s="49">
        <v>0</v>
      </c>
      <c r="Q147" s="49">
        <v>0</v>
      </c>
      <c r="R147" s="49">
        <v>0</v>
      </c>
      <c r="S147" s="49">
        <v>0</v>
      </c>
      <c r="T147" s="49">
        <v>0</v>
      </c>
      <c r="U147" s="49">
        <v>0</v>
      </c>
      <c r="V147" s="49">
        <v>0</v>
      </c>
      <c r="W147" s="49">
        <v>0</v>
      </c>
      <c r="X147" s="49">
        <v>0</v>
      </c>
      <c r="Y147" s="49">
        <v>0</v>
      </c>
      <c r="Z147" s="49"/>
      <c r="AA147" s="49"/>
      <c r="AB147" s="49"/>
      <c r="AC147" s="49"/>
      <c r="AD147" s="49"/>
      <c r="AE147" s="49"/>
      <c r="AF147" s="49"/>
      <c r="AG147" s="49"/>
      <c r="AH147" s="49"/>
      <c r="AI147" s="49"/>
      <c r="AJ147" s="49"/>
      <c r="AK147" s="49"/>
      <c r="AL147" s="49"/>
    </row>
    <row r="148" s="2" customFormat="1" ht="16.35" customHeight="1" spans="1:38">
      <c r="A148" s="78" t="s">
        <v>589</v>
      </c>
      <c r="B148" s="49">
        <v>0</v>
      </c>
      <c r="C148" s="49">
        <v>0</v>
      </c>
      <c r="D148" s="49">
        <v>0</v>
      </c>
      <c r="E148" s="49">
        <v>0</v>
      </c>
      <c r="F148" s="49">
        <v>0</v>
      </c>
      <c r="G148" s="49">
        <v>0</v>
      </c>
      <c r="H148" s="49">
        <v>0</v>
      </c>
      <c r="I148" s="49">
        <v>0</v>
      </c>
      <c r="J148" s="49">
        <v>0</v>
      </c>
      <c r="K148" s="49">
        <v>0</v>
      </c>
      <c r="L148" s="49">
        <v>0</v>
      </c>
      <c r="M148" s="49">
        <v>0</v>
      </c>
      <c r="N148" s="49">
        <v>0</v>
      </c>
      <c r="O148" s="49">
        <v>0</v>
      </c>
      <c r="P148" s="49">
        <v>0</v>
      </c>
      <c r="Q148" s="49">
        <v>0</v>
      </c>
      <c r="R148" s="49">
        <v>0</v>
      </c>
      <c r="S148" s="49">
        <v>0</v>
      </c>
      <c r="T148" s="49">
        <v>0</v>
      </c>
      <c r="U148" s="49">
        <v>0</v>
      </c>
      <c r="V148" s="49">
        <v>0</v>
      </c>
      <c r="W148" s="49">
        <v>0</v>
      </c>
      <c r="X148" s="49">
        <v>0</v>
      </c>
      <c r="Y148" s="49">
        <v>0</v>
      </c>
      <c r="Z148" s="49"/>
      <c r="AA148" s="49"/>
      <c r="AB148" s="49"/>
      <c r="AC148" s="49"/>
      <c r="AD148" s="49"/>
      <c r="AE148" s="49"/>
      <c r="AF148" s="49"/>
      <c r="AG148" s="49"/>
      <c r="AH148" s="49"/>
      <c r="AI148" s="49"/>
      <c r="AJ148" s="49"/>
      <c r="AK148" s="49"/>
      <c r="AL148" s="49"/>
    </row>
    <row r="149" s="2" customFormat="1" ht="16.35" customHeight="1" spans="1:38">
      <c r="A149" s="78" t="s">
        <v>590</v>
      </c>
      <c r="B149" s="49">
        <v>0</v>
      </c>
      <c r="C149" s="49">
        <v>0</v>
      </c>
      <c r="D149" s="49">
        <v>0</v>
      </c>
      <c r="E149" s="49">
        <v>0</v>
      </c>
      <c r="F149" s="49">
        <v>0</v>
      </c>
      <c r="G149" s="49">
        <v>0</v>
      </c>
      <c r="H149" s="49">
        <v>6666666.66</v>
      </c>
      <c r="I149" s="49">
        <v>0</v>
      </c>
      <c r="J149" s="49">
        <v>0</v>
      </c>
      <c r="K149" s="49">
        <v>0</v>
      </c>
      <c r="L149" s="49">
        <v>0</v>
      </c>
      <c r="M149" s="49">
        <v>0</v>
      </c>
      <c r="N149" s="49">
        <v>0</v>
      </c>
      <c r="O149" s="49">
        <v>0</v>
      </c>
      <c r="P149" s="49">
        <v>0</v>
      </c>
      <c r="Q149" s="49">
        <v>0</v>
      </c>
      <c r="R149" s="49">
        <v>0</v>
      </c>
      <c r="S149" s="49">
        <v>0</v>
      </c>
      <c r="T149" s="49">
        <v>0</v>
      </c>
      <c r="U149" s="49">
        <v>0</v>
      </c>
      <c r="V149" s="49">
        <v>0</v>
      </c>
      <c r="W149" s="49">
        <v>0</v>
      </c>
      <c r="X149" s="49">
        <v>0</v>
      </c>
      <c r="Y149" s="49">
        <v>0</v>
      </c>
      <c r="Z149" s="49"/>
      <c r="AA149" s="49"/>
      <c r="AB149" s="49"/>
      <c r="AC149" s="49"/>
      <c r="AD149" s="49"/>
      <c r="AE149" s="49"/>
      <c r="AF149" s="49"/>
      <c r="AG149" s="49"/>
      <c r="AH149" s="49"/>
      <c r="AI149" s="49"/>
      <c r="AJ149" s="49"/>
      <c r="AK149" s="49"/>
      <c r="AL149" s="49"/>
    </row>
    <row r="150" s="2" customFormat="1" ht="16.35" customHeight="1" spans="1:38">
      <c r="A150" s="78" t="s">
        <v>591</v>
      </c>
      <c r="B150" s="49">
        <v>0</v>
      </c>
      <c r="C150" s="49">
        <v>0</v>
      </c>
      <c r="D150" s="49">
        <v>0</v>
      </c>
      <c r="E150" s="49">
        <v>0</v>
      </c>
      <c r="F150" s="49">
        <v>0</v>
      </c>
      <c r="G150" s="49">
        <v>0</v>
      </c>
      <c r="H150" s="49">
        <v>0</v>
      </c>
      <c r="I150" s="49">
        <v>0</v>
      </c>
      <c r="J150" s="49">
        <v>0</v>
      </c>
      <c r="K150" s="49">
        <v>0</v>
      </c>
      <c r="L150" s="49">
        <v>0</v>
      </c>
      <c r="M150" s="49">
        <v>0</v>
      </c>
      <c r="N150" s="49">
        <v>0</v>
      </c>
      <c r="O150" s="49">
        <v>0</v>
      </c>
      <c r="P150" s="49">
        <v>0</v>
      </c>
      <c r="Q150" s="49">
        <v>0</v>
      </c>
      <c r="R150" s="49">
        <v>0</v>
      </c>
      <c r="S150" s="49">
        <v>0</v>
      </c>
      <c r="T150" s="49">
        <v>0</v>
      </c>
      <c r="U150" s="49">
        <v>0</v>
      </c>
      <c r="V150" s="49">
        <v>0</v>
      </c>
      <c r="W150" s="49">
        <v>0</v>
      </c>
      <c r="X150" s="49">
        <v>0</v>
      </c>
      <c r="Y150" s="49">
        <v>0</v>
      </c>
      <c r="Z150" s="49"/>
      <c r="AA150" s="49"/>
      <c r="AB150" s="49"/>
      <c r="AC150" s="49"/>
      <c r="AD150" s="49"/>
      <c r="AE150" s="49"/>
      <c r="AF150" s="49"/>
      <c r="AG150" s="49"/>
      <c r="AH150" s="49"/>
      <c r="AI150" s="49"/>
      <c r="AJ150" s="49"/>
      <c r="AK150" s="49"/>
      <c r="AL150" s="49"/>
    </row>
    <row r="151" s="2" customFormat="1" ht="16.35" customHeight="1" spans="1:38">
      <c r="A151" s="78" t="s">
        <v>592</v>
      </c>
      <c r="B151" s="49">
        <v>0</v>
      </c>
      <c r="C151" s="49">
        <v>0</v>
      </c>
      <c r="D151" s="49">
        <v>0</v>
      </c>
      <c r="E151" s="49">
        <v>0</v>
      </c>
      <c r="F151" s="49">
        <v>0</v>
      </c>
      <c r="G151" s="49">
        <v>0</v>
      </c>
      <c r="H151" s="49">
        <v>0</v>
      </c>
      <c r="I151" s="49">
        <v>0</v>
      </c>
      <c r="J151" s="49">
        <v>0</v>
      </c>
      <c r="K151" s="49">
        <v>0</v>
      </c>
      <c r="L151" s="49">
        <v>0</v>
      </c>
      <c r="M151" s="49">
        <v>0</v>
      </c>
      <c r="N151" s="49">
        <v>0</v>
      </c>
      <c r="O151" s="49">
        <v>0</v>
      </c>
      <c r="P151" s="49">
        <v>0</v>
      </c>
      <c r="Q151" s="49">
        <v>0</v>
      </c>
      <c r="R151" s="49">
        <v>0</v>
      </c>
      <c r="S151" s="49">
        <v>0</v>
      </c>
      <c r="T151" s="49">
        <v>0</v>
      </c>
      <c r="U151" s="49">
        <v>0</v>
      </c>
      <c r="V151" s="49">
        <v>0</v>
      </c>
      <c r="W151" s="49">
        <v>0</v>
      </c>
      <c r="X151" s="49">
        <v>0</v>
      </c>
      <c r="Y151" s="49">
        <v>0</v>
      </c>
      <c r="Z151" s="49"/>
      <c r="AA151" s="49"/>
      <c r="AB151" s="49"/>
      <c r="AC151" s="49"/>
      <c r="AD151" s="49"/>
      <c r="AE151" s="49"/>
      <c r="AF151" s="49"/>
      <c r="AG151" s="49"/>
      <c r="AH151" s="49"/>
      <c r="AI151" s="49"/>
      <c r="AJ151" s="49"/>
      <c r="AK151" s="49"/>
      <c r="AL151" s="49"/>
    </row>
    <row r="152" s="2" customFormat="1" ht="16.35" customHeight="1" spans="1:38">
      <c r="A152" s="78" t="s">
        <v>593</v>
      </c>
      <c r="B152" s="49">
        <v>0</v>
      </c>
      <c r="C152" s="49">
        <v>0</v>
      </c>
      <c r="D152" s="49">
        <v>0</v>
      </c>
      <c r="E152" s="49">
        <v>0</v>
      </c>
      <c r="F152" s="49">
        <v>0</v>
      </c>
      <c r="G152" s="49">
        <v>0</v>
      </c>
      <c r="H152" s="49">
        <v>0</v>
      </c>
      <c r="I152" s="49">
        <v>0</v>
      </c>
      <c r="J152" s="49">
        <v>0</v>
      </c>
      <c r="K152" s="49">
        <v>0</v>
      </c>
      <c r="L152" s="49">
        <v>0</v>
      </c>
      <c r="M152" s="49">
        <v>0</v>
      </c>
      <c r="N152" s="49">
        <v>0</v>
      </c>
      <c r="O152" s="49">
        <v>0</v>
      </c>
      <c r="P152" s="49">
        <v>0</v>
      </c>
      <c r="Q152" s="49">
        <v>0</v>
      </c>
      <c r="R152" s="49">
        <v>0</v>
      </c>
      <c r="S152" s="49">
        <v>0</v>
      </c>
      <c r="T152" s="49">
        <v>0</v>
      </c>
      <c r="U152" s="49">
        <v>0</v>
      </c>
      <c r="V152" s="49">
        <v>0</v>
      </c>
      <c r="W152" s="49">
        <v>0</v>
      </c>
      <c r="X152" s="49">
        <v>0</v>
      </c>
      <c r="Y152" s="49">
        <v>0</v>
      </c>
      <c r="Z152" s="49"/>
      <c r="AA152" s="49"/>
      <c r="AB152" s="49"/>
      <c r="AC152" s="49"/>
      <c r="AD152" s="49"/>
      <c r="AE152" s="49"/>
      <c r="AF152" s="49"/>
      <c r="AG152" s="49"/>
      <c r="AH152" s="49"/>
      <c r="AI152" s="49"/>
      <c r="AJ152" s="49"/>
      <c r="AK152" s="49"/>
      <c r="AL152" s="49"/>
    </row>
    <row r="153" s="2" customFormat="1" ht="16.35" customHeight="1" spans="1:38">
      <c r="A153" s="88" t="s">
        <v>594</v>
      </c>
      <c r="B153" s="49">
        <v>0</v>
      </c>
      <c r="C153" s="49">
        <v>0</v>
      </c>
      <c r="D153" s="49">
        <v>0</v>
      </c>
      <c r="E153" s="49">
        <v>0</v>
      </c>
      <c r="F153" s="49">
        <v>0</v>
      </c>
      <c r="G153" s="49">
        <v>0</v>
      </c>
      <c r="H153" s="49">
        <v>6666666.66</v>
      </c>
      <c r="I153" s="49">
        <v>0</v>
      </c>
      <c r="J153" s="49">
        <v>0</v>
      </c>
      <c r="K153" s="49">
        <v>0</v>
      </c>
      <c r="L153" s="49">
        <v>0</v>
      </c>
      <c r="M153" s="49">
        <v>0</v>
      </c>
      <c r="N153" s="49">
        <v>0</v>
      </c>
      <c r="O153" s="49">
        <v>0</v>
      </c>
      <c r="P153" s="49">
        <v>0</v>
      </c>
      <c r="Q153" s="49">
        <v>0</v>
      </c>
      <c r="R153" s="49">
        <v>0</v>
      </c>
      <c r="S153" s="49">
        <v>0</v>
      </c>
      <c r="T153" s="49">
        <v>0</v>
      </c>
      <c r="U153" s="49">
        <v>0</v>
      </c>
      <c r="V153" s="49">
        <v>0</v>
      </c>
      <c r="W153" s="49">
        <v>0</v>
      </c>
      <c r="X153" s="49">
        <v>0</v>
      </c>
      <c r="Y153" s="49">
        <v>0</v>
      </c>
      <c r="Z153" s="49"/>
      <c r="AA153" s="49"/>
      <c r="AB153" s="49"/>
      <c r="AC153" s="49"/>
      <c r="AD153" s="49"/>
      <c r="AE153" s="49"/>
      <c r="AF153" s="49"/>
      <c r="AG153" s="49"/>
      <c r="AH153" s="49"/>
      <c r="AI153" s="49"/>
      <c r="AJ153" s="49"/>
      <c r="AK153" s="49"/>
      <c r="AL153" s="49"/>
    </row>
    <row r="154" s="2" customFormat="1" ht="16.35" customHeight="1" spans="1:38">
      <c r="A154" s="75" t="s">
        <v>595</v>
      </c>
      <c r="B154" s="49">
        <v>0</v>
      </c>
      <c r="C154" s="49">
        <v>0</v>
      </c>
      <c r="D154" s="49">
        <v>0</v>
      </c>
      <c r="E154" s="49">
        <v>0</v>
      </c>
      <c r="F154" s="49">
        <v>0</v>
      </c>
      <c r="G154" s="49">
        <v>0</v>
      </c>
      <c r="H154" s="49">
        <v>0</v>
      </c>
      <c r="I154" s="49">
        <v>0</v>
      </c>
      <c r="J154" s="49">
        <v>0</v>
      </c>
      <c r="K154" s="49">
        <v>0</v>
      </c>
      <c r="L154" s="49">
        <v>0</v>
      </c>
      <c r="M154" s="49">
        <v>0</v>
      </c>
      <c r="N154" s="49">
        <v>0</v>
      </c>
      <c r="O154" s="49">
        <v>0</v>
      </c>
      <c r="P154" s="49">
        <v>0</v>
      </c>
      <c r="Q154" s="49">
        <v>0</v>
      </c>
      <c r="R154" s="49">
        <v>0</v>
      </c>
      <c r="S154" s="49">
        <v>0</v>
      </c>
      <c r="T154" s="49">
        <v>0</v>
      </c>
      <c r="U154" s="49">
        <v>0</v>
      </c>
      <c r="V154" s="49">
        <v>0</v>
      </c>
      <c r="W154" s="49">
        <v>0</v>
      </c>
      <c r="X154" s="49">
        <v>0</v>
      </c>
      <c r="Y154" s="49">
        <v>0</v>
      </c>
      <c r="Z154" s="49"/>
      <c r="AA154" s="49"/>
      <c r="AB154" s="49"/>
      <c r="AC154" s="49"/>
      <c r="AD154" s="49"/>
      <c r="AE154" s="49"/>
      <c r="AF154" s="49"/>
      <c r="AG154" s="49"/>
      <c r="AH154" s="49"/>
      <c r="AI154" s="49"/>
      <c r="AJ154" s="49"/>
      <c r="AK154" s="49"/>
      <c r="AL154" s="49"/>
    </row>
    <row r="155" s="2" customFormat="1" ht="16.35" customHeight="1" spans="1:38">
      <c r="A155" s="75" t="s">
        <v>596</v>
      </c>
      <c r="B155" s="49">
        <v>0</v>
      </c>
      <c r="C155" s="49">
        <v>0</v>
      </c>
      <c r="D155" s="49">
        <v>0</v>
      </c>
      <c r="E155" s="49">
        <v>0</v>
      </c>
      <c r="F155" s="49">
        <v>0</v>
      </c>
      <c r="G155" s="49">
        <v>0</v>
      </c>
      <c r="H155" s="49">
        <v>0</v>
      </c>
      <c r="I155" s="49">
        <v>0</v>
      </c>
      <c r="J155" s="49">
        <v>0</v>
      </c>
      <c r="K155" s="49">
        <v>0</v>
      </c>
      <c r="L155" s="49">
        <v>0</v>
      </c>
      <c r="M155" s="49">
        <v>0</v>
      </c>
      <c r="N155" s="49">
        <v>0</v>
      </c>
      <c r="O155" s="49">
        <v>0</v>
      </c>
      <c r="P155" s="49">
        <v>0</v>
      </c>
      <c r="Q155" s="49">
        <v>0</v>
      </c>
      <c r="R155" s="49">
        <v>0</v>
      </c>
      <c r="S155" s="49">
        <v>0</v>
      </c>
      <c r="T155" s="49">
        <v>0</v>
      </c>
      <c r="U155" s="49">
        <v>0</v>
      </c>
      <c r="V155" s="49">
        <v>0</v>
      </c>
      <c r="W155" s="49">
        <v>0</v>
      </c>
      <c r="X155" s="49">
        <v>0</v>
      </c>
      <c r="Y155" s="49">
        <v>0</v>
      </c>
      <c r="Z155" s="49"/>
      <c r="AA155" s="49"/>
      <c r="AB155" s="49"/>
      <c r="AC155" s="49"/>
      <c r="AD155" s="49"/>
      <c r="AE155" s="49"/>
      <c r="AF155" s="49"/>
      <c r="AG155" s="49"/>
      <c r="AH155" s="49"/>
      <c r="AI155" s="49"/>
      <c r="AJ155" s="49"/>
      <c r="AK155" s="49"/>
      <c r="AL155" s="49"/>
    </row>
    <row r="156" s="2" customFormat="1" ht="16.35" customHeight="1" spans="1:38">
      <c r="A156" s="75" t="s">
        <v>597</v>
      </c>
      <c r="B156" s="49">
        <v>0</v>
      </c>
      <c r="C156" s="49">
        <v>0</v>
      </c>
      <c r="D156" s="49">
        <v>0</v>
      </c>
      <c r="E156" s="49">
        <v>0</v>
      </c>
      <c r="F156" s="49">
        <v>0</v>
      </c>
      <c r="G156" s="49">
        <v>0</v>
      </c>
      <c r="H156" s="49">
        <v>0</v>
      </c>
      <c r="I156" s="49">
        <v>0</v>
      </c>
      <c r="J156" s="49">
        <v>0</v>
      </c>
      <c r="K156" s="49">
        <v>0</v>
      </c>
      <c r="L156" s="49">
        <v>0</v>
      </c>
      <c r="M156" s="49">
        <v>0</v>
      </c>
      <c r="N156" s="49">
        <v>0</v>
      </c>
      <c r="O156" s="49">
        <v>0</v>
      </c>
      <c r="P156" s="49">
        <v>0</v>
      </c>
      <c r="Q156" s="49">
        <v>0</v>
      </c>
      <c r="R156" s="49">
        <v>0</v>
      </c>
      <c r="S156" s="49">
        <v>0</v>
      </c>
      <c r="T156" s="49">
        <v>0</v>
      </c>
      <c r="U156" s="49">
        <v>0</v>
      </c>
      <c r="V156" s="49">
        <v>0</v>
      </c>
      <c r="W156" s="49">
        <v>0</v>
      </c>
      <c r="X156" s="49">
        <v>0</v>
      </c>
      <c r="Y156" s="49">
        <v>0</v>
      </c>
      <c r="Z156" s="49"/>
      <c r="AA156" s="49"/>
      <c r="AB156" s="49"/>
      <c r="AC156" s="49"/>
      <c r="AD156" s="49"/>
      <c r="AE156" s="49"/>
      <c r="AF156" s="49"/>
      <c r="AG156" s="49"/>
      <c r="AH156" s="49"/>
      <c r="AI156" s="49"/>
      <c r="AJ156" s="49"/>
      <c r="AK156" s="49"/>
      <c r="AL156" s="49"/>
    </row>
    <row r="157" s="2" customFormat="1" ht="16.35" customHeight="1" spans="1:38">
      <c r="A157" s="75" t="s">
        <v>598</v>
      </c>
      <c r="B157" s="49">
        <v>0</v>
      </c>
      <c r="C157" s="49">
        <v>0</v>
      </c>
      <c r="D157" s="49">
        <v>0</v>
      </c>
      <c r="E157" s="49">
        <v>0</v>
      </c>
      <c r="F157" s="49">
        <v>0</v>
      </c>
      <c r="G157" s="49">
        <v>0</v>
      </c>
      <c r="H157" s="49">
        <v>0</v>
      </c>
      <c r="I157" s="49">
        <v>0</v>
      </c>
      <c r="J157" s="49">
        <v>0</v>
      </c>
      <c r="K157" s="49">
        <v>0</v>
      </c>
      <c r="L157" s="49">
        <v>0</v>
      </c>
      <c r="M157" s="49">
        <v>0</v>
      </c>
      <c r="N157" s="49">
        <v>0</v>
      </c>
      <c r="O157" s="49">
        <v>0</v>
      </c>
      <c r="P157" s="49">
        <v>0</v>
      </c>
      <c r="Q157" s="49">
        <v>0</v>
      </c>
      <c r="R157" s="49">
        <v>0</v>
      </c>
      <c r="S157" s="49">
        <v>0</v>
      </c>
      <c r="T157" s="49">
        <v>0</v>
      </c>
      <c r="U157" s="49">
        <v>0</v>
      </c>
      <c r="V157" s="49">
        <v>0</v>
      </c>
      <c r="W157" s="49">
        <v>0</v>
      </c>
      <c r="X157" s="49">
        <v>0</v>
      </c>
      <c r="Y157" s="49">
        <v>0</v>
      </c>
      <c r="Z157" s="49"/>
      <c r="AA157" s="49"/>
      <c r="AB157" s="49"/>
      <c r="AC157" s="49"/>
      <c r="AD157" s="49"/>
      <c r="AE157" s="49"/>
      <c r="AF157" s="49"/>
      <c r="AG157" s="49"/>
      <c r="AH157" s="49"/>
      <c r="AI157" s="49"/>
      <c r="AJ157" s="49"/>
      <c r="AK157" s="49"/>
      <c r="AL157" s="49"/>
    </row>
    <row r="158" s="2" customFormat="1" ht="16.35" customHeight="1" spans="1:38">
      <c r="A158" s="88" t="s">
        <v>599</v>
      </c>
      <c r="B158" s="49">
        <v>0</v>
      </c>
      <c r="C158" s="49">
        <v>0</v>
      </c>
      <c r="D158" s="49">
        <v>0</v>
      </c>
      <c r="E158" s="49">
        <v>0</v>
      </c>
      <c r="F158" s="49">
        <v>0</v>
      </c>
      <c r="G158" s="49">
        <v>0</v>
      </c>
      <c r="H158" s="49">
        <v>0</v>
      </c>
      <c r="I158" s="49">
        <v>0</v>
      </c>
      <c r="J158" s="49">
        <v>0</v>
      </c>
      <c r="K158" s="49">
        <v>0</v>
      </c>
      <c r="L158" s="49">
        <v>0</v>
      </c>
      <c r="M158" s="49">
        <v>0</v>
      </c>
      <c r="N158" s="49">
        <v>0</v>
      </c>
      <c r="O158" s="49">
        <v>0</v>
      </c>
      <c r="P158" s="49">
        <v>0</v>
      </c>
      <c r="Q158" s="49">
        <v>0</v>
      </c>
      <c r="R158" s="49">
        <v>0</v>
      </c>
      <c r="S158" s="49">
        <v>0</v>
      </c>
      <c r="T158" s="49">
        <v>0</v>
      </c>
      <c r="U158" s="49">
        <v>0</v>
      </c>
      <c r="V158" s="49">
        <v>0</v>
      </c>
      <c r="W158" s="49">
        <v>0</v>
      </c>
      <c r="X158" s="49">
        <v>0</v>
      </c>
      <c r="Y158" s="49">
        <v>0</v>
      </c>
      <c r="Z158" s="49"/>
      <c r="AA158" s="49"/>
      <c r="AB158" s="49"/>
      <c r="AC158" s="49"/>
      <c r="AD158" s="49"/>
      <c r="AE158" s="49"/>
      <c r="AF158" s="49"/>
      <c r="AG158" s="49"/>
      <c r="AH158" s="49"/>
      <c r="AI158" s="49"/>
      <c r="AJ158" s="49"/>
      <c r="AK158" s="49"/>
      <c r="AL158" s="49"/>
    </row>
    <row r="159" s="2" customFormat="1" ht="16.35" customHeight="1" spans="1:38">
      <c r="A159" s="89" t="s">
        <v>600</v>
      </c>
      <c r="B159" s="49">
        <v>26067.11065</v>
      </c>
      <c r="C159" s="49">
        <v>0</v>
      </c>
      <c r="D159" s="49">
        <v>0</v>
      </c>
      <c r="E159" s="49">
        <v>0</v>
      </c>
      <c r="F159" s="49">
        <v>0</v>
      </c>
      <c r="G159" s="49">
        <v>0</v>
      </c>
      <c r="H159" s="49">
        <v>6822775.6074</v>
      </c>
      <c r="I159" s="49">
        <v>-141256.4667</v>
      </c>
      <c r="J159" s="49">
        <v>78498.079</v>
      </c>
      <c r="K159" s="49">
        <v>-41272.0861</v>
      </c>
      <c r="L159" s="49">
        <v>0</v>
      </c>
      <c r="M159" s="49">
        <v>-136071.46635</v>
      </c>
      <c r="N159" s="49">
        <v>46848.5637</v>
      </c>
      <c r="O159" s="49">
        <v>-290300.08335</v>
      </c>
      <c r="P159" s="49">
        <v>238266.5193</v>
      </c>
      <c r="Q159" s="49">
        <v>-16242.56775</v>
      </c>
      <c r="R159" s="49">
        <v>-3758.1925</v>
      </c>
      <c r="S159" s="49">
        <v>-21271.32585</v>
      </c>
      <c r="T159" s="49">
        <v>1680</v>
      </c>
      <c r="U159" s="49">
        <v>0</v>
      </c>
      <c r="V159" s="49">
        <v>45393.5057</v>
      </c>
      <c r="W159" s="49">
        <v>21152.4978</v>
      </c>
      <c r="X159" s="49">
        <v>10272.0755</v>
      </c>
      <c r="Y159" s="49">
        <v>0</v>
      </c>
      <c r="Z159" s="49"/>
      <c r="AA159" s="49"/>
      <c r="AB159" s="49"/>
      <c r="AC159" s="49"/>
      <c r="AD159" s="49"/>
      <c r="AE159" s="49"/>
      <c r="AF159" s="49"/>
      <c r="AG159" s="49"/>
      <c r="AH159" s="49"/>
      <c r="AI159" s="49"/>
      <c r="AJ159" s="49"/>
      <c r="AK159" s="49"/>
      <c r="AL159" s="49"/>
    </row>
    <row r="160" s="2" customFormat="1" ht="16.35" customHeight="1" spans="1:38">
      <c r="A160" s="89" t="s">
        <v>601</v>
      </c>
      <c r="B160" s="49">
        <v>-1940349.06</v>
      </c>
      <c r="C160" s="49">
        <v>0</v>
      </c>
      <c r="D160" s="49">
        <v>0</v>
      </c>
      <c r="E160" s="49">
        <v>0</v>
      </c>
      <c r="F160" s="49">
        <v>0</v>
      </c>
      <c r="G160" s="49">
        <v>0</v>
      </c>
      <c r="H160" s="49">
        <v>20019976.63</v>
      </c>
      <c r="I160" s="49">
        <v>0</v>
      </c>
      <c r="J160" s="49">
        <v>33068179.81</v>
      </c>
      <c r="K160" s="49">
        <v>555959.65</v>
      </c>
      <c r="L160" s="49">
        <v>0</v>
      </c>
      <c r="M160" s="49">
        <v>0</v>
      </c>
      <c r="N160" s="49">
        <v>0</v>
      </c>
      <c r="O160" s="49">
        <v>0</v>
      </c>
      <c r="P160" s="49">
        <v>0</v>
      </c>
      <c r="Q160" s="49">
        <v>422575.19</v>
      </c>
      <c r="R160" s="49">
        <v>0</v>
      </c>
      <c r="S160" s="49">
        <v>133384.46</v>
      </c>
      <c r="T160" s="49">
        <v>0</v>
      </c>
      <c r="U160" s="49">
        <v>0</v>
      </c>
      <c r="V160" s="49">
        <v>31157780</v>
      </c>
      <c r="W160" s="49">
        <v>1320030</v>
      </c>
      <c r="X160" s="49">
        <v>0</v>
      </c>
      <c r="Y160" s="49">
        <v>590369.81</v>
      </c>
      <c r="Z160" s="49"/>
      <c r="AA160" s="49"/>
      <c r="AB160" s="49"/>
      <c r="AC160" s="49"/>
      <c r="AD160" s="49"/>
      <c r="AE160" s="49"/>
      <c r="AF160" s="49"/>
      <c r="AG160" s="49"/>
      <c r="AH160" s="49"/>
      <c r="AI160" s="49"/>
      <c r="AJ160" s="49"/>
      <c r="AK160" s="49"/>
      <c r="AL160" s="49"/>
    </row>
    <row r="161" s="2" customFormat="1" ht="16.35" customHeight="1" spans="1:38">
      <c r="A161" s="89" t="s">
        <v>602</v>
      </c>
      <c r="B161" s="49">
        <v>0</v>
      </c>
      <c r="C161" s="49">
        <v>0</v>
      </c>
      <c r="D161" s="49">
        <v>0</v>
      </c>
      <c r="E161" s="49">
        <v>0</v>
      </c>
      <c r="F161" s="49">
        <v>0</v>
      </c>
      <c r="G161" s="49">
        <v>0</v>
      </c>
      <c r="H161" s="49">
        <v>45285706.78</v>
      </c>
      <c r="I161" s="49">
        <v>0</v>
      </c>
      <c r="J161" s="49">
        <v>-5904.28</v>
      </c>
      <c r="K161" s="49">
        <v>0</v>
      </c>
      <c r="L161" s="49">
        <v>0</v>
      </c>
      <c r="M161" s="49">
        <v>0</v>
      </c>
      <c r="N161" s="49">
        <v>0</v>
      </c>
      <c r="O161" s="49">
        <v>0</v>
      </c>
      <c r="P161" s="49">
        <v>0</v>
      </c>
      <c r="Q161" s="49">
        <v>0</v>
      </c>
      <c r="R161" s="49">
        <v>0</v>
      </c>
      <c r="S161" s="49">
        <v>0</v>
      </c>
      <c r="T161" s="49">
        <v>0</v>
      </c>
      <c r="U161" s="49">
        <v>0</v>
      </c>
      <c r="V161" s="49">
        <v>0</v>
      </c>
      <c r="W161" s="49">
        <v>0</v>
      </c>
      <c r="X161" s="49">
        <v>-5904.28</v>
      </c>
      <c r="Y161" s="49">
        <v>0</v>
      </c>
      <c r="Z161" s="49"/>
      <c r="AA161" s="49"/>
      <c r="AB161" s="49"/>
      <c r="AC161" s="49"/>
      <c r="AD161" s="49"/>
      <c r="AE161" s="49"/>
      <c r="AF161" s="49"/>
      <c r="AG161" s="49"/>
      <c r="AH161" s="49"/>
      <c r="AI161" s="49"/>
      <c r="AJ161" s="49"/>
      <c r="AK161" s="49"/>
      <c r="AL161" s="49"/>
    </row>
    <row r="162" s="2" customFormat="1" ht="16.35" customHeight="1" spans="1:38">
      <c r="A162" s="89" t="s">
        <v>603</v>
      </c>
      <c r="B162" s="49">
        <v>0</v>
      </c>
      <c r="C162" s="49">
        <v>0</v>
      </c>
      <c r="D162" s="49">
        <v>0</v>
      </c>
      <c r="E162" s="49">
        <v>0</v>
      </c>
      <c r="F162" s="49">
        <v>0</v>
      </c>
      <c r="G162" s="49">
        <v>0</v>
      </c>
      <c r="H162" s="49">
        <v>1027075.46</v>
      </c>
      <c r="I162" s="49">
        <v>480950.94</v>
      </c>
      <c r="J162" s="49">
        <v>293226.36</v>
      </c>
      <c r="K162" s="49">
        <v>0</v>
      </c>
      <c r="L162" s="49">
        <v>0</v>
      </c>
      <c r="M162" s="49">
        <v>0</v>
      </c>
      <c r="N162" s="49">
        <v>480950.94</v>
      </c>
      <c r="O162" s="49">
        <v>0</v>
      </c>
      <c r="P162" s="49">
        <v>0</v>
      </c>
      <c r="Q162" s="49">
        <v>0</v>
      </c>
      <c r="R162" s="49">
        <v>0</v>
      </c>
      <c r="S162" s="49">
        <v>0</v>
      </c>
      <c r="T162" s="49">
        <v>0</v>
      </c>
      <c r="U162" s="49">
        <v>0</v>
      </c>
      <c r="V162" s="49">
        <v>293226.36</v>
      </c>
      <c r="W162" s="49">
        <v>0</v>
      </c>
      <c r="X162" s="49">
        <v>0</v>
      </c>
      <c r="Y162" s="49">
        <v>0</v>
      </c>
      <c r="Z162" s="49"/>
      <c r="AA162" s="49"/>
      <c r="AB162" s="49"/>
      <c r="AC162" s="49"/>
      <c r="AD162" s="49"/>
      <c r="AE162" s="49"/>
      <c r="AF162" s="49"/>
      <c r="AG162" s="49"/>
      <c r="AH162" s="49"/>
      <c r="AI162" s="49"/>
      <c r="AJ162" s="49"/>
      <c r="AK162" s="49"/>
      <c r="AL162" s="49"/>
    </row>
    <row r="163" s="2" customFormat="1" ht="16.35" customHeight="1" spans="1:38">
      <c r="A163" s="89" t="s">
        <v>604</v>
      </c>
      <c r="B163" s="49">
        <v>0</v>
      </c>
      <c r="C163" s="49">
        <v>0</v>
      </c>
      <c r="D163" s="49">
        <v>0</v>
      </c>
      <c r="E163" s="49">
        <v>0</v>
      </c>
      <c r="F163" s="49">
        <v>0</v>
      </c>
      <c r="G163" s="49">
        <v>0</v>
      </c>
      <c r="H163" s="49">
        <v>4780554.19</v>
      </c>
      <c r="I163" s="49">
        <v>0</v>
      </c>
      <c r="J163" s="49">
        <v>1397414.02</v>
      </c>
      <c r="K163" s="49">
        <v>0</v>
      </c>
      <c r="L163" s="49">
        <v>0</v>
      </c>
      <c r="M163" s="49">
        <v>0</v>
      </c>
      <c r="N163" s="49">
        <v>0</v>
      </c>
      <c r="O163" s="49">
        <v>0</v>
      </c>
      <c r="P163" s="49">
        <v>0</v>
      </c>
      <c r="Q163" s="49">
        <v>0</v>
      </c>
      <c r="R163" s="49">
        <v>0</v>
      </c>
      <c r="S163" s="49">
        <v>0</v>
      </c>
      <c r="T163" s="49">
        <v>0</v>
      </c>
      <c r="U163" s="49">
        <v>0</v>
      </c>
      <c r="V163" s="49">
        <v>888740.13</v>
      </c>
      <c r="W163" s="49">
        <v>269708.61</v>
      </c>
      <c r="X163" s="49">
        <v>118764.97</v>
      </c>
      <c r="Y163" s="49">
        <v>120200.31</v>
      </c>
      <c r="Z163" s="49"/>
      <c r="AA163" s="49"/>
      <c r="AB163" s="49"/>
      <c r="AC163" s="49"/>
      <c r="AD163" s="49"/>
      <c r="AE163" s="49"/>
      <c r="AF163" s="49"/>
      <c r="AG163" s="49"/>
      <c r="AH163" s="49"/>
      <c r="AI163" s="49"/>
      <c r="AJ163" s="49"/>
      <c r="AK163" s="49"/>
      <c r="AL163" s="49"/>
    </row>
    <row r="164" s="2" customFormat="1" ht="16.35" customHeight="1" spans="1:38">
      <c r="A164" s="89" t="s">
        <v>605</v>
      </c>
      <c r="B164" s="49">
        <v>2338.97</v>
      </c>
      <c r="C164" s="49">
        <v>0</v>
      </c>
      <c r="D164" s="49">
        <v>0</v>
      </c>
      <c r="E164" s="49">
        <v>0</v>
      </c>
      <c r="F164" s="49">
        <v>0</v>
      </c>
      <c r="G164" s="49">
        <v>0</v>
      </c>
      <c r="H164" s="49">
        <v>0</v>
      </c>
      <c r="I164" s="49">
        <v>0</v>
      </c>
      <c r="J164" s="49">
        <v>0</v>
      </c>
      <c r="K164" s="49">
        <v>0</v>
      </c>
      <c r="L164" s="49">
        <v>0</v>
      </c>
      <c r="M164" s="49">
        <v>0</v>
      </c>
      <c r="N164" s="49">
        <v>0</v>
      </c>
      <c r="O164" s="49">
        <v>0</v>
      </c>
      <c r="P164" s="49">
        <v>0</v>
      </c>
      <c r="Q164" s="49">
        <v>0</v>
      </c>
      <c r="R164" s="49">
        <v>0</v>
      </c>
      <c r="S164" s="49">
        <v>0</v>
      </c>
      <c r="T164" s="49">
        <v>0</v>
      </c>
      <c r="U164" s="49">
        <v>0</v>
      </c>
      <c r="V164" s="49">
        <v>0</v>
      </c>
      <c r="W164" s="49">
        <v>0</v>
      </c>
      <c r="X164" s="49">
        <v>0</v>
      </c>
      <c r="Y164" s="49">
        <v>0</v>
      </c>
      <c r="Z164" s="49"/>
      <c r="AA164" s="49"/>
      <c r="AB164" s="49"/>
      <c r="AC164" s="49"/>
      <c r="AD164" s="49"/>
      <c r="AE164" s="49"/>
      <c r="AF164" s="49"/>
      <c r="AG164" s="49"/>
      <c r="AH164" s="49"/>
      <c r="AI164" s="49"/>
      <c r="AJ164" s="49"/>
      <c r="AK164" s="49"/>
      <c r="AL164" s="49"/>
    </row>
    <row r="165" s="2" customFormat="1" ht="16.35" customHeight="1" spans="1:38">
      <c r="A165" s="89" t="s">
        <v>606</v>
      </c>
      <c r="B165" s="49">
        <v>-2185766.07935</v>
      </c>
      <c r="C165" s="49">
        <v>0</v>
      </c>
      <c r="D165" s="49">
        <v>23406.88</v>
      </c>
      <c r="E165" s="49">
        <v>0</v>
      </c>
      <c r="F165" s="49">
        <v>0</v>
      </c>
      <c r="G165" s="49">
        <v>0</v>
      </c>
      <c r="H165" s="49">
        <v>9330461.4474</v>
      </c>
      <c r="I165" s="49">
        <v>2717552.2733</v>
      </c>
      <c r="J165" s="49">
        <v>1939975.719</v>
      </c>
      <c r="K165" s="49">
        <v>1181142.4539</v>
      </c>
      <c r="L165" s="49">
        <v>43.91</v>
      </c>
      <c r="M165" s="49">
        <v>1784631.66365</v>
      </c>
      <c r="N165" s="49">
        <v>83675.0937</v>
      </c>
      <c r="O165" s="49">
        <v>519597.45665</v>
      </c>
      <c r="P165" s="49">
        <v>329604.1493</v>
      </c>
      <c r="Q165" s="49">
        <v>81979.85225</v>
      </c>
      <c r="R165" s="49">
        <v>533281.9575</v>
      </c>
      <c r="S165" s="49">
        <v>565880.64415</v>
      </c>
      <c r="T165" s="49">
        <v>2487.94</v>
      </c>
      <c r="U165" s="49">
        <v>0</v>
      </c>
      <c r="V165" s="49">
        <v>1687980.6557</v>
      </c>
      <c r="W165" s="49">
        <v>132345.5278</v>
      </c>
      <c r="X165" s="49">
        <v>82578.7655</v>
      </c>
      <c r="Y165" s="49">
        <v>34582.83</v>
      </c>
      <c r="Z165" s="49"/>
      <c r="AA165" s="49"/>
      <c r="AB165" s="49"/>
      <c r="AC165" s="49"/>
      <c r="AD165" s="49"/>
      <c r="AE165" s="49"/>
      <c r="AF165" s="49"/>
      <c r="AG165" s="49"/>
      <c r="AH165" s="49"/>
      <c r="AI165" s="49"/>
      <c r="AJ165" s="49"/>
      <c r="AK165" s="49"/>
      <c r="AL165" s="49"/>
    </row>
    <row r="166" s="2" customFormat="1" ht="16.35" customHeight="1" spans="1:38">
      <c r="A166" s="89" t="s">
        <v>607</v>
      </c>
      <c r="B166" s="49">
        <v>0</v>
      </c>
      <c r="C166" s="49">
        <v>0</v>
      </c>
      <c r="D166" s="49">
        <v>0</v>
      </c>
      <c r="E166" s="49">
        <v>0</v>
      </c>
      <c r="F166" s="49">
        <v>0</v>
      </c>
      <c r="G166" s="49">
        <v>0</v>
      </c>
      <c r="H166" s="49">
        <v>8520000</v>
      </c>
      <c r="I166" s="49">
        <v>-5579.64</v>
      </c>
      <c r="J166" s="49">
        <v>0</v>
      </c>
      <c r="K166" s="49">
        <v>0</v>
      </c>
      <c r="L166" s="49">
        <v>0</v>
      </c>
      <c r="M166" s="49">
        <v>0</v>
      </c>
      <c r="N166" s="49">
        <v>0</v>
      </c>
      <c r="O166" s="49">
        <v>0</v>
      </c>
      <c r="P166" s="49">
        <v>-5579.64</v>
      </c>
      <c r="Q166" s="49">
        <v>0</v>
      </c>
      <c r="R166" s="49">
        <v>0</v>
      </c>
      <c r="S166" s="49">
        <v>0</v>
      </c>
      <c r="T166" s="49">
        <v>0</v>
      </c>
      <c r="U166" s="49">
        <v>0</v>
      </c>
      <c r="V166" s="49">
        <v>0</v>
      </c>
      <c r="W166" s="49">
        <v>0</v>
      </c>
      <c r="X166" s="49">
        <v>0</v>
      </c>
      <c r="Y166" s="49">
        <v>0</v>
      </c>
      <c r="Z166" s="49"/>
      <c r="AA166" s="49"/>
      <c r="AB166" s="49"/>
      <c r="AC166" s="49"/>
      <c r="AD166" s="49"/>
      <c r="AE166" s="49"/>
      <c r="AF166" s="49"/>
      <c r="AG166" s="49"/>
      <c r="AH166" s="49"/>
      <c r="AI166" s="49"/>
      <c r="AJ166" s="49"/>
      <c r="AK166" s="49"/>
      <c r="AL166" s="49"/>
    </row>
    <row r="167" s="2" customFormat="1" ht="16.35" customHeight="1" spans="1:38">
      <c r="A167" s="89" t="s">
        <v>608</v>
      </c>
      <c r="B167" s="49">
        <v>0</v>
      </c>
      <c r="C167" s="49">
        <v>0</v>
      </c>
      <c r="D167" s="49">
        <v>0</v>
      </c>
      <c r="E167" s="49">
        <v>0</v>
      </c>
      <c r="F167" s="49">
        <v>0</v>
      </c>
      <c r="G167" s="49">
        <v>0</v>
      </c>
      <c r="H167" s="49">
        <v>0</v>
      </c>
      <c r="I167" s="49">
        <v>0</v>
      </c>
      <c r="J167" s="49">
        <v>0</v>
      </c>
      <c r="K167" s="49">
        <v>0</v>
      </c>
      <c r="L167" s="49">
        <v>0</v>
      </c>
      <c r="M167" s="49">
        <v>0</v>
      </c>
      <c r="N167" s="49">
        <v>0</v>
      </c>
      <c r="O167" s="49">
        <v>0</v>
      </c>
      <c r="P167" s="49">
        <v>0</v>
      </c>
      <c r="Q167" s="49">
        <v>0</v>
      </c>
      <c r="R167" s="49">
        <v>0</v>
      </c>
      <c r="S167" s="49">
        <v>0</v>
      </c>
      <c r="T167" s="49">
        <v>0</v>
      </c>
      <c r="U167" s="49">
        <v>0</v>
      </c>
      <c r="V167" s="49">
        <v>0</v>
      </c>
      <c r="W167" s="49">
        <v>0</v>
      </c>
      <c r="X167" s="49">
        <v>0</v>
      </c>
      <c r="Y167" s="49">
        <v>0</v>
      </c>
      <c r="Z167" s="49"/>
      <c r="AA167" s="49"/>
      <c r="AB167" s="49"/>
      <c r="AC167" s="49"/>
      <c r="AD167" s="49"/>
      <c r="AE167" s="49"/>
      <c r="AF167" s="49"/>
      <c r="AG167" s="49"/>
      <c r="AH167" s="49"/>
      <c r="AI167" s="49"/>
      <c r="AJ167" s="49"/>
      <c r="AK167" s="49"/>
      <c r="AL167" s="49"/>
    </row>
    <row r="168" s="2" customFormat="1" ht="16.35" customHeight="1" spans="1:38">
      <c r="A168" s="89" t="s">
        <v>609</v>
      </c>
      <c r="B168" s="49">
        <v>1500.57</v>
      </c>
      <c r="C168" s="49">
        <v>0</v>
      </c>
      <c r="D168" s="49">
        <v>0</v>
      </c>
      <c r="E168" s="49">
        <v>0</v>
      </c>
      <c r="F168" s="49">
        <v>0</v>
      </c>
      <c r="G168" s="49">
        <v>0</v>
      </c>
      <c r="H168" s="49">
        <v>0</v>
      </c>
      <c r="I168" s="49">
        <v>0</v>
      </c>
      <c r="J168" s="49">
        <v>0</v>
      </c>
      <c r="K168" s="49">
        <v>0</v>
      </c>
      <c r="L168" s="49">
        <v>0</v>
      </c>
      <c r="M168" s="49">
        <v>0</v>
      </c>
      <c r="N168" s="49">
        <v>0</v>
      </c>
      <c r="O168" s="49">
        <v>0</v>
      </c>
      <c r="P168" s="49">
        <v>0</v>
      </c>
      <c r="Q168" s="49">
        <v>0</v>
      </c>
      <c r="R168" s="49">
        <v>0</v>
      </c>
      <c r="S168" s="49">
        <v>0</v>
      </c>
      <c r="T168" s="49">
        <v>0</v>
      </c>
      <c r="U168" s="49">
        <v>0</v>
      </c>
      <c r="V168" s="49">
        <v>0</v>
      </c>
      <c r="W168" s="49">
        <v>0</v>
      </c>
      <c r="X168" s="49">
        <v>0</v>
      </c>
      <c r="Y168" s="49">
        <v>0</v>
      </c>
      <c r="Z168" s="49"/>
      <c r="AA168" s="49"/>
      <c r="AB168" s="49"/>
      <c r="AC168" s="49"/>
      <c r="AD168" s="49"/>
      <c r="AE168" s="49"/>
      <c r="AF168" s="49"/>
      <c r="AG168" s="49"/>
      <c r="AH168" s="49"/>
      <c r="AI168" s="49"/>
      <c r="AJ168" s="49"/>
      <c r="AK168" s="49"/>
      <c r="AL168" s="49"/>
    </row>
    <row r="169" s="2" customFormat="1" ht="16.35" customHeight="1" spans="1:38">
      <c r="A169" s="89" t="s">
        <v>610</v>
      </c>
      <c r="B169" s="49">
        <v>0</v>
      </c>
      <c r="C169" s="49">
        <v>0</v>
      </c>
      <c r="D169" s="49">
        <v>0</v>
      </c>
      <c r="E169" s="49">
        <v>0</v>
      </c>
      <c r="F169" s="49">
        <v>0</v>
      </c>
      <c r="G169" s="49">
        <v>0</v>
      </c>
      <c r="H169" s="49">
        <v>0</v>
      </c>
      <c r="I169" s="49">
        <v>0</v>
      </c>
      <c r="J169" s="49">
        <v>0</v>
      </c>
      <c r="K169" s="49">
        <v>0</v>
      </c>
      <c r="L169" s="49">
        <v>0</v>
      </c>
      <c r="M169" s="49">
        <v>0</v>
      </c>
      <c r="N169" s="49">
        <v>0</v>
      </c>
      <c r="O169" s="49">
        <v>0</v>
      </c>
      <c r="P169" s="49">
        <v>0</v>
      </c>
      <c r="Q169" s="49">
        <v>0</v>
      </c>
      <c r="R169" s="49">
        <v>0</v>
      </c>
      <c r="S169" s="49">
        <v>0</v>
      </c>
      <c r="T169" s="49">
        <v>0</v>
      </c>
      <c r="U169" s="49">
        <v>0</v>
      </c>
      <c r="V169" s="49">
        <v>0</v>
      </c>
      <c r="W169" s="49">
        <v>0</v>
      </c>
      <c r="X169" s="49">
        <v>0</v>
      </c>
      <c r="Y169" s="49">
        <v>0</v>
      </c>
      <c r="Z169" s="49"/>
      <c r="AA169" s="49"/>
      <c r="AB169" s="49"/>
      <c r="AC169" s="49"/>
      <c r="AD169" s="49"/>
      <c r="AE169" s="49"/>
      <c r="AF169" s="49"/>
      <c r="AG169" s="49"/>
      <c r="AH169" s="49"/>
      <c r="AI169" s="49"/>
      <c r="AJ169" s="49"/>
      <c r="AK169" s="49"/>
      <c r="AL169" s="49"/>
    </row>
    <row r="170" s="2" customFormat="1" ht="16.35" customHeight="1" spans="1:38">
      <c r="A170" s="89" t="s">
        <v>611</v>
      </c>
      <c r="B170" s="49">
        <v>0</v>
      </c>
      <c r="C170" s="49">
        <v>0</v>
      </c>
      <c r="D170" s="49">
        <v>0</v>
      </c>
      <c r="E170" s="49">
        <v>0</v>
      </c>
      <c r="F170" s="49">
        <v>0</v>
      </c>
      <c r="G170" s="49">
        <v>0</v>
      </c>
      <c r="H170" s="49">
        <v>0</v>
      </c>
      <c r="I170" s="49">
        <v>0</v>
      </c>
      <c r="J170" s="49">
        <v>0</v>
      </c>
      <c r="K170" s="49">
        <v>0</v>
      </c>
      <c r="L170" s="49">
        <v>0</v>
      </c>
      <c r="M170" s="49">
        <v>0</v>
      </c>
      <c r="N170" s="49">
        <v>0</v>
      </c>
      <c r="O170" s="49">
        <v>0</v>
      </c>
      <c r="P170" s="49">
        <v>0</v>
      </c>
      <c r="Q170" s="49">
        <v>0</v>
      </c>
      <c r="R170" s="49">
        <v>0</v>
      </c>
      <c r="S170" s="49">
        <v>0</v>
      </c>
      <c r="T170" s="49">
        <v>0</v>
      </c>
      <c r="U170" s="49">
        <v>0</v>
      </c>
      <c r="V170" s="49">
        <v>0</v>
      </c>
      <c r="W170" s="49">
        <v>0</v>
      </c>
      <c r="X170" s="49">
        <v>0</v>
      </c>
      <c r="Y170" s="49">
        <v>0</v>
      </c>
      <c r="Z170" s="49"/>
      <c r="AA170" s="49"/>
      <c r="AB170" s="49"/>
      <c r="AC170" s="49"/>
      <c r="AD170" s="49"/>
      <c r="AE170" s="49"/>
      <c r="AF170" s="49"/>
      <c r="AG170" s="49"/>
      <c r="AH170" s="49"/>
      <c r="AI170" s="49"/>
      <c r="AJ170" s="49"/>
      <c r="AK170" s="49"/>
      <c r="AL170" s="49"/>
    </row>
    <row r="171" s="2" customFormat="1" ht="16.35" customHeight="1" spans="1:38">
      <c r="A171" s="89" t="s">
        <v>612</v>
      </c>
      <c r="B171" s="49">
        <v>0</v>
      </c>
      <c r="C171" s="49">
        <v>0</v>
      </c>
      <c r="D171" s="49">
        <v>0</v>
      </c>
      <c r="E171" s="49">
        <v>0</v>
      </c>
      <c r="F171" s="49">
        <v>0</v>
      </c>
      <c r="G171" s="49">
        <v>0</v>
      </c>
      <c r="H171" s="49">
        <v>0</v>
      </c>
      <c r="I171" s="49">
        <v>0</v>
      </c>
      <c r="J171" s="49">
        <v>0</v>
      </c>
      <c r="K171" s="49">
        <v>0</v>
      </c>
      <c r="L171" s="49">
        <v>0</v>
      </c>
      <c r="M171" s="49">
        <v>0</v>
      </c>
      <c r="N171" s="49">
        <v>0</v>
      </c>
      <c r="O171" s="49">
        <v>0</v>
      </c>
      <c r="P171" s="49">
        <v>0</v>
      </c>
      <c r="Q171" s="49">
        <v>0</v>
      </c>
      <c r="R171" s="49">
        <v>0</v>
      </c>
      <c r="S171" s="49">
        <v>0</v>
      </c>
      <c r="T171" s="49">
        <v>0</v>
      </c>
      <c r="U171" s="49">
        <v>0</v>
      </c>
      <c r="V171" s="49">
        <v>0</v>
      </c>
      <c r="W171" s="49">
        <v>0</v>
      </c>
      <c r="X171" s="49">
        <v>0</v>
      </c>
      <c r="Y171" s="49">
        <v>0</v>
      </c>
      <c r="Z171" s="49"/>
      <c r="AA171" s="49"/>
      <c r="AB171" s="49"/>
      <c r="AC171" s="49"/>
      <c r="AD171" s="49"/>
      <c r="AE171" s="49"/>
      <c r="AF171" s="49"/>
      <c r="AG171" s="49"/>
      <c r="AH171" s="49"/>
      <c r="AI171" s="49"/>
      <c r="AJ171" s="49"/>
      <c r="AK171" s="49"/>
      <c r="AL171" s="49"/>
    </row>
    <row r="172" s="2" customFormat="1" ht="16.35" customHeight="1" spans="1:38">
      <c r="A172" s="89" t="s">
        <v>613</v>
      </c>
      <c r="B172" s="49">
        <v>0</v>
      </c>
      <c r="C172" s="49">
        <v>0</v>
      </c>
      <c r="D172" s="49">
        <v>0</v>
      </c>
      <c r="E172" s="49">
        <v>0</v>
      </c>
      <c r="F172" s="49">
        <v>0</v>
      </c>
      <c r="G172" s="49">
        <v>0</v>
      </c>
      <c r="H172" s="49">
        <v>0</v>
      </c>
      <c r="I172" s="49">
        <v>0</v>
      </c>
      <c r="J172" s="49">
        <v>0</v>
      </c>
      <c r="K172" s="49">
        <v>0</v>
      </c>
      <c r="L172" s="49">
        <v>0</v>
      </c>
      <c r="M172" s="49">
        <v>0</v>
      </c>
      <c r="N172" s="49">
        <v>0</v>
      </c>
      <c r="O172" s="49">
        <v>0</v>
      </c>
      <c r="P172" s="49">
        <v>0</v>
      </c>
      <c r="Q172" s="49">
        <v>0</v>
      </c>
      <c r="R172" s="49">
        <v>0</v>
      </c>
      <c r="S172" s="49">
        <v>0</v>
      </c>
      <c r="T172" s="49">
        <v>0</v>
      </c>
      <c r="U172" s="49">
        <v>0</v>
      </c>
      <c r="V172" s="49">
        <v>0</v>
      </c>
      <c r="W172" s="49">
        <v>0</v>
      </c>
      <c r="X172" s="49">
        <v>0</v>
      </c>
      <c r="Y172" s="49">
        <v>0</v>
      </c>
      <c r="Z172" s="49"/>
      <c r="AA172" s="49"/>
      <c r="AB172" s="49"/>
      <c r="AC172" s="49"/>
      <c r="AD172" s="49"/>
      <c r="AE172" s="49"/>
      <c r="AF172" s="49"/>
      <c r="AG172" s="49"/>
      <c r="AH172" s="49"/>
      <c r="AI172" s="49"/>
      <c r="AJ172" s="49"/>
      <c r="AK172" s="49"/>
      <c r="AL172" s="49"/>
    </row>
    <row r="173" s="2" customFormat="1" ht="16.35" customHeight="1" spans="1:38">
      <c r="A173" s="89" t="s">
        <v>614</v>
      </c>
      <c r="B173" s="49">
        <v>0</v>
      </c>
      <c r="C173" s="49">
        <v>0</v>
      </c>
      <c r="D173" s="49">
        <v>0</v>
      </c>
      <c r="E173" s="49">
        <v>0</v>
      </c>
      <c r="F173" s="49">
        <v>0</v>
      </c>
      <c r="G173" s="49">
        <v>0</v>
      </c>
      <c r="H173" s="49">
        <v>0</v>
      </c>
      <c r="I173" s="49">
        <v>0</v>
      </c>
      <c r="J173" s="49">
        <v>0</v>
      </c>
      <c r="K173" s="49">
        <v>0</v>
      </c>
      <c r="L173" s="49">
        <v>0</v>
      </c>
      <c r="M173" s="49">
        <v>0</v>
      </c>
      <c r="N173" s="49">
        <v>0</v>
      </c>
      <c r="O173" s="49">
        <v>0</v>
      </c>
      <c r="P173" s="49">
        <v>0</v>
      </c>
      <c r="Q173" s="49">
        <v>0</v>
      </c>
      <c r="R173" s="49">
        <v>0</v>
      </c>
      <c r="S173" s="49">
        <v>0</v>
      </c>
      <c r="T173" s="49">
        <v>0</v>
      </c>
      <c r="U173" s="49">
        <v>0</v>
      </c>
      <c r="V173" s="49">
        <v>0</v>
      </c>
      <c r="W173" s="49">
        <v>0</v>
      </c>
      <c r="X173" s="49">
        <v>0</v>
      </c>
      <c r="Y173" s="49">
        <v>0</v>
      </c>
      <c r="Z173" s="49"/>
      <c r="AA173" s="49"/>
      <c r="AB173" s="49"/>
      <c r="AC173" s="49"/>
      <c r="AD173" s="49"/>
      <c r="AE173" s="49"/>
      <c r="AF173" s="49"/>
      <c r="AG173" s="49"/>
      <c r="AH173" s="49"/>
      <c r="AI173" s="49"/>
      <c r="AJ173" s="49"/>
      <c r="AK173" s="49"/>
      <c r="AL173" s="49"/>
    </row>
    <row r="174" s="2" customFormat="1" ht="16.35" customHeight="1" spans="1:38">
      <c r="A174" s="89" t="s">
        <v>615</v>
      </c>
      <c r="B174" s="49">
        <v>0</v>
      </c>
      <c r="C174" s="49">
        <v>0</v>
      </c>
      <c r="D174" s="49">
        <v>0</v>
      </c>
      <c r="E174" s="49">
        <v>0</v>
      </c>
      <c r="F174" s="49">
        <v>0</v>
      </c>
      <c r="G174" s="49">
        <v>0</v>
      </c>
      <c r="H174" s="49">
        <v>0</v>
      </c>
      <c r="I174" s="49">
        <v>0</v>
      </c>
      <c r="J174" s="49">
        <v>0</v>
      </c>
      <c r="K174" s="49">
        <v>0</v>
      </c>
      <c r="L174" s="49">
        <v>0</v>
      </c>
      <c r="M174" s="49">
        <v>0</v>
      </c>
      <c r="N174" s="49">
        <v>0</v>
      </c>
      <c r="O174" s="49">
        <v>0</v>
      </c>
      <c r="P174" s="49">
        <v>0</v>
      </c>
      <c r="Q174" s="49">
        <v>0</v>
      </c>
      <c r="R174" s="49">
        <v>0</v>
      </c>
      <c r="S174" s="49">
        <v>0</v>
      </c>
      <c r="T174" s="49">
        <v>0</v>
      </c>
      <c r="U174" s="49">
        <v>0</v>
      </c>
      <c r="V174" s="49">
        <v>0</v>
      </c>
      <c r="W174" s="49">
        <v>0</v>
      </c>
      <c r="X174" s="49">
        <v>0</v>
      </c>
      <c r="Y174" s="49">
        <v>0</v>
      </c>
      <c r="Z174" s="49"/>
      <c r="AA174" s="49"/>
      <c r="AB174" s="49"/>
      <c r="AC174" s="49"/>
      <c r="AD174" s="49"/>
      <c r="AE174" s="49"/>
      <c r="AF174" s="49"/>
      <c r="AG174" s="49"/>
      <c r="AH174" s="49"/>
      <c r="AI174" s="49"/>
      <c r="AJ174" s="49"/>
      <c r="AK174" s="49"/>
      <c r="AL174" s="49"/>
    </row>
    <row r="175" s="2" customFormat="1" ht="16.35" customHeight="1" spans="1:38">
      <c r="A175" s="89" t="s">
        <v>616</v>
      </c>
      <c r="B175" s="49">
        <v>0</v>
      </c>
      <c r="C175" s="49">
        <v>0</v>
      </c>
      <c r="D175" s="49">
        <v>0</v>
      </c>
      <c r="E175" s="49">
        <v>0</v>
      </c>
      <c r="F175" s="49">
        <v>0</v>
      </c>
      <c r="G175" s="49">
        <v>0</v>
      </c>
      <c r="H175" s="49">
        <v>0</v>
      </c>
      <c r="I175" s="49">
        <v>0</v>
      </c>
      <c r="J175" s="49">
        <v>0</v>
      </c>
      <c r="K175" s="49">
        <v>0</v>
      </c>
      <c r="L175" s="49">
        <v>0</v>
      </c>
      <c r="M175" s="49">
        <v>0</v>
      </c>
      <c r="N175" s="49">
        <v>0</v>
      </c>
      <c r="O175" s="49">
        <v>0</v>
      </c>
      <c r="P175" s="49">
        <v>0</v>
      </c>
      <c r="Q175" s="49">
        <v>0</v>
      </c>
      <c r="R175" s="49">
        <v>0</v>
      </c>
      <c r="S175" s="49">
        <v>0</v>
      </c>
      <c r="T175" s="49">
        <v>0</v>
      </c>
      <c r="U175" s="49">
        <v>0</v>
      </c>
      <c r="V175" s="49">
        <v>0</v>
      </c>
      <c r="W175" s="49">
        <v>0</v>
      </c>
      <c r="X175" s="49">
        <v>0</v>
      </c>
      <c r="Y175" s="49">
        <v>0</v>
      </c>
      <c r="Z175" s="49"/>
      <c r="AA175" s="49"/>
      <c r="AB175" s="49"/>
      <c r="AC175" s="49"/>
      <c r="AD175" s="49"/>
      <c r="AE175" s="49"/>
      <c r="AF175" s="49"/>
      <c r="AG175" s="49"/>
      <c r="AH175" s="49"/>
      <c r="AI175" s="49"/>
      <c r="AJ175" s="49"/>
      <c r="AK175" s="49"/>
      <c r="AL175" s="49"/>
    </row>
    <row r="176" s="2" customFormat="1" ht="16.35" customHeight="1" spans="1:38">
      <c r="A176" s="89" t="s">
        <v>617</v>
      </c>
      <c r="B176" s="49">
        <v>0</v>
      </c>
      <c r="C176" s="49">
        <v>0</v>
      </c>
      <c r="D176" s="49">
        <v>0</v>
      </c>
      <c r="E176" s="49">
        <v>0</v>
      </c>
      <c r="F176" s="49">
        <v>0</v>
      </c>
      <c r="G176" s="49">
        <v>0</v>
      </c>
      <c r="H176" s="49">
        <v>0</v>
      </c>
      <c r="I176" s="49">
        <v>0</v>
      </c>
      <c r="J176" s="49">
        <v>0</v>
      </c>
      <c r="K176" s="49">
        <v>0</v>
      </c>
      <c r="L176" s="49">
        <v>0</v>
      </c>
      <c r="M176" s="49">
        <v>0</v>
      </c>
      <c r="N176" s="49">
        <v>0</v>
      </c>
      <c r="O176" s="49">
        <v>0</v>
      </c>
      <c r="P176" s="49">
        <v>0</v>
      </c>
      <c r="Q176" s="49">
        <v>0</v>
      </c>
      <c r="R176" s="49">
        <v>0</v>
      </c>
      <c r="S176" s="49">
        <v>0</v>
      </c>
      <c r="T176" s="49">
        <v>0</v>
      </c>
      <c r="U176" s="49">
        <v>0</v>
      </c>
      <c r="V176" s="49">
        <v>0</v>
      </c>
      <c r="W176" s="49">
        <v>0</v>
      </c>
      <c r="X176" s="49">
        <v>0</v>
      </c>
      <c r="Y176" s="49">
        <v>0</v>
      </c>
      <c r="Z176" s="49"/>
      <c r="AA176" s="49"/>
      <c r="AB176" s="49"/>
      <c r="AC176" s="49"/>
      <c r="AD176" s="49"/>
      <c r="AE176" s="49"/>
      <c r="AF176" s="49"/>
      <c r="AG176" s="49"/>
      <c r="AH176" s="49"/>
      <c r="AI176" s="49"/>
      <c r="AJ176" s="49"/>
      <c r="AK176" s="49"/>
      <c r="AL176" s="49"/>
    </row>
    <row r="177" s="2" customFormat="1" ht="16.35" customHeight="1" spans="1:38">
      <c r="A177" s="89" t="s">
        <v>618</v>
      </c>
      <c r="B177" s="49">
        <v>0</v>
      </c>
      <c r="C177" s="49">
        <v>0</v>
      </c>
      <c r="D177" s="49">
        <v>0</v>
      </c>
      <c r="E177" s="49">
        <v>0</v>
      </c>
      <c r="F177" s="49">
        <v>0</v>
      </c>
      <c r="G177" s="49">
        <v>0</v>
      </c>
      <c r="H177" s="49">
        <v>0</v>
      </c>
      <c r="I177" s="49">
        <v>0</v>
      </c>
      <c r="J177" s="49">
        <v>0</v>
      </c>
      <c r="K177" s="49">
        <v>0</v>
      </c>
      <c r="L177" s="49">
        <v>0</v>
      </c>
      <c r="M177" s="49">
        <v>0</v>
      </c>
      <c r="N177" s="49">
        <v>0</v>
      </c>
      <c r="O177" s="49">
        <v>0</v>
      </c>
      <c r="P177" s="49">
        <v>0</v>
      </c>
      <c r="Q177" s="49">
        <v>0</v>
      </c>
      <c r="R177" s="49">
        <v>0</v>
      </c>
      <c r="S177" s="49">
        <v>0</v>
      </c>
      <c r="T177" s="49">
        <v>0</v>
      </c>
      <c r="U177" s="49">
        <v>0</v>
      </c>
      <c r="V177" s="49">
        <v>0</v>
      </c>
      <c r="W177" s="49">
        <v>0</v>
      </c>
      <c r="X177" s="49">
        <v>0</v>
      </c>
      <c r="Y177" s="49">
        <v>0</v>
      </c>
      <c r="Z177" s="49"/>
      <c r="AA177" s="49"/>
      <c r="AB177" s="49"/>
      <c r="AC177" s="49"/>
      <c r="AD177" s="49"/>
      <c r="AE177" s="49"/>
      <c r="AF177" s="49"/>
      <c r="AG177" s="49"/>
      <c r="AH177" s="49"/>
      <c r="AI177" s="49"/>
      <c r="AJ177" s="49"/>
      <c r="AK177" s="49"/>
      <c r="AL177" s="49"/>
    </row>
    <row r="178" s="2" customFormat="1" ht="16.35" customHeight="1" spans="1:38">
      <c r="A178" s="89" t="s">
        <v>619</v>
      </c>
      <c r="B178" s="49">
        <v>0</v>
      </c>
      <c r="C178" s="49">
        <v>0</v>
      </c>
      <c r="D178" s="49">
        <v>0</v>
      </c>
      <c r="E178" s="49">
        <v>0</v>
      </c>
      <c r="F178" s="49">
        <v>0</v>
      </c>
      <c r="G178" s="49">
        <v>0</v>
      </c>
      <c r="H178" s="49">
        <v>0</v>
      </c>
      <c r="I178" s="49">
        <v>0</v>
      </c>
      <c r="J178" s="49">
        <v>0</v>
      </c>
      <c r="K178" s="49">
        <v>0</v>
      </c>
      <c r="L178" s="49">
        <v>0</v>
      </c>
      <c r="M178" s="49">
        <v>0</v>
      </c>
      <c r="N178" s="49">
        <v>0</v>
      </c>
      <c r="O178" s="49">
        <v>0</v>
      </c>
      <c r="P178" s="49">
        <v>0</v>
      </c>
      <c r="Q178" s="49">
        <v>0</v>
      </c>
      <c r="R178" s="49">
        <v>0</v>
      </c>
      <c r="S178" s="49">
        <v>0</v>
      </c>
      <c r="T178" s="49">
        <v>0</v>
      </c>
      <c r="U178" s="49">
        <v>0</v>
      </c>
      <c r="V178" s="49">
        <v>0</v>
      </c>
      <c r="W178" s="49">
        <v>0</v>
      </c>
      <c r="X178" s="49">
        <v>0</v>
      </c>
      <c r="Y178" s="49">
        <v>0</v>
      </c>
      <c r="Z178" s="49"/>
      <c r="AA178" s="49"/>
      <c r="AB178" s="49"/>
      <c r="AC178" s="49"/>
      <c r="AD178" s="49"/>
      <c r="AE178" s="49"/>
      <c r="AF178" s="49"/>
      <c r="AG178" s="49"/>
      <c r="AH178" s="49"/>
      <c r="AI178" s="49"/>
      <c r="AJ178" s="49"/>
      <c r="AK178" s="49"/>
      <c r="AL178" s="49"/>
    </row>
    <row r="179" s="2" customFormat="1" ht="16.35" customHeight="1" spans="1:38">
      <c r="A179" s="89" t="s">
        <v>620</v>
      </c>
      <c r="B179" s="49">
        <v>0</v>
      </c>
      <c r="C179" s="49">
        <v>0</v>
      </c>
      <c r="D179" s="49">
        <v>0</v>
      </c>
      <c r="E179" s="49">
        <v>0</v>
      </c>
      <c r="F179" s="49">
        <v>0</v>
      </c>
      <c r="G179" s="49">
        <v>0</v>
      </c>
      <c r="H179" s="49">
        <v>0</v>
      </c>
      <c r="I179" s="49">
        <v>0</v>
      </c>
      <c r="J179" s="49">
        <v>0</v>
      </c>
      <c r="K179" s="49">
        <v>0</v>
      </c>
      <c r="L179" s="49">
        <v>0</v>
      </c>
      <c r="M179" s="49">
        <v>0</v>
      </c>
      <c r="N179" s="49">
        <v>0</v>
      </c>
      <c r="O179" s="49">
        <v>0</v>
      </c>
      <c r="P179" s="49">
        <v>0</v>
      </c>
      <c r="Q179" s="49">
        <v>0</v>
      </c>
      <c r="R179" s="49">
        <v>0</v>
      </c>
      <c r="S179" s="49">
        <v>0</v>
      </c>
      <c r="T179" s="49">
        <v>0</v>
      </c>
      <c r="U179" s="49">
        <v>0</v>
      </c>
      <c r="V179" s="49">
        <v>0</v>
      </c>
      <c r="W179" s="49">
        <v>0</v>
      </c>
      <c r="X179" s="49">
        <v>0</v>
      </c>
      <c r="Y179" s="49">
        <v>0</v>
      </c>
      <c r="Z179" s="49"/>
      <c r="AA179" s="49"/>
      <c r="AB179" s="49"/>
      <c r="AC179" s="49"/>
      <c r="AD179" s="49"/>
      <c r="AE179" s="49"/>
      <c r="AF179" s="49"/>
      <c r="AG179" s="49"/>
      <c r="AH179" s="49"/>
      <c r="AI179" s="49"/>
      <c r="AJ179" s="49"/>
      <c r="AK179" s="49"/>
      <c r="AL179" s="49"/>
    </row>
    <row r="180" s="2" customFormat="1" ht="16.35" customHeight="1" spans="1:38">
      <c r="A180" s="89" t="s">
        <v>621</v>
      </c>
      <c r="B180" s="49">
        <v>-4122275.59935</v>
      </c>
      <c r="C180" s="49">
        <v>0</v>
      </c>
      <c r="D180" s="49">
        <v>23406.88</v>
      </c>
      <c r="E180" s="49">
        <v>0</v>
      </c>
      <c r="F180" s="49">
        <v>0</v>
      </c>
      <c r="G180" s="49">
        <v>0</v>
      </c>
      <c r="H180" s="49">
        <v>88963774.5074</v>
      </c>
      <c r="I180" s="49">
        <v>3192923.5733</v>
      </c>
      <c r="J180" s="49">
        <v>36692891.629</v>
      </c>
      <c r="K180" s="49">
        <v>1737102.1039</v>
      </c>
      <c r="L180" s="49">
        <v>43.91</v>
      </c>
      <c r="M180" s="49">
        <v>1784631.66365</v>
      </c>
      <c r="N180" s="49">
        <v>564626.0337</v>
      </c>
      <c r="O180" s="49">
        <v>519597.45665</v>
      </c>
      <c r="P180" s="49">
        <v>324024.5093</v>
      </c>
      <c r="Q180" s="49">
        <v>504555.04225</v>
      </c>
      <c r="R180" s="49">
        <v>533281.9575</v>
      </c>
      <c r="S180" s="49">
        <v>699265.10415</v>
      </c>
      <c r="T180" s="49">
        <v>2487.94</v>
      </c>
      <c r="U180" s="49">
        <v>0</v>
      </c>
      <c r="V180" s="49">
        <v>34027727.1457</v>
      </c>
      <c r="W180" s="49">
        <v>1722084.1378</v>
      </c>
      <c r="X180" s="49">
        <v>195439.4555</v>
      </c>
      <c r="Y180" s="49">
        <v>745152.95</v>
      </c>
      <c r="Z180" s="49"/>
      <c r="AA180" s="49"/>
      <c r="AB180" s="49"/>
      <c r="AC180" s="49"/>
      <c r="AD180" s="49"/>
      <c r="AE180" s="49"/>
      <c r="AF180" s="49"/>
      <c r="AG180" s="49"/>
      <c r="AH180" s="49"/>
      <c r="AI180" s="49"/>
      <c r="AJ180" s="49"/>
      <c r="AK180" s="49"/>
      <c r="AL180" s="49"/>
    </row>
    <row r="181" s="2" customFormat="1" ht="16.35" customHeight="1" spans="1:38">
      <c r="A181" s="89" t="s">
        <v>622</v>
      </c>
      <c r="B181" s="49">
        <v>27777587.82</v>
      </c>
      <c r="C181" s="49">
        <v>0</v>
      </c>
      <c r="D181" s="49">
        <v>0</v>
      </c>
      <c r="E181" s="49">
        <v>0</v>
      </c>
      <c r="F181" s="49">
        <v>0</v>
      </c>
      <c r="G181" s="49">
        <v>0</v>
      </c>
      <c r="H181" s="49">
        <v>60629430.38</v>
      </c>
      <c r="I181" s="49">
        <v>8609269.4</v>
      </c>
      <c r="J181" s="49">
        <v>16267782.09</v>
      </c>
      <c r="K181" s="49">
        <v>5011369.98</v>
      </c>
      <c r="L181" s="49">
        <v>1150705.4</v>
      </c>
      <c r="M181" s="49">
        <v>1622464.11</v>
      </c>
      <c r="N181" s="49">
        <v>607413.51</v>
      </c>
      <c r="O181" s="49">
        <v>4026565.04</v>
      </c>
      <c r="P181" s="49">
        <v>1202121.34</v>
      </c>
      <c r="Q181" s="49">
        <v>1671067.4</v>
      </c>
      <c r="R181" s="49">
        <v>2074305.19</v>
      </c>
      <c r="S181" s="49">
        <v>1265997.39</v>
      </c>
      <c r="T181" s="49">
        <v>1614554.42</v>
      </c>
      <c r="U181" s="49">
        <v>0</v>
      </c>
      <c r="V181" s="49">
        <v>4689840.99</v>
      </c>
      <c r="W181" s="49">
        <v>5779470.92</v>
      </c>
      <c r="X181" s="49">
        <v>1871759.9</v>
      </c>
      <c r="Y181" s="49">
        <v>2312155.86</v>
      </c>
      <c r="Z181" s="49"/>
      <c r="AA181" s="49"/>
      <c r="AB181" s="49"/>
      <c r="AC181" s="49"/>
      <c r="AD181" s="49"/>
      <c r="AE181" s="49"/>
      <c r="AF181" s="49"/>
      <c r="AG181" s="49"/>
      <c r="AH181" s="49"/>
      <c r="AI181" s="49"/>
      <c r="AJ181" s="49"/>
      <c r="AK181" s="49"/>
      <c r="AL181" s="49"/>
    </row>
    <row r="182" s="2" customFormat="1" ht="16.35" customHeight="1" spans="1:38">
      <c r="A182" s="89" t="s">
        <v>623</v>
      </c>
      <c r="B182" s="49">
        <v>77300000</v>
      </c>
      <c r="C182" s="49">
        <v>0</v>
      </c>
      <c r="D182" s="49">
        <v>0</v>
      </c>
      <c r="E182" s="49">
        <v>0</v>
      </c>
      <c r="F182" s="49">
        <v>0</v>
      </c>
      <c r="G182" s="49">
        <v>0</v>
      </c>
      <c r="H182" s="49">
        <v>1052.04</v>
      </c>
      <c r="I182" s="49">
        <v>0</v>
      </c>
      <c r="J182" s="49">
        <v>0</v>
      </c>
      <c r="K182" s="49">
        <v>0</v>
      </c>
      <c r="L182" s="49">
        <v>0</v>
      </c>
      <c r="M182" s="49">
        <v>0</v>
      </c>
      <c r="N182" s="49">
        <v>0</v>
      </c>
      <c r="O182" s="49">
        <v>0</v>
      </c>
      <c r="P182" s="49">
        <v>0</v>
      </c>
      <c r="Q182" s="49">
        <v>0</v>
      </c>
      <c r="R182" s="49">
        <v>0</v>
      </c>
      <c r="S182" s="49">
        <v>0</v>
      </c>
      <c r="T182" s="49">
        <v>0</v>
      </c>
      <c r="U182" s="49">
        <v>0</v>
      </c>
      <c r="V182" s="49">
        <v>0</v>
      </c>
      <c r="W182" s="49">
        <v>0</v>
      </c>
      <c r="X182" s="49">
        <v>0</v>
      </c>
      <c r="Y182" s="49">
        <v>0</v>
      </c>
      <c r="Z182" s="49"/>
      <c r="AA182" s="49"/>
      <c r="AB182" s="49"/>
      <c r="AC182" s="49"/>
      <c r="AD182" s="49"/>
      <c r="AE182" s="49"/>
      <c r="AF182" s="49"/>
      <c r="AG182" s="49"/>
      <c r="AH182" s="49"/>
      <c r="AI182" s="49"/>
      <c r="AJ182" s="49"/>
      <c r="AK182" s="49"/>
      <c r="AL182" s="49"/>
    </row>
    <row r="183" s="2" customFormat="1" ht="16.35" customHeight="1" spans="1:38">
      <c r="A183" s="89" t="s">
        <v>624</v>
      </c>
      <c r="B183" s="49">
        <v>2791355.51</v>
      </c>
      <c r="C183" s="49">
        <v>0</v>
      </c>
      <c r="D183" s="49">
        <v>0</v>
      </c>
      <c r="E183" s="49">
        <v>0</v>
      </c>
      <c r="F183" s="49">
        <v>0</v>
      </c>
      <c r="G183" s="49">
        <v>0</v>
      </c>
      <c r="H183" s="49">
        <v>6684471.2</v>
      </c>
      <c r="I183" s="49">
        <v>636617.07</v>
      </c>
      <c r="J183" s="49">
        <v>4675848.53</v>
      </c>
      <c r="K183" s="49">
        <v>565994.11</v>
      </c>
      <c r="L183" s="49">
        <v>98127.48</v>
      </c>
      <c r="M183" s="49">
        <v>153864.98</v>
      </c>
      <c r="N183" s="49">
        <v>65867</v>
      </c>
      <c r="O183" s="49">
        <v>226512.61</v>
      </c>
      <c r="P183" s="49">
        <v>92245</v>
      </c>
      <c r="Q183" s="49">
        <v>240547.05</v>
      </c>
      <c r="R183" s="49">
        <v>227415.69</v>
      </c>
      <c r="S183" s="49">
        <v>98031.37</v>
      </c>
      <c r="T183" s="49">
        <v>169576</v>
      </c>
      <c r="U183" s="49">
        <v>0</v>
      </c>
      <c r="V183" s="49">
        <v>600836.84</v>
      </c>
      <c r="W183" s="49">
        <v>3438206.72</v>
      </c>
      <c r="X183" s="49">
        <v>285704.78</v>
      </c>
      <c r="Y183" s="49">
        <v>181524.19</v>
      </c>
      <c r="Z183" s="49"/>
      <c r="AA183" s="49"/>
      <c r="AB183" s="49"/>
      <c r="AC183" s="49"/>
      <c r="AD183" s="49"/>
      <c r="AE183" s="49"/>
      <c r="AF183" s="49"/>
      <c r="AG183" s="49"/>
      <c r="AH183" s="49"/>
      <c r="AI183" s="49"/>
      <c r="AJ183" s="49"/>
      <c r="AK183" s="49"/>
      <c r="AL183" s="49"/>
    </row>
    <row r="184" s="2" customFormat="1" ht="16.35" customHeight="1" spans="1:38">
      <c r="A184" s="89" t="s">
        <v>625</v>
      </c>
      <c r="B184" s="49">
        <v>823710.76</v>
      </c>
      <c r="C184" s="49">
        <v>0</v>
      </c>
      <c r="D184" s="49">
        <v>0</v>
      </c>
      <c r="E184" s="49">
        <v>0</v>
      </c>
      <c r="F184" s="49">
        <v>0</v>
      </c>
      <c r="G184" s="49">
        <v>0</v>
      </c>
      <c r="H184" s="49">
        <v>1122391.65</v>
      </c>
      <c r="I184" s="49">
        <v>124848.74</v>
      </c>
      <c r="J184" s="49">
        <v>338541.04</v>
      </c>
      <c r="K184" s="49">
        <v>90656.09</v>
      </c>
      <c r="L184" s="49">
        <v>76143.85</v>
      </c>
      <c r="M184" s="49">
        <v>8504</v>
      </c>
      <c r="N184" s="49">
        <v>5951.73</v>
      </c>
      <c r="O184" s="49">
        <v>23176.26</v>
      </c>
      <c r="P184" s="49">
        <v>11072.9</v>
      </c>
      <c r="Q184" s="49">
        <v>30499.1</v>
      </c>
      <c r="R184" s="49">
        <v>50608.99</v>
      </c>
      <c r="S184" s="49">
        <v>9548</v>
      </c>
      <c r="T184" s="49">
        <v>109441.76</v>
      </c>
      <c r="U184" s="49">
        <v>0</v>
      </c>
      <c r="V184" s="49">
        <v>144826.28</v>
      </c>
      <c r="W184" s="49">
        <v>41058.36</v>
      </c>
      <c r="X184" s="49">
        <v>37721.03</v>
      </c>
      <c r="Y184" s="49">
        <v>5493.61</v>
      </c>
      <c r="Z184" s="49"/>
      <c r="AA184" s="49"/>
      <c r="AB184" s="49"/>
      <c r="AC184" s="49"/>
      <c r="AD184" s="49"/>
      <c r="AE184" s="49"/>
      <c r="AF184" s="49"/>
      <c r="AG184" s="49"/>
      <c r="AH184" s="49"/>
      <c r="AI184" s="49"/>
      <c r="AJ184" s="49"/>
      <c r="AK184" s="49"/>
      <c r="AL184" s="49"/>
    </row>
    <row r="185" s="2" customFormat="1" ht="16.35" customHeight="1" spans="1:38">
      <c r="A185" s="89" t="s">
        <v>626</v>
      </c>
      <c r="B185" s="49">
        <v>1678703.17</v>
      </c>
      <c r="C185" s="49">
        <v>0</v>
      </c>
      <c r="D185" s="49">
        <v>0</v>
      </c>
      <c r="E185" s="49">
        <v>0</v>
      </c>
      <c r="F185" s="49">
        <v>0</v>
      </c>
      <c r="G185" s="49">
        <v>0</v>
      </c>
      <c r="H185" s="49">
        <v>385707.12</v>
      </c>
      <c r="I185" s="49">
        <v>424986.51</v>
      </c>
      <c r="J185" s="49">
        <v>89629.8</v>
      </c>
      <c r="K185" s="49">
        <v>0</v>
      </c>
      <c r="L185" s="49">
        <v>424986.51</v>
      </c>
      <c r="M185" s="49">
        <v>0</v>
      </c>
      <c r="N185" s="49">
        <v>0</v>
      </c>
      <c r="O185" s="49">
        <v>0</v>
      </c>
      <c r="P185" s="49">
        <v>0</v>
      </c>
      <c r="Q185" s="49">
        <v>0</v>
      </c>
      <c r="R185" s="49">
        <v>0</v>
      </c>
      <c r="S185" s="49">
        <v>0</v>
      </c>
      <c r="T185" s="49">
        <v>19009.38</v>
      </c>
      <c r="U185" s="49">
        <v>0</v>
      </c>
      <c r="V185" s="49">
        <v>23486.01</v>
      </c>
      <c r="W185" s="49">
        <v>14839.77</v>
      </c>
      <c r="X185" s="49">
        <v>0</v>
      </c>
      <c r="Y185" s="49">
        <v>32294.64</v>
      </c>
      <c r="Z185" s="49"/>
      <c r="AA185" s="49"/>
      <c r="AB185" s="49"/>
      <c r="AC185" s="49"/>
      <c r="AD185" s="49"/>
      <c r="AE185" s="49"/>
      <c r="AF185" s="49"/>
      <c r="AG185" s="49"/>
      <c r="AH185" s="49"/>
      <c r="AI185" s="49"/>
      <c r="AJ185" s="49"/>
      <c r="AK185" s="49"/>
      <c r="AL185" s="49"/>
    </row>
    <row r="186" s="2" customFormat="1" ht="16.35" customHeight="1" spans="1:38">
      <c r="A186" s="89" t="s">
        <v>627</v>
      </c>
      <c r="B186" s="49">
        <v>1021463.4</v>
      </c>
      <c r="C186" s="49">
        <v>0</v>
      </c>
      <c r="D186" s="49">
        <v>0</v>
      </c>
      <c r="E186" s="49">
        <v>0</v>
      </c>
      <c r="F186" s="49">
        <v>0</v>
      </c>
      <c r="G186" s="49">
        <v>0</v>
      </c>
      <c r="H186" s="49">
        <v>1190977.56</v>
      </c>
      <c r="I186" s="49">
        <v>122837.34</v>
      </c>
      <c r="J186" s="49">
        <v>319709.12</v>
      </c>
      <c r="K186" s="49">
        <v>91039.17</v>
      </c>
      <c r="L186" s="49">
        <v>15434.62</v>
      </c>
      <c r="M186" s="49">
        <v>21692.95</v>
      </c>
      <c r="N186" s="49">
        <v>19904.28</v>
      </c>
      <c r="O186" s="49">
        <v>50930.05</v>
      </c>
      <c r="P186" s="49">
        <v>14875.44</v>
      </c>
      <c r="Q186" s="49">
        <v>32271.86</v>
      </c>
      <c r="R186" s="49">
        <v>26054.19</v>
      </c>
      <c r="S186" s="49">
        <v>32713.12</v>
      </c>
      <c r="T186" s="49">
        <v>27518.87</v>
      </c>
      <c r="U186" s="49">
        <v>0</v>
      </c>
      <c r="V186" s="49">
        <v>147007.22</v>
      </c>
      <c r="W186" s="49">
        <v>92620.63</v>
      </c>
      <c r="X186" s="49">
        <v>24963.3</v>
      </c>
      <c r="Y186" s="49">
        <v>27599.1</v>
      </c>
      <c r="Z186" s="49"/>
      <c r="AA186" s="49"/>
      <c r="AB186" s="49"/>
      <c r="AC186" s="49"/>
      <c r="AD186" s="49"/>
      <c r="AE186" s="49"/>
      <c r="AF186" s="49"/>
      <c r="AG186" s="49"/>
      <c r="AH186" s="49"/>
      <c r="AI186" s="49"/>
      <c r="AJ186" s="49"/>
      <c r="AK186" s="49"/>
      <c r="AL186" s="49"/>
    </row>
    <row r="187" s="2" customFormat="1" ht="16.35" customHeight="1" spans="1:38">
      <c r="A187" s="89" t="s">
        <v>628</v>
      </c>
      <c r="B187" s="49">
        <v>5106022.82</v>
      </c>
      <c r="C187" s="49">
        <v>0</v>
      </c>
      <c r="D187" s="49">
        <v>0</v>
      </c>
      <c r="E187" s="49">
        <v>0</v>
      </c>
      <c r="F187" s="49">
        <v>0</v>
      </c>
      <c r="G187" s="49">
        <v>0</v>
      </c>
      <c r="H187" s="49">
        <v>14515219.87</v>
      </c>
      <c r="I187" s="49">
        <v>1341015.1</v>
      </c>
      <c r="J187" s="49">
        <v>3498046.06</v>
      </c>
      <c r="K187" s="49">
        <v>1021510.98</v>
      </c>
      <c r="L187" s="49">
        <v>221991.43</v>
      </c>
      <c r="M187" s="49">
        <v>287509.88</v>
      </c>
      <c r="N187" s="49">
        <v>107055.12</v>
      </c>
      <c r="O187" s="49">
        <v>528407.51</v>
      </c>
      <c r="P187" s="49">
        <v>196051.16</v>
      </c>
      <c r="Q187" s="49">
        <v>369552.11</v>
      </c>
      <c r="R187" s="49">
        <v>439340.42</v>
      </c>
      <c r="S187" s="49">
        <v>212618.45</v>
      </c>
      <c r="T187" s="49">
        <v>353138.51</v>
      </c>
      <c r="U187" s="49">
        <v>0</v>
      </c>
      <c r="V187" s="49">
        <v>989522.65</v>
      </c>
      <c r="W187" s="49">
        <v>1148422.81</v>
      </c>
      <c r="X187" s="49">
        <v>419785.12</v>
      </c>
      <c r="Y187" s="49">
        <v>587176.97</v>
      </c>
      <c r="Z187" s="49"/>
      <c r="AA187" s="49"/>
      <c r="AB187" s="49"/>
      <c r="AC187" s="49"/>
      <c r="AD187" s="49"/>
      <c r="AE187" s="49"/>
      <c r="AF187" s="49"/>
      <c r="AG187" s="49"/>
      <c r="AH187" s="49"/>
      <c r="AI187" s="49"/>
      <c r="AJ187" s="49"/>
      <c r="AK187" s="49"/>
      <c r="AL187" s="49"/>
    </row>
    <row r="188" s="2" customFormat="1" ht="16.35" customHeight="1" spans="1:38">
      <c r="A188" s="89" t="s">
        <v>629</v>
      </c>
      <c r="B188" s="49">
        <v>2275632.02</v>
      </c>
      <c r="C188" s="49">
        <v>0</v>
      </c>
      <c r="D188" s="49">
        <v>0</v>
      </c>
      <c r="E188" s="49">
        <v>0</v>
      </c>
      <c r="F188" s="49">
        <v>0</v>
      </c>
      <c r="G188" s="49">
        <v>0</v>
      </c>
      <c r="H188" s="49">
        <v>6701762.26</v>
      </c>
      <c r="I188" s="49">
        <v>848358.56</v>
      </c>
      <c r="J188" s="49">
        <v>1557521.24</v>
      </c>
      <c r="K188" s="49">
        <v>516102.89</v>
      </c>
      <c r="L188" s="49">
        <v>151570.8</v>
      </c>
      <c r="M188" s="49">
        <v>181439.52</v>
      </c>
      <c r="N188" s="49">
        <v>66552.32</v>
      </c>
      <c r="O188" s="49">
        <v>327169.04</v>
      </c>
      <c r="P188" s="49">
        <v>121626.88</v>
      </c>
      <c r="Q188" s="49">
        <v>166266</v>
      </c>
      <c r="R188" s="49">
        <v>214563.93</v>
      </c>
      <c r="S188" s="49">
        <v>135272.96</v>
      </c>
      <c r="T188" s="49">
        <v>161238</v>
      </c>
      <c r="U188" s="49">
        <v>0</v>
      </c>
      <c r="V188" s="49">
        <v>458884</v>
      </c>
      <c r="W188" s="49">
        <v>498520.24</v>
      </c>
      <c r="X188" s="49">
        <v>190680</v>
      </c>
      <c r="Y188" s="49">
        <v>248199</v>
      </c>
      <c r="Z188" s="49"/>
      <c r="AA188" s="49"/>
      <c r="AB188" s="49"/>
      <c r="AC188" s="49"/>
      <c r="AD188" s="49"/>
      <c r="AE188" s="49"/>
      <c r="AF188" s="49"/>
      <c r="AG188" s="49"/>
      <c r="AH188" s="49"/>
      <c r="AI188" s="49"/>
      <c r="AJ188" s="49"/>
      <c r="AK188" s="49"/>
      <c r="AL188" s="49"/>
    </row>
    <row r="189" s="2" customFormat="1" ht="16.35" customHeight="1" spans="1:38">
      <c r="A189" s="89" t="s">
        <v>630</v>
      </c>
      <c r="B189" s="49">
        <v>0</v>
      </c>
      <c r="C189" s="49">
        <v>0</v>
      </c>
      <c r="D189" s="49">
        <v>0</v>
      </c>
      <c r="E189" s="49">
        <v>0</v>
      </c>
      <c r="F189" s="49">
        <v>0</v>
      </c>
      <c r="G189" s="49">
        <v>0</v>
      </c>
      <c r="H189" s="49">
        <v>0</v>
      </c>
      <c r="I189" s="49">
        <v>0</v>
      </c>
      <c r="J189" s="49">
        <v>0</v>
      </c>
      <c r="K189" s="49">
        <v>0</v>
      </c>
      <c r="L189" s="49">
        <v>0</v>
      </c>
      <c r="M189" s="49">
        <v>0</v>
      </c>
      <c r="N189" s="49">
        <v>0</v>
      </c>
      <c r="O189" s="49">
        <v>0</v>
      </c>
      <c r="P189" s="49">
        <v>0</v>
      </c>
      <c r="Q189" s="49">
        <v>0</v>
      </c>
      <c r="R189" s="49">
        <v>0</v>
      </c>
      <c r="S189" s="49">
        <v>0</v>
      </c>
      <c r="T189" s="49">
        <v>0</v>
      </c>
      <c r="U189" s="49">
        <v>0</v>
      </c>
      <c r="V189" s="49">
        <v>0</v>
      </c>
      <c r="W189" s="49">
        <v>0</v>
      </c>
      <c r="X189" s="49">
        <v>0</v>
      </c>
      <c r="Y189" s="49">
        <v>0</v>
      </c>
      <c r="Z189" s="49"/>
      <c r="AA189" s="49"/>
      <c r="AB189" s="49"/>
      <c r="AC189" s="49"/>
      <c r="AD189" s="49"/>
      <c r="AE189" s="49"/>
      <c r="AF189" s="49"/>
      <c r="AG189" s="49"/>
      <c r="AH189" s="49"/>
      <c r="AI189" s="49"/>
      <c r="AJ189" s="49"/>
      <c r="AK189" s="49"/>
      <c r="AL189" s="49"/>
    </row>
    <row r="190" s="2" customFormat="1" ht="16.35" customHeight="1" spans="1:38">
      <c r="A190" s="89" t="s">
        <v>631</v>
      </c>
      <c r="B190" s="49" t="s">
        <v>632</v>
      </c>
      <c r="C190" s="49" t="s">
        <v>633</v>
      </c>
      <c r="D190" s="49" t="s">
        <v>633</v>
      </c>
      <c r="E190" s="49" t="s">
        <v>633</v>
      </c>
      <c r="F190" s="49" t="s">
        <v>633</v>
      </c>
      <c r="G190" s="49" t="s">
        <v>633</v>
      </c>
      <c r="H190" s="49" t="s">
        <v>634</v>
      </c>
      <c r="I190" s="49" t="s">
        <v>635</v>
      </c>
      <c r="J190" s="49" t="s">
        <v>636</v>
      </c>
      <c r="K190" s="49" t="s">
        <v>637</v>
      </c>
      <c r="L190" s="49" t="s">
        <v>638</v>
      </c>
      <c r="M190" s="49" t="s">
        <v>639</v>
      </c>
      <c r="N190" s="49" t="s">
        <v>640</v>
      </c>
      <c r="O190" s="49" t="s">
        <v>641</v>
      </c>
      <c r="P190" s="49" t="s">
        <v>642</v>
      </c>
      <c r="Q190" s="49">
        <v>12715.36</v>
      </c>
      <c r="R190" s="49">
        <v>12648.85</v>
      </c>
      <c r="S190" s="49">
        <v>6150.56</v>
      </c>
      <c r="T190" s="49">
        <v>19564.41</v>
      </c>
      <c r="U190" s="49">
        <v>0</v>
      </c>
      <c r="V190" s="49">
        <v>36734.15</v>
      </c>
      <c r="W190" s="49">
        <v>29064.51</v>
      </c>
      <c r="X190" s="49">
        <v>14101.95</v>
      </c>
      <c r="Y190" s="49">
        <v>29049.41</v>
      </c>
      <c r="Z190" s="49"/>
      <c r="AA190" s="49"/>
      <c r="AB190" s="49"/>
      <c r="AC190" s="49"/>
      <c r="AD190" s="49"/>
      <c r="AE190" s="49"/>
      <c r="AF190" s="49"/>
      <c r="AG190" s="49"/>
      <c r="AH190" s="49"/>
      <c r="AI190" s="49"/>
      <c r="AJ190" s="49"/>
      <c r="AK190" s="49"/>
      <c r="AL190" s="49"/>
    </row>
    <row r="191" s="2" customFormat="1" ht="16.35" customHeight="1" spans="1:38">
      <c r="A191" s="89" t="s">
        <v>643</v>
      </c>
      <c r="B191" s="49">
        <v>2188662.98</v>
      </c>
      <c r="C191" s="49">
        <v>0</v>
      </c>
      <c r="D191" s="49">
        <v>0</v>
      </c>
      <c r="E191" s="49">
        <v>0</v>
      </c>
      <c r="F191" s="49">
        <v>0</v>
      </c>
      <c r="G191" s="49">
        <v>0</v>
      </c>
      <c r="H191" s="49">
        <v>1768511.87</v>
      </c>
      <c r="I191" s="49">
        <v>353466.48</v>
      </c>
      <c r="J191" s="49">
        <v>1063916.2</v>
      </c>
      <c r="K191" s="49">
        <v>116949.03</v>
      </c>
      <c r="L191" s="49">
        <v>23726.16</v>
      </c>
      <c r="M191" s="49">
        <v>210605.87</v>
      </c>
      <c r="N191" s="49">
        <v>12578.67</v>
      </c>
      <c r="O191" s="49">
        <v>81915.36</v>
      </c>
      <c r="P191" s="49">
        <v>24640.42</v>
      </c>
      <c r="Q191" s="49">
        <v>44563.63</v>
      </c>
      <c r="R191" s="49">
        <v>43630.56</v>
      </c>
      <c r="S191" s="49">
        <v>28754.84</v>
      </c>
      <c r="T191" s="49">
        <v>33919.29</v>
      </c>
      <c r="U191" s="49">
        <v>0</v>
      </c>
      <c r="V191" s="49">
        <v>723795.78</v>
      </c>
      <c r="W191" s="49">
        <v>205671.25</v>
      </c>
      <c r="X191" s="49">
        <v>41149</v>
      </c>
      <c r="Y191" s="49">
        <v>59380.88</v>
      </c>
      <c r="Z191" s="49"/>
      <c r="AA191" s="49"/>
      <c r="AB191" s="49"/>
      <c r="AC191" s="49"/>
      <c r="AD191" s="49"/>
      <c r="AE191" s="49"/>
      <c r="AF191" s="49"/>
      <c r="AG191" s="49"/>
      <c r="AH191" s="49"/>
      <c r="AI191" s="49"/>
      <c r="AJ191" s="49"/>
      <c r="AK191" s="49"/>
      <c r="AL191" s="49"/>
    </row>
    <row r="192" s="2" customFormat="1" ht="16.35" customHeight="1" spans="1:38">
      <c r="A192" s="89" t="s">
        <v>644</v>
      </c>
      <c r="B192" s="49">
        <v>2898275.35</v>
      </c>
      <c r="C192" s="49">
        <v>0</v>
      </c>
      <c r="D192" s="49">
        <v>0</v>
      </c>
      <c r="E192" s="49">
        <v>0</v>
      </c>
      <c r="F192" s="49">
        <v>0</v>
      </c>
      <c r="G192" s="49">
        <v>0</v>
      </c>
      <c r="H192" s="49">
        <v>4416253.73</v>
      </c>
      <c r="I192" s="49">
        <v>422672.5</v>
      </c>
      <c r="J192" s="49">
        <v>921516.55</v>
      </c>
      <c r="K192" s="49">
        <v>45024.39</v>
      </c>
      <c r="L192" s="49">
        <v>156750</v>
      </c>
      <c r="M192" s="49">
        <v>0</v>
      </c>
      <c r="N192" s="49">
        <v>0</v>
      </c>
      <c r="O192" s="49">
        <v>265922.5</v>
      </c>
      <c r="P192" s="49">
        <v>0</v>
      </c>
      <c r="Q192" s="49">
        <v>0</v>
      </c>
      <c r="R192" s="49">
        <v>45024.39</v>
      </c>
      <c r="S192" s="49">
        <v>0</v>
      </c>
      <c r="T192" s="49">
        <v>560564.02</v>
      </c>
      <c r="U192" s="49">
        <v>0</v>
      </c>
      <c r="V192" s="49">
        <v>55002.5</v>
      </c>
      <c r="W192" s="49">
        <v>255585.03</v>
      </c>
      <c r="X192" s="49">
        <v>50365</v>
      </c>
      <c r="Y192" s="49">
        <v>0</v>
      </c>
      <c r="Z192" s="49"/>
      <c r="AA192" s="49"/>
      <c r="AB192" s="49"/>
      <c r="AC192" s="49"/>
      <c r="AD192" s="49"/>
      <c r="AE192" s="49"/>
      <c r="AF192" s="49"/>
      <c r="AG192" s="49"/>
      <c r="AH192" s="49"/>
      <c r="AI192" s="49"/>
      <c r="AJ192" s="49"/>
      <c r="AK192" s="49"/>
      <c r="AL192" s="49"/>
    </row>
    <row r="193" s="2" customFormat="1" ht="16.35" customHeight="1" spans="1:38">
      <c r="A193" s="89" t="s">
        <v>645</v>
      </c>
      <c r="B193" s="49">
        <v>0</v>
      </c>
      <c r="C193" s="49">
        <v>0</v>
      </c>
      <c r="D193" s="49">
        <v>0</v>
      </c>
      <c r="E193" s="49">
        <v>0</v>
      </c>
      <c r="F193" s="49">
        <v>0</v>
      </c>
      <c r="G193" s="49">
        <v>0</v>
      </c>
      <c r="H193" s="49">
        <v>92679.24</v>
      </c>
      <c r="I193" s="49">
        <v>28301.89</v>
      </c>
      <c r="J193" s="49">
        <v>0</v>
      </c>
      <c r="K193" s="49">
        <v>0</v>
      </c>
      <c r="L193" s="49">
        <v>28301.89</v>
      </c>
      <c r="M193" s="49">
        <v>0</v>
      </c>
      <c r="N193" s="49">
        <v>0</v>
      </c>
      <c r="O193" s="49">
        <v>0</v>
      </c>
      <c r="P193" s="49">
        <v>0</v>
      </c>
      <c r="Q193" s="49">
        <v>0</v>
      </c>
      <c r="R193" s="49">
        <v>0</v>
      </c>
      <c r="S193" s="49">
        <v>0</v>
      </c>
      <c r="T193" s="49">
        <v>0</v>
      </c>
      <c r="U193" s="49">
        <v>0</v>
      </c>
      <c r="V193" s="49">
        <v>0</v>
      </c>
      <c r="W193" s="49">
        <v>0</v>
      </c>
      <c r="X193" s="49">
        <v>0</v>
      </c>
      <c r="Y193" s="49">
        <v>0</v>
      </c>
      <c r="Z193" s="49"/>
      <c r="AA193" s="49"/>
      <c r="AB193" s="49"/>
      <c r="AC193" s="49"/>
      <c r="AD193" s="49"/>
      <c r="AE193" s="49"/>
      <c r="AF193" s="49"/>
      <c r="AG193" s="49"/>
      <c r="AH193" s="49"/>
      <c r="AI193" s="49"/>
      <c r="AJ193" s="49"/>
      <c r="AK193" s="49"/>
      <c r="AL193" s="49"/>
    </row>
    <row r="194" s="2" customFormat="1" ht="16.35" customHeight="1" spans="1:38">
      <c r="A194" s="89" t="s">
        <v>646</v>
      </c>
      <c r="B194" s="49">
        <v>124035293.36</v>
      </c>
      <c r="C194" s="49">
        <v>0</v>
      </c>
      <c r="D194" s="49">
        <v>0</v>
      </c>
      <c r="E194" s="49">
        <v>0</v>
      </c>
      <c r="F194" s="49">
        <v>0</v>
      </c>
      <c r="G194" s="49">
        <v>0</v>
      </c>
      <c r="H194" s="49">
        <v>98268277.11</v>
      </c>
      <c r="I194" s="49">
        <v>12954733.16</v>
      </c>
      <c r="J194" s="49">
        <v>28861025.06</v>
      </c>
      <c r="K194" s="49">
        <v>7490161.41</v>
      </c>
      <c r="L194" s="49">
        <v>2356620.77</v>
      </c>
      <c r="M194" s="49">
        <v>2496821.31</v>
      </c>
      <c r="N194" s="49">
        <v>889162.63</v>
      </c>
      <c r="O194" s="49">
        <v>5544020.31</v>
      </c>
      <c r="P194" s="49">
        <v>1668108.14</v>
      </c>
      <c r="Q194" s="49">
        <v>2567482.51</v>
      </c>
      <c r="R194" s="49">
        <v>3133592.21</v>
      </c>
      <c r="S194" s="49">
        <v>1789086.69</v>
      </c>
      <c r="T194" s="49">
        <v>3068524.66</v>
      </c>
      <c r="U194" s="49">
        <v>0</v>
      </c>
      <c r="V194" s="49">
        <v>7869936.42</v>
      </c>
      <c r="W194" s="49">
        <v>11503460.24</v>
      </c>
      <c r="X194" s="49">
        <v>2936230.08</v>
      </c>
      <c r="Y194" s="49">
        <v>3482873.66</v>
      </c>
      <c r="Z194" s="49"/>
      <c r="AA194" s="49"/>
      <c r="AB194" s="49"/>
      <c r="AC194" s="49"/>
      <c r="AD194" s="49"/>
      <c r="AE194" s="49"/>
      <c r="AF194" s="49"/>
      <c r="AG194" s="49"/>
      <c r="AH194" s="49"/>
      <c r="AI194" s="49"/>
      <c r="AJ194" s="49"/>
      <c r="AK194" s="49"/>
      <c r="AL194" s="49"/>
    </row>
    <row r="195" s="2" customFormat="1" ht="16.35" customHeight="1" spans="1:38">
      <c r="A195" s="89" t="s">
        <v>647</v>
      </c>
      <c r="B195" s="49">
        <v>1020271.39</v>
      </c>
      <c r="C195" s="49">
        <v>0</v>
      </c>
      <c r="D195" s="49">
        <v>0</v>
      </c>
      <c r="E195" s="49">
        <v>0</v>
      </c>
      <c r="F195" s="49">
        <v>0</v>
      </c>
      <c r="G195" s="49">
        <v>0</v>
      </c>
      <c r="H195" s="49">
        <v>1006436.6</v>
      </c>
      <c r="I195" s="49">
        <v>384185.47</v>
      </c>
      <c r="J195" s="49">
        <v>3095888.9</v>
      </c>
      <c r="K195" s="49">
        <v>300675.38</v>
      </c>
      <c r="L195" s="49">
        <v>95209.31</v>
      </c>
      <c r="M195" s="49">
        <v>76742.74</v>
      </c>
      <c r="N195" s="49">
        <v>70555.17</v>
      </c>
      <c r="O195" s="49">
        <v>84840.93</v>
      </c>
      <c r="P195" s="49">
        <v>56837.32</v>
      </c>
      <c r="Q195" s="49">
        <v>107639.14</v>
      </c>
      <c r="R195" s="49">
        <v>113351.14</v>
      </c>
      <c r="S195" s="49">
        <v>79685.1</v>
      </c>
      <c r="T195" s="49">
        <v>162746.45</v>
      </c>
      <c r="U195" s="49">
        <v>0</v>
      </c>
      <c r="V195" s="49">
        <v>1392035.53</v>
      </c>
      <c r="W195" s="49">
        <v>584672.58</v>
      </c>
      <c r="X195" s="49">
        <v>450062.59</v>
      </c>
      <c r="Y195" s="49">
        <v>506371.75</v>
      </c>
      <c r="Z195" s="49"/>
      <c r="AA195" s="49"/>
      <c r="AB195" s="49"/>
      <c r="AC195" s="49"/>
      <c r="AD195" s="49"/>
      <c r="AE195" s="49"/>
      <c r="AF195" s="49"/>
      <c r="AG195" s="49"/>
      <c r="AH195" s="49"/>
      <c r="AI195" s="49"/>
      <c r="AJ195" s="49"/>
      <c r="AK195" s="49"/>
      <c r="AL195" s="49"/>
    </row>
    <row r="196" s="2" customFormat="1" ht="16.35" customHeight="1" spans="1:38">
      <c r="A196" s="89" t="s">
        <v>648</v>
      </c>
      <c r="B196" s="49">
        <v>14124.09</v>
      </c>
      <c r="C196" s="49">
        <v>0</v>
      </c>
      <c r="D196" s="49">
        <v>0</v>
      </c>
      <c r="E196" s="49">
        <v>0</v>
      </c>
      <c r="F196" s="49">
        <v>0</v>
      </c>
      <c r="G196" s="49">
        <v>0</v>
      </c>
      <c r="H196" s="49">
        <v>37108</v>
      </c>
      <c r="I196" s="49">
        <v>1615.5</v>
      </c>
      <c r="J196" s="49">
        <v>3465.31</v>
      </c>
      <c r="K196" s="49">
        <v>1985</v>
      </c>
      <c r="L196" s="49">
        <v>782</v>
      </c>
      <c r="M196" s="49">
        <v>125</v>
      </c>
      <c r="N196" s="49">
        <v>708.5</v>
      </c>
      <c r="O196" s="49">
        <v>0</v>
      </c>
      <c r="P196" s="49">
        <v>0</v>
      </c>
      <c r="Q196" s="49">
        <v>0</v>
      </c>
      <c r="R196" s="49">
        <v>0</v>
      </c>
      <c r="S196" s="49">
        <v>1985</v>
      </c>
      <c r="T196" s="49">
        <v>2076</v>
      </c>
      <c r="U196" s="49">
        <v>0</v>
      </c>
      <c r="V196" s="49">
        <v>252.31</v>
      </c>
      <c r="W196" s="49">
        <v>362</v>
      </c>
      <c r="X196" s="49">
        <v>775</v>
      </c>
      <c r="Y196" s="49">
        <v>0</v>
      </c>
      <c r="Z196" s="49"/>
      <c r="AA196" s="49"/>
      <c r="AB196" s="49"/>
      <c r="AC196" s="49"/>
      <c r="AD196" s="49"/>
      <c r="AE196" s="49"/>
      <c r="AF196" s="49"/>
      <c r="AG196" s="49"/>
      <c r="AH196" s="49"/>
      <c r="AI196" s="49"/>
      <c r="AJ196" s="49"/>
      <c r="AK196" s="49"/>
      <c r="AL196" s="49"/>
    </row>
    <row r="197" s="2" customFormat="1" ht="16.35" customHeight="1" spans="1:38">
      <c r="A197" s="89" t="s">
        <v>649</v>
      </c>
      <c r="B197" s="49">
        <v>886540.89</v>
      </c>
      <c r="C197" s="49">
        <v>0</v>
      </c>
      <c r="D197" s="49">
        <v>0</v>
      </c>
      <c r="E197" s="49">
        <v>0</v>
      </c>
      <c r="F197" s="49">
        <v>0</v>
      </c>
      <c r="G197" s="49">
        <v>0</v>
      </c>
      <c r="H197" s="49">
        <v>5351235.67</v>
      </c>
      <c r="I197" s="49">
        <v>293977.54</v>
      </c>
      <c r="J197" s="49">
        <v>2971133.27</v>
      </c>
      <c r="K197" s="49">
        <v>465171.89</v>
      </c>
      <c r="L197" s="49">
        <v>56943.77</v>
      </c>
      <c r="M197" s="49">
        <v>96878.17</v>
      </c>
      <c r="N197" s="49">
        <v>67679.5</v>
      </c>
      <c r="O197" s="49">
        <v>41629</v>
      </c>
      <c r="P197" s="49">
        <v>30847.1</v>
      </c>
      <c r="Q197" s="49">
        <v>215941.41</v>
      </c>
      <c r="R197" s="49">
        <v>155121.02</v>
      </c>
      <c r="S197" s="49">
        <v>94109.46</v>
      </c>
      <c r="T197" s="49">
        <v>77137.1</v>
      </c>
      <c r="U197" s="49">
        <v>0</v>
      </c>
      <c r="V197" s="49">
        <v>2098308.24</v>
      </c>
      <c r="W197" s="49">
        <v>327343.25</v>
      </c>
      <c r="X197" s="49">
        <v>335777.41</v>
      </c>
      <c r="Y197" s="49">
        <v>132567.27</v>
      </c>
      <c r="Z197" s="49"/>
      <c r="AA197" s="49"/>
      <c r="AB197" s="49"/>
      <c r="AC197" s="49"/>
      <c r="AD197" s="49"/>
      <c r="AE197" s="49"/>
      <c r="AF197" s="49"/>
      <c r="AG197" s="49"/>
      <c r="AH197" s="49"/>
      <c r="AI197" s="49"/>
      <c r="AJ197" s="49"/>
      <c r="AK197" s="49"/>
      <c r="AL197" s="49"/>
    </row>
    <row r="198" s="2" customFormat="1" ht="16.35" customHeight="1" spans="1:38">
      <c r="A198" s="89" t="s">
        <v>650</v>
      </c>
      <c r="B198" s="49">
        <v>572088.5</v>
      </c>
      <c r="C198" s="49">
        <v>0</v>
      </c>
      <c r="D198" s="49">
        <v>0</v>
      </c>
      <c r="E198" s="49">
        <v>0</v>
      </c>
      <c r="F198" s="49">
        <v>0</v>
      </c>
      <c r="G198" s="49">
        <v>0</v>
      </c>
      <c r="H198" s="49">
        <v>819335.92</v>
      </c>
      <c r="I198" s="49">
        <v>81788.03</v>
      </c>
      <c r="J198" s="49">
        <v>73500.25</v>
      </c>
      <c r="K198" s="49">
        <v>41813.02</v>
      </c>
      <c r="L198" s="49">
        <v>4428.71</v>
      </c>
      <c r="M198" s="49">
        <v>26302.57</v>
      </c>
      <c r="N198" s="49">
        <v>15050.3</v>
      </c>
      <c r="O198" s="49">
        <v>20983.56</v>
      </c>
      <c r="P198" s="49">
        <v>15022.89</v>
      </c>
      <c r="Q198" s="49">
        <v>8883.4</v>
      </c>
      <c r="R198" s="49">
        <v>12417.84</v>
      </c>
      <c r="S198" s="49">
        <v>20511.78</v>
      </c>
      <c r="T198" s="49">
        <v>16615.52</v>
      </c>
      <c r="U198" s="49">
        <v>0</v>
      </c>
      <c r="V198" s="49">
        <v>38453.17</v>
      </c>
      <c r="W198" s="49">
        <v>7236.79</v>
      </c>
      <c r="X198" s="49">
        <v>4565.02</v>
      </c>
      <c r="Y198" s="49">
        <v>6629.75</v>
      </c>
      <c r="Z198" s="49"/>
      <c r="AA198" s="49"/>
      <c r="AB198" s="49"/>
      <c r="AC198" s="49"/>
      <c r="AD198" s="49"/>
      <c r="AE198" s="49"/>
      <c r="AF198" s="49"/>
      <c r="AG198" s="49"/>
      <c r="AH198" s="49"/>
      <c r="AI198" s="49"/>
      <c r="AJ198" s="49"/>
      <c r="AK198" s="49"/>
      <c r="AL198" s="49"/>
    </row>
    <row r="199" s="2" customFormat="1" ht="16.35" customHeight="1" spans="1:38">
      <c r="A199" s="89" t="s">
        <v>651</v>
      </c>
      <c r="B199" s="49">
        <v>-1132.08</v>
      </c>
      <c r="C199" s="49">
        <v>0</v>
      </c>
      <c r="D199" s="49">
        <v>0</v>
      </c>
      <c r="E199" s="49">
        <v>0</v>
      </c>
      <c r="F199" s="49">
        <v>0</v>
      </c>
      <c r="G199" s="49">
        <v>0</v>
      </c>
      <c r="H199" s="49">
        <v>0</v>
      </c>
      <c r="I199" s="49">
        <v>0</v>
      </c>
      <c r="J199" s="49">
        <v>0</v>
      </c>
      <c r="K199" s="49">
        <v>0</v>
      </c>
      <c r="L199" s="49">
        <v>0</v>
      </c>
      <c r="M199" s="49">
        <v>0</v>
      </c>
      <c r="N199" s="49">
        <v>0</v>
      </c>
      <c r="O199" s="49">
        <v>0</v>
      </c>
      <c r="P199" s="49">
        <v>0</v>
      </c>
      <c r="Q199" s="49">
        <v>0</v>
      </c>
      <c r="R199" s="49">
        <v>0</v>
      </c>
      <c r="S199" s="49">
        <v>0</v>
      </c>
      <c r="T199" s="49">
        <v>0</v>
      </c>
      <c r="U199" s="49">
        <v>0</v>
      </c>
      <c r="V199" s="49">
        <v>0</v>
      </c>
      <c r="W199" s="49">
        <v>0</v>
      </c>
      <c r="X199" s="49">
        <v>0</v>
      </c>
      <c r="Y199" s="49">
        <v>0</v>
      </c>
      <c r="Z199" s="49"/>
      <c r="AA199" s="49"/>
      <c r="AB199" s="49"/>
      <c r="AC199" s="49"/>
      <c r="AD199" s="49"/>
      <c r="AE199" s="49"/>
      <c r="AF199" s="49"/>
      <c r="AG199" s="49"/>
      <c r="AH199" s="49"/>
      <c r="AI199" s="49"/>
      <c r="AJ199" s="49"/>
      <c r="AK199" s="49"/>
      <c r="AL199" s="49"/>
    </row>
    <row r="200" s="2" customFormat="1" ht="16.35" customHeight="1" spans="1:38">
      <c r="A200" s="89" t="s">
        <v>652</v>
      </c>
      <c r="B200" s="49">
        <v>906867.92</v>
      </c>
      <c r="C200" s="49">
        <v>0</v>
      </c>
      <c r="D200" s="49">
        <v>0</v>
      </c>
      <c r="E200" s="49">
        <v>0</v>
      </c>
      <c r="F200" s="49">
        <v>0</v>
      </c>
      <c r="G200" s="49">
        <v>0</v>
      </c>
      <c r="H200" s="49">
        <v>543000</v>
      </c>
      <c r="I200" s="49">
        <v>58000</v>
      </c>
      <c r="J200" s="49">
        <v>0</v>
      </c>
      <c r="K200" s="49">
        <v>0</v>
      </c>
      <c r="L200" s="49">
        <v>8000</v>
      </c>
      <c r="M200" s="49">
        <v>50000</v>
      </c>
      <c r="N200" s="49">
        <v>0</v>
      </c>
      <c r="O200" s="49">
        <v>0</v>
      </c>
      <c r="P200" s="49">
        <v>0</v>
      </c>
      <c r="Q200" s="49">
        <v>0</v>
      </c>
      <c r="R200" s="49">
        <v>0</v>
      </c>
      <c r="S200" s="49">
        <v>0</v>
      </c>
      <c r="T200" s="49">
        <v>0</v>
      </c>
      <c r="U200" s="49">
        <v>0</v>
      </c>
      <c r="V200" s="49">
        <v>0</v>
      </c>
      <c r="W200" s="49">
        <v>0</v>
      </c>
      <c r="X200" s="49">
        <v>0</v>
      </c>
      <c r="Y200" s="49">
        <v>0</v>
      </c>
      <c r="Z200" s="49"/>
      <c r="AA200" s="49"/>
      <c r="AB200" s="49"/>
      <c r="AC200" s="49"/>
      <c r="AD200" s="49"/>
      <c r="AE200" s="49"/>
      <c r="AF200" s="49"/>
      <c r="AG200" s="49"/>
      <c r="AH200" s="49"/>
      <c r="AI200" s="49"/>
      <c r="AJ200" s="49"/>
      <c r="AK200" s="49"/>
      <c r="AL200" s="49"/>
    </row>
    <row r="201" s="2" customFormat="1" ht="16.35" customHeight="1" spans="1:38">
      <c r="A201" s="89" t="s">
        <v>653</v>
      </c>
      <c r="B201" s="49">
        <v>268911.78</v>
      </c>
      <c r="C201" s="49">
        <v>0</v>
      </c>
      <c r="D201" s="49">
        <v>0</v>
      </c>
      <c r="E201" s="49">
        <v>0</v>
      </c>
      <c r="F201" s="49">
        <v>0</v>
      </c>
      <c r="G201" s="49">
        <v>0</v>
      </c>
      <c r="H201" s="49">
        <v>85344.6</v>
      </c>
      <c r="I201" s="49">
        <v>139966.09</v>
      </c>
      <c r="J201" s="49">
        <v>0</v>
      </c>
      <c r="K201" s="49">
        <v>0</v>
      </c>
      <c r="L201" s="49">
        <v>139966.09</v>
      </c>
      <c r="M201" s="49">
        <v>0</v>
      </c>
      <c r="N201" s="49">
        <v>0</v>
      </c>
      <c r="O201" s="49">
        <v>0</v>
      </c>
      <c r="P201" s="49">
        <v>0</v>
      </c>
      <c r="Q201" s="49">
        <v>0</v>
      </c>
      <c r="R201" s="49">
        <v>0</v>
      </c>
      <c r="S201" s="49">
        <v>0</v>
      </c>
      <c r="T201" s="49">
        <v>0</v>
      </c>
      <c r="U201" s="49">
        <v>0</v>
      </c>
      <c r="V201" s="49">
        <v>0</v>
      </c>
      <c r="W201" s="49">
        <v>0</v>
      </c>
      <c r="X201" s="49">
        <v>0</v>
      </c>
      <c r="Y201" s="49">
        <v>0</v>
      </c>
      <c r="Z201" s="49"/>
      <c r="AA201" s="49"/>
      <c r="AB201" s="49"/>
      <c r="AC201" s="49"/>
      <c r="AD201" s="49"/>
      <c r="AE201" s="49"/>
      <c r="AF201" s="49"/>
      <c r="AG201" s="49"/>
      <c r="AH201" s="49"/>
      <c r="AI201" s="49"/>
      <c r="AJ201" s="49"/>
      <c r="AK201" s="49"/>
      <c r="AL201" s="49"/>
    </row>
    <row r="202" s="2" customFormat="1" ht="16.35" customHeight="1" spans="1:38">
      <c r="A202" s="89" t="s">
        <v>654</v>
      </c>
      <c r="B202" s="49">
        <v>631993.99</v>
      </c>
      <c r="C202" s="49">
        <v>0</v>
      </c>
      <c r="D202" s="49">
        <v>0</v>
      </c>
      <c r="E202" s="49">
        <v>0</v>
      </c>
      <c r="F202" s="49">
        <v>0</v>
      </c>
      <c r="G202" s="49">
        <v>0</v>
      </c>
      <c r="H202" s="49">
        <v>11505.31</v>
      </c>
      <c r="I202" s="49">
        <v>0</v>
      </c>
      <c r="J202" s="49">
        <v>0</v>
      </c>
      <c r="K202" s="49">
        <v>0</v>
      </c>
      <c r="L202" s="49">
        <v>0</v>
      </c>
      <c r="M202" s="49">
        <v>0</v>
      </c>
      <c r="N202" s="49">
        <v>0</v>
      </c>
      <c r="O202" s="49">
        <v>0</v>
      </c>
      <c r="P202" s="49">
        <v>0</v>
      </c>
      <c r="Q202" s="49">
        <v>0</v>
      </c>
      <c r="R202" s="49">
        <v>0</v>
      </c>
      <c r="S202" s="49">
        <v>0</v>
      </c>
      <c r="T202" s="49">
        <v>0</v>
      </c>
      <c r="U202" s="49">
        <v>0</v>
      </c>
      <c r="V202" s="49">
        <v>0</v>
      </c>
      <c r="W202" s="49">
        <v>0</v>
      </c>
      <c r="X202" s="49">
        <v>0</v>
      </c>
      <c r="Y202" s="49">
        <v>0</v>
      </c>
      <c r="Z202" s="49"/>
      <c r="AA202" s="49"/>
      <c r="AB202" s="49"/>
      <c r="AC202" s="49"/>
      <c r="AD202" s="49"/>
      <c r="AE202" s="49"/>
      <c r="AF202" s="49"/>
      <c r="AG202" s="49"/>
      <c r="AH202" s="49"/>
      <c r="AI202" s="49"/>
      <c r="AJ202" s="49"/>
      <c r="AK202" s="49"/>
      <c r="AL202" s="49"/>
    </row>
    <row r="203" s="2" customFormat="1" ht="16.35" customHeight="1" spans="1:38">
      <c r="A203" s="89" t="s">
        <v>655</v>
      </c>
      <c r="B203" s="49">
        <v>43033.55</v>
      </c>
      <c r="C203" s="49">
        <v>0</v>
      </c>
      <c r="D203" s="49">
        <v>0</v>
      </c>
      <c r="E203" s="49">
        <v>0</v>
      </c>
      <c r="F203" s="49">
        <v>0</v>
      </c>
      <c r="G203" s="49">
        <v>0</v>
      </c>
      <c r="H203" s="49">
        <v>77339.12</v>
      </c>
      <c r="I203" s="49">
        <v>3136</v>
      </c>
      <c r="J203" s="49">
        <v>118713.41</v>
      </c>
      <c r="K203" s="49">
        <v>67846.39</v>
      </c>
      <c r="L203" s="49">
        <v>605</v>
      </c>
      <c r="M203" s="49">
        <v>1991</v>
      </c>
      <c r="N203" s="49">
        <v>295</v>
      </c>
      <c r="O203" s="49">
        <v>105</v>
      </c>
      <c r="P203" s="49">
        <v>140</v>
      </c>
      <c r="Q203" s="49">
        <v>65662.05</v>
      </c>
      <c r="R203" s="49">
        <v>1142.34</v>
      </c>
      <c r="S203" s="49">
        <v>1042</v>
      </c>
      <c r="T203" s="49">
        <v>17369.11</v>
      </c>
      <c r="U203" s="49">
        <v>0</v>
      </c>
      <c r="V203" s="49">
        <v>86881.51</v>
      </c>
      <c r="W203" s="49">
        <v>7406.23</v>
      </c>
      <c r="X203" s="49">
        <v>5238.64</v>
      </c>
      <c r="Y203" s="49">
        <v>1817.92</v>
      </c>
      <c r="Z203" s="49"/>
      <c r="AA203" s="49"/>
      <c r="AB203" s="49"/>
      <c r="AC203" s="49"/>
      <c r="AD203" s="49"/>
      <c r="AE203" s="49"/>
      <c r="AF203" s="49"/>
      <c r="AG203" s="49"/>
      <c r="AH203" s="49"/>
      <c r="AI203" s="49"/>
      <c r="AJ203" s="49"/>
      <c r="AK203" s="49"/>
      <c r="AL203" s="49"/>
    </row>
    <row r="204" s="2" customFormat="1" ht="16.35" customHeight="1" spans="1:38">
      <c r="A204" s="89" t="s">
        <v>656</v>
      </c>
      <c r="B204" s="49">
        <v>1104567.79</v>
      </c>
      <c r="C204" s="49">
        <v>0</v>
      </c>
      <c r="D204" s="49">
        <v>0</v>
      </c>
      <c r="E204" s="49">
        <v>0</v>
      </c>
      <c r="F204" s="49">
        <v>0</v>
      </c>
      <c r="G204" s="49">
        <v>0</v>
      </c>
      <c r="H204" s="49">
        <v>886411.22</v>
      </c>
      <c r="I204" s="49">
        <v>0</v>
      </c>
      <c r="J204" s="49">
        <v>56800</v>
      </c>
      <c r="K204" s="49">
        <v>0</v>
      </c>
      <c r="L204" s="49">
        <v>0</v>
      </c>
      <c r="M204" s="49">
        <v>0</v>
      </c>
      <c r="N204" s="49">
        <v>0</v>
      </c>
      <c r="O204" s="49">
        <v>0</v>
      </c>
      <c r="P204" s="49">
        <v>0</v>
      </c>
      <c r="Q204" s="49">
        <v>0</v>
      </c>
      <c r="R204" s="49">
        <v>0</v>
      </c>
      <c r="S204" s="49">
        <v>0</v>
      </c>
      <c r="T204" s="49">
        <v>0</v>
      </c>
      <c r="U204" s="49">
        <v>0</v>
      </c>
      <c r="V204" s="49">
        <v>56800</v>
      </c>
      <c r="W204" s="49">
        <v>0</v>
      </c>
      <c r="X204" s="49">
        <v>0</v>
      </c>
      <c r="Y204" s="49">
        <v>0</v>
      </c>
      <c r="Z204" s="49"/>
      <c r="AA204" s="49"/>
      <c r="AB204" s="49"/>
      <c r="AC204" s="49"/>
      <c r="AD204" s="49"/>
      <c r="AE204" s="49"/>
      <c r="AF204" s="49"/>
      <c r="AG204" s="49"/>
      <c r="AH204" s="49"/>
      <c r="AI204" s="49"/>
      <c r="AJ204" s="49"/>
      <c r="AK204" s="49"/>
      <c r="AL204" s="49"/>
    </row>
    <row r="205" s="2" customFormat="1" ht="16.35" customHeight="1" spans="1:38">
      <c r="A205" s="89" t="s">
        <v>657</v>
      </c>
      <c r="B205" s="49">
        <v>458771.2</v>
      </c>
      <c r="C205" s="49">
        <v>0</v>
      </c>
      <c r="D205" s="49">
        <v>0</v>
      </c>
      <c r="E205" s="49">
        <v>0</v>
      </c>
      <c r="F205" s="49">
        <v>0</v>
      </c>
      <c r="G205" s="49">
        <v>0</v>
      </c>
      <c r="H205" s="49">
        <v>222075.2</v>
      </c>
      <c r="I205" s="49">
        <v>0</v>
      </c>
      <c r="J205" s="49">
        <v>0</v>
      </c>
      <c r="K205" s="49">
        <v>0</v>
      </c>
      <c r="L205" s="49">
        <v>0</v>
      </c>
      <c r="M205" s="49">
        <v>0</v>
      </c>
      <c r="N205" s="49">
        <v>0</v>
      </c>
      <c r="O205" s="49">
        <v>0</v>
      </c>
      <c r="P205" s="49">
        <v>0</v>
      </c>
      <c r="Q205" s="49">
        <v>0</v>
      </c>
      <c r="R205" s="49">
        <v>0</v>
      </c>
      <c r="S205" s="49">
        <v>0</v>
      </c>
      <c r="T205" s="49">
        <v>0</v>
      </c>
      <c r="U205" s="49">
        <v>0</v>
      </c>
      <c r="V205" s="49">
        <v>0</v>
      </c>
      <c r="W205" s="49">
        <v>0</v>
      </c>
      <c r="X205" s="49">
        <v>0</v>
      </c>
      <c r="Y205" s="49">
        <v>0</v>
      </c>
      <c r="Z205" s="49"/>
      <c r="AA205" s="49"/>
      <c r="AB205" s="49"/>
      <c r="AC205" s="49"/>
      <c r="AD205" s="49"/>
      <c r="AE205" s="49"/>
      <c r="AF205" s="49"/>
      <c r="AG205" s="49"/>
      <c r="AH205" s="49"/>
      <c r="AI205" s="49"/>
      <c r="AJ205" s="49"/>
      <c r="AK205" s="49"/>
      <c r="AL205" s="49"/>
    </row>
    <row r="206" s="2" customFormat="1" ht="16.35" customHeight="1" spans="1:38">
      <c r="A206" s="89" t="s">
        <v>658</v>
      </c>
      <c r="B206" s="49">
        <v>248155.07</v>
      </c>
      <c r="C206" s="49">
        <v>0</v>
      </c>
      <c r="D206" s="49">
        <v>0</v>
      </c>
      <c r="E206" s="49">
        <v>0</v>
      </c>
      <c r="F206" s="49">
        <v>0</v>
      </c>
      <c r="G206" s="49">
        <v>0</v>
      </c>
      <c r="H206" s="49">
        <v>698936.27</v>
      </c>
      <c r="I206" s="49">
        <v>227535.34</v>
      </c>
      <c r="J206" s="49">
        <v>23209.69</v>
      </c>
      <c r="K206" s="49">
        <v>73298.38</v>
      </c>
      <c r="L206" s="49">
        <v>203679.13</v>
      </c>
      <c r="M206" s="49">
        <v>11914.01</v>
      </c>
      <c r="N206" s="49">
        <v>4300.13</v>
      </c>
      <c r="O206" s="49">
        <v>5076.28</v>
      </c>
      <c r="P206" s="49">
        <v>2565.79</v>
      </c>
      <c r="Q206" s="49">
        <v>63802.58</v>
      </c>
      <c r="R206" s="49">
        <v>3028.22</v>
      </c>
      <c r="S206" s="49">
        <v>6467.58</v>
      </c>
      <c r="T206" s="49">
        <v>4993.45</v>
      </c>
      <c r="U206" s="49">
        <v>0</v>
      </c>
      <c r="V206" s="49">
        <v>5378.86</v>
      </c>
      <c r="W206" s="49">
        <v>3647.42</v>
      </c>
      <c r="X206" s="49">
        <v>1943.44</v>
      </c>
      <c r="Y206" s="49">
        <v>7246.52</v>
      </c>
      <c r="Z206" s="49"/>
      <c r="AA206" s="49"/>
      <c r="AB206" s="49"/>
      <c r="AC206" s="49"/>
      <c r="AD206" s="49"/>
      <c r="AE206" s="49"/>
      <c r="AF206" s="49"/>
      <c r="AG206" s="49"/>
      <c r="AH206" s="49"/>
      <c r="AI206" s="49"/>
      <c r="AJ206" s="49"/>
      <c r="AK206" s="49"/>
      <c r="AL206" s="49"/>
    </row>
    <row r="207" s="2" customFormat="1" ht="16.35" customHeight="1" spans="1:38">
      <c r="A207" s="89" t="s">
        <v>659</v>
      </c>
      <c r="B207" s="49">
        <v>1031203.01</v>
      </c>
      <c r="C207" s="49">
        <v>0</v>
      </c>
      <c r="D207" s="49">
        <v>0</v>
      </c>
      <c r="E207" s="49">
        <v>0</v>
      </c>
      <c r="F207" s="49">
        <v>0</v>
      </c>
      <c r="G207" s="49">
        <v>0</v>
      </c>
      <c r="H207" s="49">
        <v>1471706.28</v>
      </c>
      <c r="I207" s="49">
        <v>640847.1</v>
      </c>
      <c r="J207" s="49">
        <v>72709.69</v>
      </c>
      <c r="K207" s="49">
        <v>59639.03</v>
      </c>
      <c r="L207" s="49">
        <v>11767.21</v>
      </c>
      <c r="M207" s="49">
        <v>235924.97</v>
      </c>
      <c r="N207" s="49">
        <v>15689.61</v>
      </c>
      <c r="O207" s="49">
        <v>361618.38</v>
      </c>
      <c r="P207" s="49">
        <v>15846.93</v>
      </c>
      <c r="Q207" s="49">
        <v>11767.21</v>
      </c>
      <c r="R207" s="49">
        <v>28259.81</v>
      </c>
      <c r="S207" s="49">
        <v>19612.01</v>
      </c>
      <c r="T207" s="49">
        <v>3922.4</v>
      </c>
      <c r="U207" s="49">
        <v>0</v>
      </c>
      <c r="V207" s="49">
        <v>37622.16</v>
      </c>
      <c r="W207" s="49">
        <v>15689.61</v>
      </c>
      <c r="X207" s="49">
        <v>7844.8</v>
      </c>
      <c r="Y207" s="49">
        <v>7630.72</v>
      </c>
      <c r="Z207" s="49"/>
      <c r="AA207" s="49"/>
      <c r="AB207" s="49"/>
      <c r="AC207" s="49"/>
      <c r="AD207" s="49"/>
      <c r="AE207" s="49"/>
      <c r="AF207" s="49"/>
      <c r="AG207" s="49"/>
      <c r="AH207" s="49"/>
      <c r="AI207" s="49"/>
      <c r="AJ207" s="49"/>
      <c r="AK207" s="49"/>
      <c r="AL207" s="49"/>
    </row>
    <row r="208" s="2" customFormat="1" ht="16.35" customHeight="1" spans="1:38">
      <c r="A208" s="89" t="s">
        <v>660</v>
      </c>
      <c r="B208" s="49">
        <v>386792.44</v>
      </c>
      <c r="C208" s="49">
        <v>0</v>
      </c>
      <c r="D208" s="49">
        <v>0</v>
      </c>
      <c r="E208" s="49">
        <v>0</v>
      </c>
      <c r="F208" s="49">
        <v>0</v>
      </c>
      <c r="G208" s="49">
        <v>0</v>
      </c>
      <c r="H208" s="49">
        <v>315288.7</v>
      </c>
      <c r="I208" s="49">
        <v>169811.34</v>
      </c>
      <c r="J208" s="49">
        <v>14592.85</v>
      </c>
      <c r="K208" s="49">
        <v>56415.09</v>
      </c>
      <c r="L208" s="49">
        <v>0</v>
      </c>
      <c r="M208" s="49">
        <v>0</v>
      </c>
      <c r="N208" s="49">
        <v>0</v>
      </c>
      <c r="O208" s="49">
        <v>0</v>
      </c>
      <c r="P208" s="49">
        <v>169811.34</v>
      </c>
      <c r="Q208" s="49">
        <v>47169.81</v>
      </c>
      <c r="R208" s="49">
        <v>0</v>
      </c>
      <c r="S208" s="49">
        <v>9245.28</v>
      </c>
      <c r="T208" s="49">
        <v>0</v>
      </c>
      <c r="U208" s="49">
        <v>0</v>
      </c>
      <c r="V208" s="49">
        <v>9433.96</v>
      </c>
      <c r="W208" s="49">
        <v>0</v>
      </c>
      <c r="X208" s="49">
        <v>5158.89</v>
      </c>
      <c r="Y208" s="49">
        <v>0</v>
      </c>
      <c r="Z208" s="49"/>
      <c r="AA208" s="49"/>
      <c r="AB208" s="49"/>
      <c r="AC208" s="49"/>
      <c r="AD208" s="49"/>
      <c r="AE208" s="49"/>
      <c r="AF208" s="49"/>
      <c r="AG208" s="49"/>
      <c r="AH208" s="49"/>
      <c r="AI208" s="49"/>
      <c r="AJ208" s="49"/>
      <c r="AK208" s="49"/>
      <c r="AL208" s="49"/>
    </row>
    <row r="209" s="2" customFormat="1" ht="16.35" customHeight="1" spans="1:38">
      <c r="A209" s="89" t="s">
        <v>661</v>
      </c>
      <c r="B209" s="49">
        <v>0</v>
      </c>
      <c r="C209" s="49">
        <v>0</v>
      </c>
      <c r="D209" s="49">
        <v>0</v>
      </c>
      <c r="E209" s="49">
        <v>0</v>
      </c>
      <c r="F209" s="49">
        <v>0</v>
      </c>
      <c r="G209" s="49">
        <v>0</v>
      </c>
      <c r="H209" s="49">
        <v>0</v>
      </c>
      <c r="I209" s="49">
        <v>397644</v>
      </c>
      <c r="J209" s="49">
        <v>0</v>
      </c>
      <c r="K209" s="49">
        <v>0</v>
      </c>
      <c r="L209" s="49">
        <v>0</v>
      </c>
      <c r="M209" s="49">
        <v>148531</v>
      </c>
      <c r="N209" s="49">
        <v>0</v>
      </c>
      <c r="O209" s="49">
        <v>0</v>
      </c>
      <c r="P209" s="49">
        <v>249113</v>
      </c>
      <c r="Q209" s="49">
        <v>0</v>
      </c>
      <c r="R209" s="49">
        <v>0</v>
      </c>
      <c r="S209" s="49">
        <v>0</v>
      </c>
      <c r="T209" s="49">
        <v>0</v>
      </c>
      <c r="U209" s="49">
        <v>0</v>
      </c>
      <c r="V209" s="49">
        <v>0</v>
      </c>
      <c r="W209" s="49">
        <v>0</v>
      </c>
      <c r="X209" s="49">
        <v>0</v>
      </c>
      <c r="Y209" s="49">
        <v>0</v>
      </c>
      <c r="Z209" s="49"/>
      <c r="AA209" s="49"/>
      <c r="AB209" s="49"/>
      <c r="AC209" s="49"/>
      <c r="AD209" s="49"/>
      <c r="AE209" s="49"/>
      <c r="AF209" s="49"/>
      <c r="AG209" s="49"/>
      <c r="AH209" s="49"/>
      <c r="AI209" s="49"/>
      <c r="AJ209" s="49"/>
      <c r="AK209" s="49"/>
      <c r="AL209" s="49"/>
    </row>
    <row r="210" s="2" customFormat="1" ht="16.35" customHeight="1" spans="1:38">
      <c r="A210" s="89" t="s">
        <v>662</v>
      </c>
      <c r="B210" s="49">
        <v>167943.5</v>
      </c>
      <c r="C210" s="49">
        <v>0</v>
      </c>
      <c r="D210" s="49">
        <v>0</v>
      </c>
      <c r="E210" s="49">
        <v>0</v>
      </c>
      <c r="F210" s="49">
        <v>0</v>
      </c>
      <c r="G210" s="49">
        <v>0</v>
      </c>
      <c r="H210" s="49">
        <v>0</v>
      </c>
      <c r="I210" s="49">
        <v>0</v>
      </c>
      <c r="J210" s="49">
        <v>0</v>
      </c>
      <c r="K210" s="49">
        <v>0</v>
      </c>
      <c r="L210" s="49">
        <v>0</v>
      </c>
      <c r="M210" s="49">
        <v>0</v>
      </c>
      <c r="N210" s="49">
        <v>0</v>
      </c>
      <c r="O210" s="49">
        <v>0</v>
      </c>
      <c r="P210" s="49">
        <v>0</v>
      </c>
      <c r="Q210" s="49">
        <v>0</v>
      </c>
      <c r="R210" s="49">
        <v>0</v>
      </c>
      <c r="S210" s="49">
        <v>0</v>
      </c>
      <c r="T210" s="49">
        <v>0</v>
      </c>
      <c r="U210" s="49">
        <v>0</v>
      </c>
      <c r="V210" s="49">
        <v>0</v>
      </c>
      <c r="W210" s="49">
        <v>0</v>
      </c>
      <c r="X210" s="49">
        <v>0</v>
      </c>
      <c r="Y210" s="49">
        <v>0</v>
      </c>
      <c r="Z210" s="49"/>
      <c r="AA210" s="49"/>
      <c r="AB210" s="49"/>
      <c r="AC210" s="49"/>
      <c r="AD210" s="49"/>
      <c r="AE210" s="49"/>
      <c r="AF210" s="49"/>
      <c r="AG210" s="49"/>
      <c r="AH210" s="49"/>
      <c r="AI210" s="49"/>
      <c r="AJ210" s="49"/>
      <c r="AK210" s="49"/>
      <c r="AL210" s="49"/>
    </row>
    <row r="211" s="2" customFormat="1" ht="16.35" customHeight="1" spans="1:38">
      <c r="A211" s="89" t="s">
        <v>663</v>
      </c>
      <c r="B211" s="49">
        <v>47378.53</v>
      </c>
      <c r="C211" s="49">
        <v>0</v>
      </c>
      <c r="D211" s="49">
        <v>0</v>
      </c>
      <c r="E211" s="49">
        <v>0</v>
      </c>
      <c r="F211" s="49">
        <v>0</v>
      </c>
      <c r="G211" s="49">
        <v>0</v>
      </c>
      <c r="H211" s="49">
        <v>34253.46</v>
      </c>
      <c r="I211" s="49">
        <v>18442.12</v>
      </c>
      <c r="J211" s="49">
        <v>4194.73</v>
      </c>
      <c r="K211" s="49">
        <v>2950.1</v>
      </c>
      <c r="L211" s="49">
        <v>17420.52</v>
      </c>
      <c r="M211" s="49">
        <v>676.5</v>
      </c>
      <c r="N211" s="49">
        <v>0</v>
      </c>
      <c r="O211" s="49">
        <v>0</v>
      </c>
      <c r="P211" s="49">
        <v>345.1</v>
      </c>
      <c r="Q211" s="49">
        <v>2642</v>
      </c>
      <c r="R211" s="49">
        <v>308.1</v>
      </c>
      <c r="S211" s="49">
        <v>0</v>
      </c>
      <c r="T211" s="49">
        <v>1176.22</v>
      </c>
      <c r="U211" s="49">
        <v>0</v>
      </c>
      <c r="V211" s="49">
        <v>0</v>
      </c>
      <c r="W211" s="49">
        <v>2241.81</v>
      </c>
      <c r="X211" s="49">
        <v>0</v>
      </c>
      <c r="Y211" s="49">
        <v>776.7</v>
      </c>
      <c r="Z211" s="49"/>
      <c r="AA211" s="49"/>
      <c r="AB211" s="49"/>
      <c r="AC211" s="49"/>
      <c r="AD211" s="49"/>
      <c r="AE211" s="49"/>
      <c r="AF211" s="49"/>
      <c r="AG211" s="49"/>
      <c r="AH211" s="49"/>
      <c r="AI211" s="49"/>
      <c r="AJ211" s="49"/>
      <c r="AK211" s="49"/>
      <c r="AL211" s="49"/>
    </row>
    <row r="212" s="2" customFormat="1" ht="16.35" customHeight="1" spans="1:38">
      <c r="A212" s="89" t="s">
        <v>664</v>
      </c>
      <c r="B212" s="49">
        <v>0</v>
      </c>
      <c r="C212" s="49">
        <v>0</v>
      </c>
      <c r="D212" s="49">
        <v>0</v>
      </c>
      <c r="E212" s="49">
        <v>0</v>
      </c>
      <c r="F212" s="49">
        <v>0</v>
      </c>
      <c r="G212" s="49">
        <v>0</v>
      </c>
      <c r="H212" s="49">
        <v>0</v>
      </c>
      <c r="I212" s="49">
        <v>0</v>
      </c>
      <c r="J212" s="49">
        <v>0</v>
      </c>
      <c r="K212" s="49">
        <v>0</v>
      </c>
      <c r="L212" s="49">
        <v>0</v>
      </c>
      <c r="M212" s="49">
        <v>0</v>
      </c>
      <c r="N212" s="49">
        <v>0</v>
      </c>
      <c r="O212" s="49">
        <v>0</v>
      </c>
      <c r="P212" s="49">
        <v>0</v>
      </c>
      <c r="Q212" s="49">
        <v>0</v>
      </c>
      <c r="R212" s="49">
        <v>0</v>
      </c>
      <c r="S212" s="49">
        <v>0</v>
      </c>
      <c r="T212" s="49">
        <v>0</v>
      </c>
      <c r="U212" s="49">
        <v>0</v>
      </c>
      <c r="V212" s="49">
        <v>0</v>
      </c>
      <c r="W212" s="49">
        <v>0</v>
      </c>
      <c r="X212" s="49">
        <v>0</v>
      </c>
      <c r="Y212" s="49">
        <v>0</v>
      </c>
      <c r="Z212" s="49"/>
      <c r="AA212" s="49"/>
      <c r="AB212" s="49"/>
      <c r="AC212" s="49"/>
      <c r="AD212" s="49"/>
      <c r="AE212" s="49"/>
      <c r="AF212" s="49"/>
      <c r="AG212" s="49"/>
      <c r="AH212" s="49"/>
      <c r="AI212" s="49"/>
      <c r="AJ212" s="49"/>
      <c r="AK212" s="49"/>
      <c r="AL212" s="49"/>
    </row>
    <row r="213" s="2" customFormat="1" ht="16.35" customHeight="1" spans="1:38">
      <c r="A213" s="89" t="s">
        <v>665</v>
      </c>
      <c r="B213" s="49">
        <v>34037.83</v>
      </c>
      <c r="C213" s="49">
        <v>0</v>
      </c>
      <c r="D213" s="49">
        <v>0</v>
      </c>
      <c r="E213" s="49">
        <v>0</v>
      </c>
      <c r="F213" s="49">
        <v>0</v>
      </c>
      <c r="G213" s="49">
        <v>0</v>
      </c>
      <c r="H213" s="49">
        <v>440332.32</v>
      </c>
      <c r="I213" s="49">
        <v>10907.55</v>
      </c>
      <c r="J213" s="49">
        <v>42130.8</v>
      </c>
      <c r="K213" s="49">
        <v>9090.85</v>
      </c>
      <c r="L213" s="49">
        <v>9995.89</v>
      </c>
      <c r="M213" s="49">
        <v>0</v>
      </c>
      <c r="N213" s="49">
        <v>0</v>
      </c>
      <c r="O213" s="49">
        <v>911.66</v>
      </c>
      <c r="P213" s="49">
        <v>0</v>
      </c>
      <c r="Q213" s="49">
        <v>911.66</v>
      </c>
      <c r="R213" s="49">
        <v>2741.62</v>
      </c>
      <c r="S213" s="49">
        <v>5437.57</v>
      </c>
      <c r="T213" s="49">
        <v>3872.86</v>
      </c>
      <c r="U213" s="49">
        <v>0</v>
      </c>
      <c r="V213" s="49">
        <v>11836.64</v>
      </c>
      <c r="W213" s="49">
        <v>14995.84</v>
      </c>
      <c r="X213" s="49">
        <v>0</v>
      </c>
      <c r="Y213" s="49">
        <v>11425.46</v>
      </c>
      <c r="Z213" s="49"/>
      <c r="AA213" s="49"/>
      <c r="AB213" s="49"/>
      <c r="AC213" s="49"/>
      <c r="AD213" s="49"/>
      <c r="AE213" s="49"/>
      <c r="AF213" s="49"/>
      <c r="AG213" s="49"/>
      <c r="AH213" s="49"/>
      <c r="AI213" s="49"/>
      <c r="AJ213" s="49"/>
      <c r="AK213" s="49"/>
      <c r="AL213" s="49"/>
    </row>
    <row r="214" s="2" customFormat="1" ht="16.35" customHeight="1" spans="1:38">
      <c r="A214" s="89" t="s">
        <v>666</v>
      </c>
      <c r="B214" s="49">
        <v>0</v>
      </c>
      <c r="C214" s="49">
        <v>0</v>
      </c>
      <c r="D214" s="49">
        <v>0</v>
      </c>
      <c r="E214" s="49">
        <v>0</v>
      </c>
      <c r="F214" s="49">
        <v>0</v>
      </c>
      <c r="G214" s="49">
        <v>0</v>
      </c>
      <c r="H214" s="49">
        <v>0</v>
      </c>
      <c r="I214" s="49">
        <v>0</v>
      </c>
      <c r="J214" s="49">
        <v>0</v>
      </c>
      <c r="K214" s="49">
        <v>0</v>
      </c>
      <c r="L214" s="49">
        <v>0</v>
      </c>
      <c r="M214" s="49">
        <v>0</v>
      </c>
      <c r="N214" s="49">
        <v>0</v>
      </c>
      <c r="O214" s="49">
        <v>0</v>
      </c>
      <c r="P214" s="49">
        <v>0</v>
      </c>
      <c r="Q214" s="49">
        <v>0</v>
      </c>
      <c r="R214" s="49">
        <v>0</v>
      </c>
      <c r="S214" s="49">
        <v>0</v>
      </c>
      <c r="T214" s="49">
        <v>0</v>
      </c>
      <c r="U214" s="49">
        <v>0</v>
      </c>
      <c r="V214" s="49">
        <v>0</v>
      </c>
      <c r="W214" s="49">
        <v>0</v>
      </c>
      <c r="X214" s="49">
        <v>0</v>
      </c>
      <c r="Y214" s="49">
        <v>0</v>
      </c>
      <c r="Z214" s="49"/>
      <c r="AA214" s="49"/>
      <c r="AB214" s="49"/>
      <c r="AC214" s="49"/>
      <c r="AD214" s="49"/>
      <c r="AE214" s="49"/>
      <c r="AF214" s="49"/>
      <c r="AG214" s="49"/>
      <c r="AH214" s="49"/>
      <c r="AI214" s="49"/>
      <c r="AJ214" s="49"/>
      <c r="AK214" s="49"/>
      <c r="AL214" s="49"/>
    </row>
    <row r="215" s="2" customFormat="1" ht="16.35" customHeight="1" spans="1:38">
      <c r="A215" s="89" t="s">
        <v>667</v>
      </c>
      <c r="B215" s="49">
        <v>0</v>
      </c>
      <c r="C215" s="49">
        <v>0</v>
      </c>
      <c r="D215" s="49">
        <v>0</v>
      </c>
      <c r="E215" s="49">
        <v>0</v>
      </c>
      <c r="F215" s="49">
        <v>0</v>
      </c>
      <c r="G215" s="49">
        <v>0</v>
      </c>
      <c r="H215" s="49">
        <v>0</v>
      </c>
      <c r="I215" s="49">
        <v>0</v>
      </c>
      <c r="J215" s="49">
        <v>0</v>
      </c>
      <c r="K215" s="49">
        <v>0</v>
      </c>
      <c r="L215" s="49">
        <v>0</v>
      </c>
      <c r="M215" s="49">
        <v>0</v>
      </c>
      <c r="N215" s="49">
        <v>0</v>
      </c>
      <c r="O215" s="49">
        <v>0</v>
      </c>
      <c r="P215" s="49">
        <v>0</v>
      </c>
      <c r="Q215" s="49">
        <v>0</v>
      </c>
      <c r="R215" s="49">
        <v>0</v>
      </c>
      <c r="S215" s="49">
        <v>0</v>
      </c>
      <c r="T215" s="49">
        <v>0</v>
      </c>
      <c r="U215" s="49">
        <v>0</v>
      </c>
      <c r="V215" s="49">
        <v>0</v>
      </c>
      <c r="W215" s="49">
        <v>0</v>
      </c>
      <c r="X215" s="49">
        <v>0</v>
      </c>
      <c r="Y215" s="49">
        <v>0</v>
      </c>
      <c r="Z215" s="49"/>
      <c r="AA215" s="49"/>
      <c r="AB215" s="49"/>
      <c r="AC215" s="49"/>
      <c r="AD215" s="49"/>
      <c r="AE215" s="49"/>
      <c r="AF215" s="49"/>
      <c r="AG215" s="49"/>
      <c r="AH215" s="49"/>
      <c r="AI215" s="49"/>
      <c r="AJ215" s="49"/>
      <c r="AK215" s="49"/>
      <c r="AL215" s="49"/>
    </row>
    <row r="216" s="2" customFormat="1" ht="16.35" customHeight="1" spans="1:38">
      <c r="A216" s="89" t="s">
        <v>668</v>
      </c>
      <c r="B216" s="49">
        <v>0</v>
      </c>
      <c r="C216" s="49">
        <v>0</v>
      </c>
      <c r="D216" s="49">
        <v>0</v>
      </c>
      <c r="E216" s="49">
        <v>0</v>
      </c>
      <c r="F216" s="49">
        <v>0</v>
      </c>
      <c r="G216" s="49">
        <v>0</v>
      </c>
      <c r="H216" s="49">
        <v>0</v>
      </c>
      <c r="I216" s="49">
        <v>62135.92</v>
      </c>
      <c r="J216" s="49">
        <v>0</v>
      </c>
      <c r="K216" s="49">
        <v>0</v>
      </c>
      <c r="L216" s="49">
        <v>0</v>
      </c>
      <c r="M216" s="49">
        <v>0</v>
      </c>
      <c r="N216" s="49">
        <v>0</v>
      </c>
      <c r="O216" s="49">
        <v>62135.92</v>
      </c>
      <c r="P216" s="49">
        <v>0</v>
      </c>
      <c r="Q216" s="49">
        <v>0</v>
      </c>
      <c r="R216" s="49">
        <v>0</v>
      </c>
      <c r="S216" s="49">
        <v>0</v>
      </c>
      <c r="T216" s="49">
        <v>0</v>
      </c>
      <c r="U216" s="49">
        <v>0</v>
      </c>
      <c r="V216" s="49">
        <v>0</v>
      </c>
      <c r="W216" s="49">
        <v>0</v>
      </c>
      <c r="X216" s="49">
        <v>0</v>
      </c>
      <c r="Y216" s="49">
        <v>0</v>
      </c>
      <c r="Z216" s="49"/>
      <c r="AA216" s="49"/>
      <c r="AB216" s="49"/>
      <c r="AC216" s="49"/>
      <c r="AD216" s="49"/>
      <c r="AE216" s="49"/>
      <c r="AF216" s="49"/>
      <c r="AG216" s="49"/>
      <c r="AH216" s="49"/>
      <c r="AI216" s="49"/>
      <c r="AJ216" s="49"/>
      <c r="AK216" s="49"/>
      <c r="AL216" s="49"/>
    </row>
    <row r="217" s="2" customFormat="1" ht="16.35" customHeight="1" spans="1:38">
      <c r="A217" s="89" t="s">
        <v>669</v>
      </c>
      <c r="B217" s="49">
        <v>7821549.4</v>
      </c>
      <c r="C217" s="49">
        <v>0</v>
      </c>
      <c r="D217" s="49">
        <v>0</v>
      </c>
      <c r="E217" s="49">
        <v>0</v>
      </c>
      <c r="F217" s="49">
        <v>0</v>
      </c>
      <c r="G217" s="49">
        <v>0</v>
      </c>
      <c r="H217" s="49">
        <v>12000308.67</v>
      </c>
      <c r="I217" s="49">
        <v>2489992</v>
      </c>
      <c r="J217" s="49">
        <v>6476338.9</v>
      </c>
      <c r="K217" s="49">
        <v>1078885.13</v>
      </c>
      <c r="L217" s="49">
        <v>548797.63</v>
      </c>
      <c r="M217" s="49">
        <v>649085.96</v>
      </c>
      <c r="N217" s="49">
        <v>174278.21</v>
      </c>
      <c r="O217" s="49">
        <v>577300.73</v>
      </c>
      <c r="P217" s="49">
        <v>540529.47</v>
      </c>
      <c r="Q217" s="49">
        <v>524419.26</v>
      </c>
      <c r="R217" s="49">
        <v>316370.09</v>
      </c>
      <c r="S217" s="49">
        <v>238095.78</v>
      </c>
      <c r="T217" s="49">
        <v>289909.11</v>
      </c>
      <c r="U217" s="49">
        <v>0</v>
      </c>
      <c r="V217" s="49">
        <v>3737002.38</v>
      </c>
      <c r="W217" s="49">
        <v>963595.53</v>
      </c>
      <c r="X217" s="49">
        <v>811365.79</v>
      </c>
      <c r="Y217" s="49">
        <v>674466.09</v>
      </c>
      <c r="Z217" s="49"/>
      <c r="AA217" s="49"/>
      <c r="AB217" s="49"/>
      <c r="AC217" s="49"/>
      <c r="AD217" s="49"/>
      <c r="AE217" s="49"/>
      <c r="AF217" s="49"/>
      <c r="AG217" s="49"/>
      <c r="AH217" s="49"/>
      <c r="AI217" s="49"/>
      <c r="AJ217" s="49"/>
      <c r="AK217" s="49"/>
      <c r="AL217" s="49"/>
    </row>
    <row r="218" s="2" customFormat="1" ht="16.35" customHeight="1" spans="1:38">
      <c r="A218" s="89" t="s">
        <v>670</v>
      </c>
      <c r="B218" s="49">
        <v>896055.68</v>
      </c>
      <c r="C218" s="49">
        <v>0</v>
      </c>
      <c r="D218" s="49">
        <v>0</v>
      </c>
      <c r="E218" s="49">
        <v>0</v>
      </c>
      <c r="F218" s="49">
        <v>0</v>
      </c>
      <c r="G218" s="49">
        <v>0</v>
      </c>
      <c r="H218" s="49">
        <v>16981.11</v>
      </c>
      <c r="I218" s="49">
        <v>0</v>
      </c>
      <c r="J218" s="49">
        <v>133449.35</v>
      </c>
      <c r="K218" s="49">
        <v>0</v>
      </c>
      <c r="L218" s="49">
        <v>0</v>
      </c>
      <c r="M218" s="49">
        <v>0</v>
      </c>
      <c r="N218" s="49">
        <v>0</v>
      </c>
      <c r="O218" s="49">
        <v>0</v>
      </c>
      <c r="P218" s="49">
        <v>0</v>
      </c>
      <c r="Q218" s="49">
        <v>0</v>
      </c>
      <c r="R218" s="49">
        <v>0</v>
      </c>
      <c r="S218" s="49">
        <v>0</v>
      </c>
      <c r="T218" s="49">
        <v>0</v>
      </c>
      <c r="U218" s="49">
        <v>0</v>
      </c>
      <c r="V218" s="49">
        <v>133449.35</v>
      </c>
      <c r="W218" s="49">
        <v>0</v>
      </c>
      <c r="X218" s="49">
        <v>0</v>
      </c>
      <c r="Y218" s="49">
        <v>0</v>
      </c>
      <c r="Z218" s="49"/>
      <c r="AA218" s="49"/>
      <c r="AB218" s="49"/>
      <c r="AC218" s="49"/>
      <c r="AD218" s="49"/>
      <c r="AE218" s="49"/>
      <c r="AF218" s="49"/>
      <c r="AG218" s="49"/>
      <c r="AH218" s="49"/>
      <c r="AI218" s="49"/>
      <c r="AJ218" s="49"/>
      <c r="AK218" s="49"/>
      <c r="AL218" s="49"/>
    </row>
    <row r="219" s="2" customFormat="1" ht="16.35" customHeight="1" spans="1:38">
      <c r="A219" s="89" t="s">
        <v>671</v>
      </c>
      <c r="B219" s="49">
        <v>656802.4</v>
      </c>
      <c r="C219" s="49">
        <v>0</v>
      </c>
      <c r="D219" s="49">
        <v>0</v>
      </c>
      <c r="E219" s="49">
        <v>0</v>
      </c>
      <c r="F219" s="49">
        <v>0</v>
      </c>
      <c r="G219" s="49">
        <v>0</v>
      </c>
      <c r="H219" s="49">
        <v>1583154.57</v>
      </c>
      <c r="I219" s="49">
        <v>97227.69</v>
      </c>
      <c r="J219" s="49">
        <v>92541.15</v>
      </c>
      <c r="K219" s="49">
        <v>0</v>
      </c>
      <c r="L219" s="49">
        <v>97227.69</v>
      </c>
      <c r="M219" s="49">
        <v>0</v>
      </c>
      <c r="N219" s="49">
        <v>0</v>
      </c>
      <c r="O219" s="49">
        <v>0</v>
      </c>
      <c r="P219" s="49">
        <v>0</v>
      </c>
      <c r="Q219" s="49">
        <v>0</v>
      </c>
      <c r="R219" s="49">
        <v>0</v>
      </c>
      <c r="S219" s="49">
        <v>0</v>
      </c>
      <c r="T219" s="49">
        <v>2385.38</v>
      </c>
      <c r="U219" s="49">
        <v>0</v>
      </c>
      <c r="V219" s="49">
        <v>34899.21</v>
      </c>
      <c r="W219" s="49">
        <v>25173.71</v>
      </c>
      <c r="X219" s="49">
        <v>0</v>
      </c>
      <c r="Y219" s="49">
        <v>30082.85</v>
      </c>
      <c r="Z219" s="49"/>
      <c r="AA219" s="49"/>
      <c r="AB219" s="49"/>
      <c r="AC219" s="49"/>
      <c r="AD219" s="49"/>
      <c r="AE219" s="49"/>
      <c r="AF219" s="49"/>
      <c r="AG219" s="49"/>
      <c r="AH219" s="49"/>
      <c r="AI219" s="49"/>
      <c r="AJ219" s="49"/>
      <c r="AK219" s="49"/>
      <c r="AL219" s="49"/>
    </row>
    <row r="220" s="2" customFormat="1" ht="16.35" customHeight="1" spans="1:38">
      <c r="A220" s="89" t="s">
        <v>672</v>
      </c>
      <c r="B220" s="49">
        <v>713660.72</v>
      </c>
      <c r="C220" s="49">
        <v>0</v>
      </c>
      <c r="D220" s="49">
        <v>0</v>
      </c>
      <c r="E220" s="49">
        <v>0</v>
      </c>
      <c r="F220" s="49">
        <v>0</v>
      </c>
      <c r="G220" s="49">
        <v>0</v>
      </c>
      <c r="H220" s="49">
        <v>17671733.66</v>
      </c>
      <c r="I220" s="49">
        <v>7597460.96</v>
      </c>
      <c r="J220" s="49">
        <v>2525103.02</v>
      </c>
      <c r="K220" s="49">
        <v>565725.73</v>
      </c>
      <c r="L220" s="49">
        <v>5200092.4</v>
      </c>
      <c r="M220" s="49">
        <v>898174.3</v>
      </c>
      <c r="N220" s="49">
        <v>255034.27</v>
      </c>
      <c r="O220" s="49">
        <v>924788.57</v>
      </c>
      <c r="P220" s="49">
        <v>319371.42</v>
      </c>
      <c r="Q220" s="49">
        <v>0</v>
      </c>
      <c r="R220" s="49">
        <v>176000</v>
      </c>
      <c r="S220" s="49">
        <v>389725.73</v>
      </c>
      <c r="T220" s="49">
        <v>64459.9</v>
      </c>
      <c r="U220" s="49">
        <v>0</v>
      </c>
      <c r="V220" s="49">
        <v>429623.77</v>
      </c>
      <c r="W220" s="49">
        <v>531596.97</v>
      </c>
      <c r="X220" s="49">
        <v>0</v>
      </c>
      <c r="Y220" s="49">
        <v>1499422.38</v>
      </c>
      <c r="Z220" s="49"/>
      <c r="AA220" s="49"/>
      <c r="AB220" s="49"/>
      <c r="AC220" s="49"/>
      <c r="AD220" s="49"/>
      <c r="AE220" s="49"/>
      <c r="AF220" s="49"/>
      <c r="AG220" s="49"/>
      <c r="AH220" s="49"/>
      <c r="AI220" s="49"/>
      <c r="AJ220" s="49"/>
      <c r="AK220" s="49"/>
      <c r="AL220" s="49"/>
    </row>
    <row r="221" s="2" customFormat="1" ht="16.35" customHeight="1" spans="1:38">
      <c r="A221" s="89" t="s">
        <v>673</v>
      </c>
      <c r="B221" s="49">
        <v>373762.55</v>
      </c>
      <c r="C221" s="49">
        <v>0</v>
      </c>
      <c r="D221" s="49">
        <v>0</v>
      </c>
      <c r="E221" s="49">
        <v>0</v>
      </c>
      <c r="F221" s="49">
        <v>0</v>
      </c>
      <c r="G221" s="49">
        <v>0</v>
      </c>
      <c r="H221" s="49">
        <v>1897274.11</v>
      </c>
      <c r="I221" s="49">
        <v>950543.21</v>
      </c>
      <c r="J221" s="49">
        <v>216571.22</v>
      </c>
      <c r="K221" s="49">
        <v>61118.48</v>
      </c>
      <c r="L221" s="49">
        <v>692545.46</v>
      </c>
      <c r="M221" s="49">
        <v>96658.88</v>
      </c>
      <c r="N221" s="49">
        <v>27446.01</v>
      </c>
      <c r="O221" s="49">
        <v>99523.03</v>
      </c>
      <c r="P221" s="49">
        <v>34369.83</v>
      </c>
      <c r="Q221" s="49">
        <v>0</v>
      </c>
      <c r="R221" s="49">
        <v>19177.36</v>
      </c>
      <c r="S221" s="49">
        <v>41941.12</v>
      </c>
      <c r="T221" s="49">
        <v>8624.87</v>
      </c>
      <c r="U221" s="49">
        <v>0</v>
      </c>
      <c r="V221" s="49">
        <v>47225.83</v>
      </c>
      <c r="W221" s="49">
        <v>45511.93</v>
      </c>
      <c r="X221" s="49">
        <v>0</v>
      </c>
      <c r="Y221" s="49">
        <v>115208.59</v>
      </c>
      <c r="Z221" s="49"/>
      <c r="AA221" s="49"/>
      <c r="AB221" s="49"/>
      <c r="AC221" s="49"/>
      <c r="AD221" s="49"/>
      <c r="AE221" s="49"/>
      <c r="AF221" s="49"/>
      <c r="AG221" s="49"/>
      <c r="AH221" s="49"/>
      <c r="AI221" s="49"/>
      <c r="AJ221" s="49"/>
      <c r="AK221" s="49"/>
      <c r="AL221" s="49"/>
    </row>
    <row r="222" s="2" customFormat="1" ht="16.35" customHeight="1" spans="1:38">
      <c r="A222" s="89" t="s">
        <v>674</v>
      </c>
      <c r="B222" s="49">
        <v>251780.6</v>
      </c>
      <c r="C222" s="49">
        <v>0</v>
      </c>
      <c r="D222" s="49">
        <v>0</v>
      </c>
      <c r="E222" s="49">
        <v>0</v>
      </c>
      <c r="F222" s="49">
        <v>0</v>
      </c>
      <c r="G222" s="49">
        <v>0</v>
      </c>
      <c r="H222" s="49">
        <v>985645.29</v>
      </c>
      <c r="I222" s="49">
        <v>0</v>
      </c>
      <c r="J222" s="49">
        <v>0</v>
      </c>
      <c r="K222" s="49">
        <v>0</v>
      </c>
      <c r="L222" s="49">
        <v>0</v>
      </c>
      <c r="M222" s="49">
        <v>0</v>
      </c>
      <c r="N222" s="49">
        <v>0</v>
      </c>
      <c r="O222" s="49">
        <v>0</v>
      </c>
      <c r="P222" s="49">
        <v>0</v>
      </c>
      <c r="Q222" s="49">
        <v>0</v>
      </c>
      <c r="R222" s="49">
        <v>0</v>
      </c>
      <c r="S222" s="49">
        <v>0</v>
      </c>
      <c r="T222" s="49">
        <v>0</v>
      </c>
      <c r="U222" s="49">
        <v>0</v>
      </c>
      <c r="V222" s="49">
        <v>0</v>
      </c>
      <c r="W222" s="49">
        <v>0</v>
      </c>
      <c r="X222" s="49">
        <v>0</v>
      </c>
      <c r="Y222" s="49">
        <v>0</v>
      </c>
      <c r="Z222" s="49"/>
      <c r="AA222" s="49"/>
      <c r="AB222" s="49"/>
      <c r="AC222" s="49"/>
      <c r="AD222" s="49"/>
      <c r="AE222" s="49"/>
      <c r="AF222" s="49"/>
      <c r="AG222" s="49"/>
      <c r="AH222" s="49"/>
      <c r="AI222" s="49"/>
      <c r="AJ222" s="49"/>
      <c r="AK222" s="49"/>
      <c r="AL222" s="49"/>
    </row>
    <row r="223" s="2" customFormat="1" ht="16.35" customHeight="1" spans="1:38">
      <c r="A223" s="89" t="s">
        <v>675</v>
      </c>
      <c r="B223" s="49">
        <v>100860.63</v>
      </c>
      <c r="C223" s="49">
        <v>0</v>
      </c>
      <c r="D223" s="49">
        <v>0</v>
      </c>
      <c r="E223" s="49">
        <v>0</v>
      </c>
      <c r="F223" s="49">
        <v>0</v>
      </c>
      <c r="G223" s="49">
        <v>0</v>
      </c>
      <c r="H223" s="49">
        <v>150951.85</v>
      </c>
      <c r="I223" s="49">
        <v>340.19</v>
      </c>
      <c r="J223" s="49">
        <v>0</v>
      </c>
      <c r="K223" s="49">
        <v>3520</v>
      </c>
      <c r="L223" s="49">
        <v>300.19</v>
      </c>
      <c r="M223" s="49">
        <v>10</v>
      </c>
      <c r="N223" s="49">
        <v>10</v>
      </c>
      <c r="O223" s="49">
        <v>10</v>
      </c>
      <c r="P223" s="49">
        <v>10</v>
      </c>
      <c r="Q223" s="49">
        <v>0</v>
      </c>
      <c r="R223" s="49">
        <v>10</v>
      </c>
      <c r="S223" s="49">
        <v>3510</v>
      </c>
      <c r="T223" s="49">
        <v>0</v>
      </c>
      <c r="U223" s="49">
        <v>0</v>
      </c>
      <c r="V223" s="49">
        <v>0</v>
      </c>
      <c r="W223" s="49">
        <v>0</v>
      </c>
      <c r="X223" s="49">
        <v>0</v>
      </c>
      <c r="Y223" s="49">
        <v>0</v>
      </c>
      <c r="Z223" s="49"/>
      <c r="AA223" s="49"/>
      <c r="AB223" s="49"/>
      <c r="AC223" s="49"/>
      <c r="AD223" s="49"/>
      <c r="AE223" s="49"/>
      <c r="AF223" s="49"/>
      <c r="AG223" s="49"/>
      <c r="AH223" s="49"/>
      <c r="AI223" s="49"/>
      <c r="AJ223" s="49"/>
      <c r="AK223" s="49"/>
      <c r="AL223" s="49"/>
    </row>
    <row r="224" s="2" customFormat="1" ht="16.35" customHeight="1" spans="1:38">
      <c r="A224" s="89" t="s">
        <v>676</v>
      </c>
      <c r="B224" s="49">
        <v>107865.25</v>
      </c>
      <c r="C224" s="49">
        <v>0</v>
      </c>
      <c r="D224" s="49">
        <v>0</v>
      </c>
      <c r="E224" s="49">
        <v>0</v>
      </c>
      <c r="F224" s="49">
        <v>0</v>
      </c>
      <c r="G224" s="49">
        <v>0</v>
      </c>
      <c r="H224" s="49">
        <v>48543.69</v>
      </c>
      <c r="I224" s="49">
        <v>0</v>
      </c>
      <c r="J224" s="49">
        <v>900</v>
      </c>
      <c r="K224" s="49">
        <v>0</v>
      </c>
      <c r="L224" s="49">
        <v>0</v>
      </c>
      <c r="M224" s="49">
        <v>0</v>
      </c>
      <c r="N224" s="49">
        <v>0</v>
      </c>
      <c r="O224" s="49">
        <v>0</v>
      </c>
      <c r="P224" s="49">
        <v>0</v>
      </c>
      <c r="Q224" s="49">
        <v>0</v>
      </c>
      <c r="R224" s="49">
        <v>0</v>
      </c>
      <c r="S224" s="49">
        <v>0</v>
      </c>
      <c r="T224" s="49">
        <v>0</v>
      </c>
      <c r="U224" s="49">
        <v>0</v>
      </c>
      <c r="V224" s="49">
        <v>900</v>
      </c>
      <c r="W224" s="49">
        <v>0</v>
      </c>
      <c r="X224" s="49">
        <v>0</v>
      </c>
      <c r="Y224" s="49">
        <v>0</v>
      </c>
      <c r="Z224" s="49"/>
      <c r="AA224" s="49"/>
      <c r="AB224" s="49"/>
      <c r="AC224" s="49"/>
      <c r="AD224" s="49"/>
      <c r="AE224" s="49"/>
      <c r="AF224" s="49"/>
      <c r="AG224" s="49"/>
      <c r="AH224" s="49"/>
      <c r="AI224" s="49"/>
      <c r="AJ224" s="49"/>
      <c r="AK224" s="49"/>
      <c r="AL224" s="49"/>
    </row>
    <row r="225" s="2" customFormat="1" ht="16.35" customHeight="1" spans="1:38">
      <c r="A225" s="89" t="s">
        <v>677</v>
      </c>
      <c r="B225" s="49">
        <v>8111755.82</v>
      </c>
      <c r="C225" s="49">
        <v>0</v>
      </c>
      <c r="D225" s="49">
        <v>0</v>
      </c>
      <c r="E225" s="49">
        <v>0</v>
      </c>
      <c r="F225" s="49">
        <v>0</v>
      </c>
      <c r="G225" s="49">
        <v>0</v>
      </c>
      <c r="H225" s="49">
        <v>11142552.28</v>
      </c>
      <c r="I225" s="49">
        <v>267101.71</v>
      </c>
      <c r="J225" s="49">
        <v>0</v>
      </c>
      <c r="K225" s="49">
        <v>52085.52</v>
      </c>
      <c r="L225" s="49">
        <v>187008.26</v>
      </c>
      <c r="M225" s="49">
        <v>43328.08</v>
      </c>
      <c r="N225" s="49">
        <v>12255.12</v>
      </c>
      <c r="O225" s="49">
        <v>24510.25</v>
      </c>
      <c r="P225" s="49">
        <v>0</v>
      </c>
      <c r="Q225" s="49">
        <v>0</v>
      </c>
      <c r="R225" s="49">
        <v>24510.26</v>
      </c>
      <c r="S225" s="49">
        <v>27575.26</v>
      </c>
      <c r="T225" s="49">
        <v>0</v>
      </c>
      <c r="U225" s="49">
        <v>0</v>
      </c>
      <c r="V225" s="49">
        <v>0</v>
      </c>
      <c r="W225" s="49">
        <v>0</v>
      </c>
      <c r="X225" s="49">
        <v>0</v>
      </c>
      <c r="Y225" s="49">
        <v>0</v>
      </c>
      <c r="Z225" s="49"/>
      <c r="AA225" s="49"/>
      <c r="AB225" s="49"/>
      <c r="AC225" s="49"/>
      <c r="AD225" s="49"/>
      <c r="AE225" s="49"/>
      <c r="AF225" s="49"/>
      <c r="AG225" s="49"/>
      <c r="AH225" s="49"/>
      <c r="AI225" s="49"/>
      <c r="AJ225" s="49"/>
      <c r="AK225" s="49"/>
      <c r="AL225" s="49"/>
    </row>
    <row r="226" s="2" customFormat="1" ht="16.35" customHeight="1" spans="1:38">
      <c r="A226" s="89" t="s">
        <v>678</v>
      </c>
      <c r="B226" s="49">
        <v>1481560.74</v>
      </c>
      <c r="C226" s="49">
        <v>0</v>
      </c>
      <c r="D226" s="49">
        <v>0</v>
      </c>
      <c r="E226" s="49">
        <v>0</v>
      </c>
      <c r="F226" s="49">
        <v>0</v>
      </c>
      <c r="G226" s="49">
        <v>0</v>
      </c>
      <c r="H226" s="49">
        <v>3910992.34</v>
      </c>
      <c r="I226" s="49">
        <v>433723.83</v>
      </c>
      <c r="J226" s="49">
        <v>4618.49</v>
      </c>
      <c r="K226" s="49">
        <v>34669.81</v>
      </c>
      <c r="L226" s="49">
        <v>0</v>
      </c>
      <c r="M226" s="49">
        <v>398272.69</v>
      </c>
      <c r="N226" s="49">
        <v>16762.46</v>
      </c>
      <c r="O226" s="49">
        <v>11792.46</v>
      </c>
      <c r="P226" s="49">
        <v>6896.22</v>
      </c>
      <c r="Q226" s="49">
        <v>0</v>
      </c>
      <c r="R226" s="49">
        <v>23113.21</v>
      </c>
      <c r="S226" s="49">
        <v>11556.6</v>
      </c>
      <c r="T226" s="49">
        <v>4358.49</v>
      </c>
      <c r="U226" s="49">
        <v>0</v>
      </c>
      <c r="V226" s="49">
        <v>0</v>
      </c>
      <c r="W226" s="49">
        <v>0</v>
      </c>
      <c r="X226" s="49">
        <v>0</v>
      </c>
      <c r="Y226" s="49">
        <v>260</v>
      </c>
      <c r="Z226" s="49"/>
      <c r="AA226" s="49"/>
      <c r="AB226" s="49"/>
      <c r="AC226" s="49"/>
      <c r="AD226" s="49"/>
      <c r="AE226" s="49"/>
      <c r="AF226" s="49"/>
      <c r="AG226" s="49"/>
      <c r="AH226" s="49"/>
      <c r="AI226" s="49"/>
      <c r="AJ226" s="49"/>
      <c r="AK226" s="49"/>
      <c r="AL226" s="49"/>
    </row>
    <row r="227" s="2" customFormat="1" ht="16.35" customHeight="1" spans="1:38">
      <c r="A227" s="89" t="s">
        <v>679</v>
      </c>
      <c r="B227" s="49">
        <v>0</v>
      </c>
      <c r="C227" s="49">
        <v>0</v>
      </c>
      <c r="D227" s="49">
        <v>0</v>
      </c>
      <c r="E227" s="49">
        <v>0</v>
      </c>
      <c r="F227" s="49">
        <v>0</v>
      </c>
      <c r="G227" s="49">
        <v>0</v>
      </c>
      <c r="H227" s="49">
        <v>0</v>
      </c>
      <c r="I227" s="49">
        <v>0</v>
      </c>
      <c r="J227" s="49">
        <v>0</v>
      </c>
      <c r="K227" s="49">
        <v>0</v>
      </c>
      <c r="L227" s="49">
        <v>0</v>
      </c>
      <c r="M227" s="49">
        <v>0</v>
      </c>
      <c r="N227" s="49">
        <v>0</v>
      </c>
      <c r="O227" s="49">
        <v>0</v>
      </c>
      <c r="P227" s="49">
        <v>0</v>
      </c>
      <c r="Q227" s="49">
        <v>0</v>
      </c>
      <c r="R227" s="49">
        <v>0</v>
      </c>
      <c r="S227" s="49">
        <v>0</v>
      </c>
      <c r="T227" s="49">
        <v>0</v>
      </c>
      <c r="U227" s="49">
        <v>0</v>
      </c>
      <c r="V227" s="49">
        <v>0</v>
      </c>
      <c r="W227" s="49">
        <v>0</v>
      </c>
      <c r="X227" s="49">
        <v>0</v>
      </c>
      <c r="Y227" s="49">
        <v>0</v>
      </c>
      <c r="Z227" s="49"/>
      <c r="AA227" s="49"/>
      <c r="AB227" s="49"/>
      <c r="AC227" s="49"/>
      <c r="AD227" s="49"/>
      <c r="AE227" s="49"/>
      <c r="AF227" s="49"/>
      <c r="AG227" s="49"/>
      <c r="AH227" s="49"/>
      <c r="AI227" s="49"/>
      <c r="AJ227" s="49"/>
      <c r="AK227" s="49"/>
      <c r="AL227" s="49"/>
    </row>
    <row r="228" s="2" customFormat="1" ht="16.35" customHeight="1" spans="1:38">
      <c r="A228" s="89" t="s">
        <v>680</v>
      </c>
      <c r="B228" s="49">
        <v>6753669.24</v>
      </c>
      <c r="C228" s="49">
        <v>0</v>
      </c>
      <c r="D228" s="49">
        <v>0</v>
      </c>
      <c r="E228" s="49">
        <v>0</v>
      </c>
      <c r="F228" s="49">
        <v>0</v>
      </c>
      <c r="G228" s="49">
        <v>0</v>
      </c>
      <c r="H228" s="49">
        <v>9162825.47</v>
      </c>
      <c r="I228" s="49">
        <v>408111.28</v>
      </c>
      <c r="J228" s="49">
        <v>0</v>
      </c>
      <c r="K228" s="49">
        <v>23612</v>
      </c>
      <c r="L228" s="49">
        <v>293815.89</v>
      </c>
      <c r="M228" s="49">
        <v>42989.08</v>
      </c>
      <c r="N228" s="49">
        <v>19066.65</v>
      </c>
      <c r="O228" s="49">
        <v>44600.28</v>
      </c>
      <c r="P228" s="49">
        <v>7639.38</v>
      </c>
      <c r="Q228" s="49">
        <v>0</v>
      </c>
      <c r="R228" s="49">
        <v>3696.68</v>
      </c>
      <c r="S228" s="49">
        <v>19915.32</v>
      </c>
      <c r="T228" s="49">
        <v>0</v>
      </c>
      <c r="U228" s="49">
        <v>0</v>
      </c>
      <c r="V228" s="49">
        <v>0</v>
      </c>
      <c r="W228" s="49">
        <v>0</v>
      </c>
      <c r="X228" s="49">
        <v>0</v>
      </c>
      <c r="Y228" s="49">
        <v>0</v>
      </c>
      <c r="Z228" s="49"/>
      <c r="AA228" s="49"/>
      <c r="AB228" s="49"/>
      <c r="AC228" s="49"/>
      <c r="AD228" s="49"/>
      <c r="AE228" s="49"/>
      <c r="AF228" s="49"/>
      <c r="AG228" s="49"/>
      <c r="AH228" s="49"/>
      <c r="AI228" s="49"/>
      <c r="AJ228" s="49"/>
      <c r="AK228" s="49"/>
      <c r="AL228" s="49"/>
    </row>
    <row r="229" s="2" customFormat="1" ht="16.35" customHeight="1" spans="1:38">
      <c r="A229" s="89" t="s">
        <v>681</v>
      </c>
      <c r="B229" s="49">
        <v>9512875.75</v>
      </c>
      <c r="C229" s="49">
        <v>0</v>
      </c>
      <c r="D229" s="49">
        <v>0</v>
      </c>
      <c r="E229" s="49">
        <v>0</v>
      </c>
      <c r="F229" s="49">
        <v>0</v>
      </c>
      <c r="G229" s="49">
        <v>0</v>
      </c>
      <c r="H229" s="49">
        <v>365336.42</v>
      </c>
      <c r="I229" s="49">
        <v>89295.28</v>
      </c>
      <c r="J229" s="49">
        <v>0</v>
      </c>
      <c r="K229" s="49">
        <v>0</v>
      </c>
      <c r="L229" s="49">
        <v>0</v>
      </c>
      <c r="M229" s="49">
        <v>89295.28</v>
      </c>
      <c r="N229" s="49">
        <v>0</v>
      </c>
      <c r="O229" s="49">
        <v>0</v>
      </c>
      <c r="P229" s="49">
        <v>0</v>
      </c>
      <c r="Q229" s="49">
        <v>0</v>
      </c>
      <c r="R229" s="49">
        <v>0</v>
      </c>
      <c r="S229" s="49">
        <v>0</v>
      </c>
      <c r="T229" s="49">
        <v>0</v>
      </c>
      <c r="U229" s="49">
        <v>0</v>
      </c>
      <c r="V229" s="49">
        <v>0</v>
      </c>
      <c r="W229" s="49">
        <v>0</v>
      </c>
      <c r="X229" s="49">
        <v>0</v>
      </c>
      <c r="Y229" s="49">
        <v>0</v>
      </c>
      <c r="Z229" s="49"/>
      <c r="AA229" s="49"/>
      <c r="AB229" s="49"/>
      <c r="AC229" s="49"/>
      <c r="AD229" s="49"/>
      <c r="AE229" s="49"/>
      <c r="AF229" s="49"/>
      <c r="AG229" s="49"/>
      <c r="AH229" s="49"/>
      <c r="AI229" s="49"/>
      <c r="AJ229" s="49"/>
      <c r="AK229" s="49"/>
      <c r="AL229" s="49"/>
    </row>
    <row r="230" s="2" customFormat="1" ht="16.35" customHeight="1" spans="1:38">
      <c r="A230" s="89" t="s">
        <v>682</v>
      </c>
      <c r="B230" s="49">
        <v>2026184.46</v>
      </c>
      <c r="C230" s="49">
        <v>0</v>
      </c>
      <c r="D230" s="49">
        <v>0</v>
      </c>
      <c r="E230" s="49">
        <v>0</v>
      </c>
      <c r="F230" s="49">
        <v>0</v>
      </c>
      <c r="G230" s="49">
        <v>0</v>
      </c>
      <c r="H230" s="49">
        <v>4366522.05</v>
      </c>
      <c r="I230" s="49">
        <v>1012905.79</v>
      </c>
      <c r="J230" s="49">
        <v>620929.17</v>
      </c>
      <c r="K230" s="49">
        <v>91433.98</v>
      </c>
      <c r="L230" s="49">
        <v>674164.04</v>
      </c>
      <c r="M230" s="49">
        <v>117897.67</v>
      </c>
      <c r="N230" s="49">
        <v>40148</v>
      </c>
      <c r="O230" s="49">
        <v>132392.72</v>
      </c>
      <c r="P230" s="49">
        <v>48303.36</v>
      </c>
      <c r="Q230" s="49">
        <v>7902.26</v>
      </c>
      <c r="R230" s="49">
        <v>26464.44</v>
      </c>
      <c r="S230" s="49">
        <v>57067.28</v>
      </c>
      <c r="T230" s="49">
        <v>45383.81</v>
      </c>
      <c r="U230" s="49">
        <v>0</v>
      </c>
      <c r="V230" s="49">
        <v>109555.35</v>
      </c>
      <c r="W230" s="49">
        <v>84083.31</v>
      </c>
      <c r="X230" s="49">
        <v>0</v>
      </c>
      <c r="Y230" s="49">
        <v>381906.7</v>
      </c>
      <c r="Z230" s="49"/>
      <c r="AA230" s="49"/>
      <c r="AB230" s="49"/>
      <c r="AC230" s="49"/>
      <c r="AD230" s="49"/>
      <c r="AE230" s="49"/>
      <c r="AF230" s="49"/>
      <c r="AG230" s="49"/>
      <c r="AH230" s="49"/>
      <c r="AI230" s="49"/>
      <c r="AJ230" s="49"/>
      <c r="AK230" s="49"/>
      <c r="AL230" s="49"/>
    </row>
    <row r="231" s="2" customFormat="1" ht="16.35" customHeight="1" spans="1:38">
      <c r="A231" s="89" t="s">
        <v>683</v>
      </c>
      <c r="B231" s="49">
        <v>0</v>
      </c>
      <c r="C231" s="49">
        <v>0</v>
      </c>
      <c r="D231" s="49">
        <v>0</v>
      </c>
      <c r="E231" s="49">
        <v>0</v>
      </c>
      <c r="F231" s="49">
        <v>0</v>
      </c>
      <c r="G231" s="49">
        <v>0</v>
      </c>
      <c r="H231" s="49">
        <v>0</v>
      </c>
      <c r="I231" s="49">
        <v>0</v>
      </c>
      <c r="J231" s="49">
        <v>0</v>
      </c>
      <c r="K231" s="49">
        <v>0</v>
      </c>
      <c r="L231" s="49">
        <v>0</v>
      </c>
      <c r="M231" s="49">
        <v>0</v>
      </c>
      <c r="N231" s="49">
        <v>0</v>
      </c>
      <c r="O231" s="49">
        <v>0</v>
      </c>
      <c r="P231" s="49">
        <v>0</v>
      </c>
      <c r="Q231" s="49">
        <v>0</v>
      </c>
      <c r="R231" s="49">
        <v>0</v>
      </c>
      <c r="S231" s="49">
        <v>0</v>
      </c>
      <c r="T231" s="49">
        <v>0</v>
      </c>
      <c r="U231" s="49">
        <v>0</v>
      </c>
      <c r="V231" s="49">
        <v>0</v>
      </c>
      <c r="W231" s="49">
        <v>0</v>
      </c>
      <c r="X231" s="49">
        <v>0</v>
      </c>
      <c r="Y231" s="49">
        <v>0</v>
      </c>
      <c r="Z231" s="49"/>
      <c r="AA231" s="49"/>
      <c r="AB231" s="49"/>
      <c r="AC231" s="49"/>
      <c r="AD231" s="49"/>
      <c r="AE231" s="49"/>
      <c r="AF231" s="49"/>
      <c r="AG231" s="49"/>
      <c r="AH231" s="49"/>
      <c r="AI231" s="49"/>
      <c r="AJ231" s="49"/>
      <c r="AK231" s="49"/>
      <c r="AL231" s="49"/>
    </row>
    <row r="232" s="2" customFormat="1" ht="16.35" customHeight="1" spans="1:38">
      <c r="A232" s="89" t="s">
        <v>684</v>
      </c>
      <c r="B232" s="49">
        <v>30986833.84</v>
      </c>
      <c r="C232" s="49">
        <v>0</v>
      </c>
      <c r="D232" s="49">
        <v>0</v>
      </c>
      <c r="E232" s="49">
        <v>0</v>
      </c>
      <c r="F232" s="49">
        <v>0</v>
      </c>
      <c r="G232" s="49">
        <v>0</v>
      </c>
      <c r="H232" s="49">
        <v>51302512.84</v>
      </c>
      <c r="I232" s="49">
        <v>10856709.94</v>
      </c>
      <c r="J232" s="49">
        <v>3594112.4</v>
      </c>
      <c r="K232" s="49">
        <v>832165.52</v>
      </c>
      <c r="L232" s="49">
        <v>7145153.93</v>
      </c>
      <c r="M232" s="49">
        <v>1686625.98</v>
      </c>
      <c r="N232" s="49">
        <v>370722.51</v>
      </c>
      <c r="O232" s="49">
        <v>1237617.31</v>
      </c>
      <c r="P232" s="49">
        <v>416590.21</v>
      </c>
      <c r="Q232" s="49">
        <v>7902.26</v>
      </c>
      <c r="R232" s="49">
        <v>272971.95</v>
      </c>
      <c r="S232" s="49">
        <v>551291.31</v>
      </c>
      <c r="T232" s="49">
        <v>125212.45</v>
      </c>
      <c r="U232" s="49">
        <v>0</v>
      </c>
      <c r="V232" s="49">
        <v>755653.51</v>
      </c>
      <c r="W232" s="49">
        <v>686365.92</v>
      </c>
      <c r="X232" s="49">
        <v>0</v>
      </c>
      <c r="Y232" s="49">
        <v>2026880.52</v>
      </c>
      <c r="Z232" s="49"/>
      <c r="AA232" s="49"/>
      <c r="AB232" s="49"/>
      <c r="AC232" s="49"/>
      <c r="AD232" s="49"/>
      <c r="AE232" s="49"/>
      <c r="AF232" s="49"/>
      <c r="AG232" s="49"/>
      <c r="AH232" s="49"/>
      <c r="AI232" s="49"/>
      <c r="AJ232" s="49"/>
      <c r="AK232" s="49"/>
      <c r="AL232" s="49"/>
    </row>
    <row r="233" s="2" customFormat="1" ht="16.35" customHeight="1" spans="1:38">
      <c r="A233" s="89" t="s">
        <v>685</v>
      </c>
      <c r="B233" s="49">
        <v>0</v>
      </c>
      <c r="C233" s="49">
        <v>0</v>
      </c>
      <c r="D233" s="49">
        <v>0</v>
      </c>
      <c r="E233" s="49">
        <v>0</v>
      </c>
      <c r="F233" s="49">
        <v>0</v>
      </c>
      <c r="G233" s="49">
        <v>0</v>
      </c>
      <c r="H233" s="49">
        <v>0</v>
      </c>
      <c r="I233" s="49">
        <v>0</v>
      </c>
      <c r="J233" s="49">
        <v>0</v>
      </c>
      <c r="K233" s="49">
        <v>0</v>
      </c>
      <c r="L233" s="49">
        <v>0</v>
      </c>
      <c r="M233" s="49">
        <v>0</v>
      </c>
      <c r="N233" s="49">
        <v>0</v>
      </c>
      <c r="O233" s="49">
        <v>0</v>
      </c>
      <c r="P233" s="49">
        <v>0</v>
      </c>
      <c r="Q233" s="49">
        <v>0</v>
      </c>
      <c r="R233" s="49">
        <v>0</v>
      </c>
      <c r="S233" s="49">
        <v>0</v>
      </c>
      <c r="T233" s="49">
        <v>0</v>
      </c>
      <c r="U233" s="49">
        <v>0</v>
      </c>
      <c r="V233" s="49">
        <v>0</v>
      </c>
      <c r="W233" s="49">
        <v>0</v>
      </c>
      <c r="X233" s="49">
        <v>0</v>
      </c>
      <c r="Y233" s="49">
        <v>0</v>
      </c>
      <c r="Z233" s="49"/>
      <c r="AA233" s="49"/>
      <c r="AB233" s="49"/>
      <c r="AC233" s="49"/>
      <c r="AD233" s="49"/>
      <c r="AE233" s="49"/>
      <c r="AF233" s="49"/>
      <c r="AG233" s="49"/>
      <c r="AH233" s="49"/>
      <c r="AI233" s="49"/>
      <c r="AJ233" s="49"/>
      <c r="AK233" s="49"/>
      <c r="AL233" s="49"/>
    </row>
    <row r="234" s="2" customFormat="1" ht="16.35" customHeight="1" spans="1:38">
      <c r="A234" s="89" t="s">
        <v>686</v>
      </c>
      <c r="B234" s="49">
        <v>0</v>
      </c>
      <c r="C234" s="49">
        <v>0</v>
      </c>
      <c r="D234" s="49">
        <v>0</v>
      </c>
      <c r="E234" s="49">
        <v>0</v>
      </c>
      <c r="F234" s="49">
        <v>0</v>
      </c>
      <c r="G234" s="49">
        <v>0</v>
      </c>
      <c r="H234" s="49">
        <v>0</v>
      </c>
      <c r="I234" s="49">
        <v>0</v>
      </c>
      <c r="J234" s="49">
        <v>0</v>
      </c>
      <c r="K234" s="49">
        <v>0</v>
      </c>
      <c r="L234" s="49">
        <v>0</v>
      </c>
      <c r="M234" s="49">
        <v>0</v>
      </c>
      <c r="N234" s="49">
        <v>0</v>
      </c>
      <c r="O234" s="49">
        <v>0</v>
      </c>
      <c r="P234" s="49">
        <v>0</v>
      </c>
      <c r="Q234" s="49">
        <v>0</v>
      </c>
      <c r="R234" s="49">
        <v>0</v>
      </c>
      <c r="S234" s="49">
        <v>0</v>
      </c>
      <c r="T234" s="49">
        <v>0</v>
      </c>
      <c r="U234" s="49">
        <v>0</v>
      </c>
      <c r="V234" s="49">
        <v>0</v>
      </c>
      <c r="W234" s="49">
        <v>0</v>
      </c>
      <c r="X234" s="49">
        <v>0</v>
      </c>
      <c r="Y234" s="49">
        <v>0</v>
      </c>
      <c r="Z234" s="49"/>
      <c r="AA234" s="49"/>
      <c r="AB234" s="49"/>
      <c r="AC234" s="49"/>
      <c r="AD234" s="49"/>
      <c r="AE234" s="49"/>
      <c r="AF234" s="49"/>
      <c r="AG234" s="49"/>
      <c r="AH234" s="49"/>
      <c r="AI234" s="49"/>
      <c r="AJ234" s="49"/>
      <c r="AK234" s="49"/>
      <c r="AL234" s="49"/>
    </row>
    <row r="235" s="2" customFormat="1" ht="16.35" customHeight="1" spans="1:38">
      <c r="A235" s="89" t="s">
        <v>687</v>
      </c>
      <c r="B235" s="49">
        <v>1601558.03</v>
      </c>
      <c r="C235" s="49">
        <v>0</v>
      </c>
      <c r="D235" s="49">
        <v>0</v>
      </c>
      <c r="E235" s="49">
        <v>0</v>
      </c>
      <c r="F235" s="49">
        <v>0</v>
      </c>
      <c r="G235" s="49">
        <v>0</v>
      </c>
      <c r="H235" s="49">
        <v>1396635.84</v>
      </c>
      <c r="I235" s="49">
        <v>148797.67</v>
      </c>
      <c r="J235" s="49">
        <v>631934.59</v>
      </c>
      <c r="K235" s="49">
        <v>129088.13</v>
      </c>
      <c r="L235" s="49">
        <v>16966.6</v>
      </c>
      <c r="M235" s="49">
        <v>31212.36</v>
      </c>
      <c r="N235" s="49">
        <v>8991.09</v>
      </c>
      <c r="O235" s="49">
        <v>70130.07</v>
      </c>
      <c r="P235" s="49">
        <v>21497.55</v>
      </c>
      <c r="Q235" s="49">
        <v>39484.48</v>
      </c>
      <c r="R235" s="49">
        <v>56927.93</v>
      </c>
      <c r="S235" s="49">
        <v>32675.72</v>
      </c>
      <c r="T235" s="49">
        <v>61441.33</v>
      </c>
      <c r="U235" s="49">
        <v>0</v>
      </c>
      <c r="V235" s="49">
        <v>308574.2</v>
      </c>
      <c r="W235" s="49">
        <v>105588.71</v>
      </c>
      <c r="X235" s="49">
        <v>69729.26</v>
      </c>
      <c r="Y235" s="49">
        <v>86601.09</v>
      </c>
      <c r="Z235" s="49"/>
      <c r="AA235" s="49"/>
      <c r="AB235" s="49"/>
      <c r="AC235" s="49"/>
      <c r="AD235" s="49"/>
      <c r="AE235" s="49"/>
      <c r="AF235" s="49"/>
      <c r="AG235" s="49"/>
      <c r="AH235" s="49"/>
      <c r="AI235" s="49"/>
      <c r="AJ235" s="49"/>
      <c r="AK235" s="49"/>
      <c r="AL235" s="49"/>
    </row>
    <row r="236" s="2" customFormat="1" ht="16.35" customHeight="1" spans="1:38">
      <c r="A236" s="89" t="s">
        <v>688</v>
      </c>
      <c r="B236" s="49">
        <v>0</v>
      </c>
      <c r="C236" s="49">
        <v>0</v>
      </c>
      <c r="D236" s="49">
        <v>0</v>
      </c>
      <c r="E236" s="49">
        <v>0</v>
      </c>
      <c r="F236" s="49">
        <v>0</v>
      </c>
      <c r="G236" s="49">
        <v>0</v>
      </c>
      <c r="H236" s="49">
        <v>44404.25</v>
      </c>
      <c r="I236" s="49">
        <v>0</v>
      </c>
      <c r="J236" s="49">
        <v>0</v>
      </c>
      <c r="K236" s="49">
        <v>0</v>
      </c>
      <c r="L236" s="49">
        <v>0</v>
      </c>
      <c r="M236" s="49">
        <v>0</v>
      </c>
      <c r="N236" s="49">
        <v>0</v>
      </c>
      <c r="O236" s="49">
        <v>0</v>
      </c>
      <c r="P236" s="49">
        <v>0</v>
      </c>
      <c r="Q236" s="49">
        <v>0</v>
      </c>
      <c r="R236" s="49">
        <v>0</v>
      </c>
      <c r="S236" s="49">
        <v>0</v>
      </c>
      <c r="T236" s="49">
        <v>0</v>
      </c>
      <c r="U236" s="49">
        <v>0</v>
      </c>
      <c r="V236" s="49">
        <v>0</v>
      </c>
      <c r="W236" s="49">
        <v>0</v>
      </c>
      <c r="X236" s="49">
        <v>0</v>
      </c>
      <c r="Y236" s="49">
        <v>0</v>
      </c>
      <c r="Z236" s="49"/>
      <c r="AA236" s="49"/>
      <c r="AB236" s="49"/>
      <c r="AC236" s="49"/>
      <c r="AD236" s="49"/>
      <c r="AE236" s="49"/>
      <c r="AF236" s="49"/>
      <c r="AG236" s="49"/>
      <c r="AH236" s="49"/>
      <c r="AI236" s="49"/>
      <c r="AJ236" s="49"/>
      <c r="AK236" s="49"/>
      <c r="AL236" s="49"/>
    </row>
    <row r="237" s="2" customFormat="1" ht="16.35" customHeight="1" spans="1:38">
      <c r="A237" s="89" t="s">
        <v>689</v>
      </c>
      <c r="B237" s="49">
        <v>1601558.03</v>
      </c>
      <c r="C237" s="49">
        <v>0</v>
      </c>
      <c r="D237" s="49">
        <v>0</v>
      </c>
      <c r="E237" s="49">
        <v>0</v>
      </c>
      <c r="F237" s="49">
        <v>0</v>
      </c>
      <c r="G237" s="49">
        <v>0</v>
      </c>
      <c r="H237" s="49">
        <v>1441040.09</v>
      </c>
      <c r="I237" s="49">
        <v>148797.67</v>
      </c>
      <c r="J237" s="49">
        <v>631934.59</v>
      </c>
      <c r="K237" s="49">
        <v>129088.13</v>
      </c>
      <c r="L237" s="49">
        <v>16966.6</v>
      </c>
      <c r="M237" s="49">
        <v>31212.36</v>
      </c>
      <c r="N237" s="49">
        <v>8991.09</v>
      </c>
      <c r="O237" s="49">
        <v>70130.07</v>
      </c>
      <c r="P237" s="49">
        <v>21497.55</v>
      </c>
      <c r="Q237" s="49">
        <v>39484.48</v>
      </c>
      <c r="R237" s="49">
        <v>56927.93</v>
      </c>
      <c r="S237" s="49">
        <v>32675.72</v>
      </c>
      <c r="T237" s="49">
        <v>61441.33</v>
      </c>
      <c r="U237" s="49">
        <v>0</v>
      </c>
      <c r="V237" s="49">
        <v>308574.2</v>
      </c>
      <c r="W237" s="49">
        <v>105588.71</v>
      </c>
      <c r="X237" s="49">
        <v>69729.26</v>
      </c>
      <c r="Y237" s="49">
        <v>86601.09</v>
      </c>
      <c r="Z237" s="49"/>
      <c r="AA237" s="49"/>
      <c r="AB237" s="49"/>
      <c r="AC237" s="49"/>
      <c r="AD237" s="49"/>
      <c r="AE237" s="49"/>
      <c r="AF237" s="49"/>
      <c r="AG237" s="49"/>
      <c r="AH237" s="49"/>
      <c r="AI237" s="49"/>
      <c r="AJ237" s="49"/>
      <c r="AK237" s="49"/>
      <c r="AL237" s="49"/>
    </row>
    <row r="238" s="2" customFormat="1" ht="16.35" customHeight="1" spans="1:38">
      <c r="A238" s="89" t="s">
        <v>690</v>
      </c>
      <c r="B238" s="49">
        <v>160322959.03065</v>
      </c>
      <c r="C238" s="49">
        <v>0</v>
      </c>
      <c r="D238" s="49">
        <v>23406.88</v>
      </c>
      <c r="E238" s="49">
        <v>0</v>
      </c>
      <c r="F238" s="49">
        <v>0</v>
      </c>
      <c r="G238" s="49">
        <v>0</v>
      </c>
      <c r="H238" s="49">
        <v>251975913.2174</v>
      </c>
      <c r="I238" s="49">
        <v>29643156.3433</v>
      </c>
      <c r="J238" s="49">
        <v>76256302.579</v>
      </c>
      <c r="K238" s="49">
        <v>11267402.2939</v>
      </c>
      <c r="L238" s="49">
        <v>10067582.84</v>
      </c>
      <c r="M238" s="49">
        <v>6648377.27365</v>
      </c>
      <c r="N238" s="49">
        <v>2007780.4737</v>
      </c>
      <c r="O238" s="49">
        <v>7948665.87665</v>
      </c>
      <c r="P238" s="49">
        <v>2970749.8793</v>
      </c>
      <c r="Q238" s="49">
        <v>3643843.55225</v>
      </c>
      <c r="R238" s="49">
        <v>4313144.1375</v>
      </c>
      <c r="S238" s="49">
        <v>3310414.60415</v>
      </c>
      <c r="T238" s="49">
        <v>3547575.49</v>
      </c>
      <c r="U238" s="49">
        <v>0</v>
      </c>
      <c r="V238" s="49">
        <v>46698893.6557</v>
      </c>
      <c r="W238" s="49">
        <v>14981094.5378</v>
      </c>
      <c r="X238" s="49">
        <v>4012764.5855</v>
      </c>
      <c r="Y238" s="49">
        <v>7015974.31</v>
      </c>
      <c r="Z238" s="49"/>
      <c r="AA238" s="49"/>
      <c r="AB238" s="49"/>
      <c r="AC238" s="49"/>
      <c r="AD238" s="49"/>
      <c r="AE238" s="49"/>
      <c r="AF238" s="49"/>
      <c r="AG238" s="49"/>
      <c r="AH238" s="49"/>
      <c r="AI238" s="49"/>
      <c r="AJ238" s="49"/>
      <c r="AK238" s="49"/>
      <c r="AL238" s="49"/>
    </row>
    <row r="239" s="2" customFormat="1" ht="16.35" customHeight="1" spans="1:38">
      <c r="A239" s="89" t="s">
        <v>691</v>
      </c>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c r="AL239" s="49"/>
    </row>
    <row r="240" s="2" customFormat="1" ht="16.35" customHeight="1" spans="1:38">
      <c r="A240" s="89" t="s">
        <v>691</v>
      </c>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row>
    <row r="241" s="2" customFormat="1" ht="16.35" customHeight="1" spans="1:38">
      <c r="A241" s="89" t="s">
        <v>691</v>
      </c>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row>
    <row r="242" s="2" customFormat="1" ht="16.35" customHeight="1" spans="1:38">
      <c r="A242" s="89" t="s">
        <v>691</v>
      </c>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row>
    <row r="243" s="2" customFormat="1" ht="16.35" customHeight="1" spans="1:38">
      <c r="A243" s="89" t="s">
        <v>691</v>
      </c>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row>
    <row r="244" s="2" customFormat="1" ht="16.35" customHeight="1" spans="1:38">
      <c r="A244" s="89" t="s">
        <v>691</v>
      </c>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row>
    <row r="245" s="2" customFormat="1" ht="16.35" customHeight="1" spans="1:38">
      <c r="A245" s="89" t="s">
        <v>691</v>
      </c>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row>
    <row r="246" s="2" customFormat="1" ht="16.35" customHeight="1" spans="1:38">
      <c r="A246" s="89" t="s">
        <v>691</v>
      </c>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row>
    <row r="247" s="2" customFormat="1" ht="16.35" customHeight="1" spans="1:38">
      <c r="A247" s="89" t="s">
        <v>691</v>
      </c>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row>
    <row r="248" s="2" customFormat="1" ht="16.35" customHeight="1" spans="1:38">
      <c r="A248" s="89" t="s">
        <v>691</v>
      </c>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row>
    <row r="249" s="2" customFormat="1" ht="16.35" customHeight="1" spans="1:38">
      <c r="A249" s="89" t="s">
        <v>691</v>
      </c>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row>
    <row r="250" s="2" customFormat="1" ht="16.35" customHeight="1" spans="1:38">
      <c r="A250" s="89" t="s">
        <v>691</v>
      </c>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row>
    <row r="251" s="2" customFormat="1" ht="16.35" customHeight="1" spans="1:38">
      <c r="A251" s="89" t="s">
        <v>691</v>
      </c>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row>
    <row r="252" s="2" customFormat="1" ht="16.35" customHeight="1" spans="1:38">
      <c r="A252" s="89" t="s">
        <v>691</v>
      </c>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c r="AL252" s="49"/>
    </row>
    <row r="253" s="2" customFormat="1" ht="16.35" customHeight="1" spans="1:38">
      <c r="A253" s="89" t="s">
        <v>691</v>
      </c>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row>
    <row r="254" s="2" customFormat="1" ht="16.35" customHeight="1" spans="1:38">
      <c r="A254" s="89" t="s">
        <v>691</v>
      </c>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49"/>
      <c r="AK254" s="49"/>
      <c r="AL254" s="49"/>
    </row>
    <row r="255" s="2" customFormat="1" ht="16.35" customHeight="1" spans="1:38">
      <c r="A255" s="89" t="s">
        <v>691</v>
      </c>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row>
    <row r="256" s="2" customFormat="1" ht="16.35" customHeight="1" spans="1:38">
      <c r="A256" s="89" t="s">
        <v>691</v>
      </c>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row>
    <row r="257" s="2" customFormat="1" ht="16.35" customHeight="1" spans="1:38">
      <c r="A257" s="89" t="s">
        <v>691</v>
      </c>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c r="AJ257" s="49"/>
      <c r="AK257" s="49"/>
      <c r="AL257" s="49"/>
    </row>
    <row r="258" s="2" customFormat="1" ht="16.35" customHeight="1" spans="1:38">
      <c r="A258" s="89" t="s">
        <v>691</v>
      </c>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c r="AJ258" s="49"/>
      <c r="AK258" s="49"/>
      <c r="AL258" s="49"/>
    </row>
    <row r="259" s="2" customFormat="1" ht="16.35" customHeight="1" spans="1:38">
      <c r="A259" s="89" t="s">
        <v>691</v>
      </c>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row>
    <row r="260" s="2" customFormat="1" ht="16.35" customHeight="1" spans="1:38">
      <c r="A260" s="89" t="s">
        <v>691</v>
      </c>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c r="AJ260" s="49"/>
      <c r="AK260" s="49"/>
      <c r="AL260" s="49"/>
    </row>
    <row r="261" s="2" customFormat="1" ht="16.35" customHeight="1" spans="1:38">
      <c r="A261" s="89" t="s">
        <v>691</v>
      </c>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c r="AJ261" s="49"/>
      <c r="AK261" s="49"/>
      <c r="AL261" s="49"/>
    </row>
    <row r="262" s="2" customFormat="1" ht="16.35" customHeight="1" spans="1:38">
      <c r="A262" s="89" t="s">
        <v>691</v>
      </c>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row>
    <row r="263" s="2" customFormat="1" ht="16.35" customHeight="1" spans="1:38">
      <c r="A263" s="89" t="s">
        <v>691</v>
      </c>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49"/>
      <c r="AK263" s="49"/>
      <c r="AL263" s="49"/>
    </row>
    <row r="264" s="2" customFormat="1" ht="16.35" customHeight="1" spans="1:38">
      <c r="A264" s="89" t="s">
        <v>691</v>
      </c>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c r="AJ264" s="49"/>
      <c r="AK264" s="49"/>
      <c r="AL264" s="49"/>
    </row>
    <row r="265" s="2" customFormat="1" ht="16.35" customHeight="1" spans="1:38">
      <c r="A265" s="89" t="s">
        <v>691</v>
      </c>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row>
    <row r="266" s="2" customFormat="1" ht="16.35" customHeight="1" spans="1:38">
      <c r="A266" s="89" t="s">
        <v>691</v>
      </c>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row>
    <row r="267" s="2" customFormat="1" ht="16.35" customHeight="1" spans="1:38">
      <c r="A267" s="89" t="s">
        <v>691</v>
      </c>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row>
    <row r="268" s="2" customFormat="1" ht="16.35" customHeight="1" spans="1:38">
      <c r="A268" s="89" t="s">
        <v>691</v>
      </c>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49"/>
      <c r="AK268" s="49"/>
      <c r="AL268" s="49"/>
    </row>
    <row r="269" s="2" customFormat="1" ht="16.35" customHeight="1" spans="1:38">
      <c r="A269" s="89" t="s">
        <v>691</v>
      </c>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c r="AJ269" s="49"/>
      <c r="AK269" s="49"/>
      <c r="AL269" s="49"/>
    </row>
    <row r="270" s="2" customFormat="1" ht="16.35" customHeight="1" spans="1:38">
      <c r="A270" s="89" t="s">
        <v>691</v>
      </c>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c r="AJ270" s="49"/>
      <c r="AK270" s="49"/>
      <c r="AL270" s="49"/>
    </row>
    <row r="271" s="2" customFormat="1" ht="16.35" customHeight="1" spans="1:38">
      <c r="A271" s="89" t="s">
        <v>691</v>
      </c>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row>
    <row r="272" s="2" customFormat="1" ht="16.35" customHeight="1" spans="1:38">
      <c r="A272" s="89" t="s">
        <v>691</v>
      </c>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49"/>
      <c r="AJ272" s="49"/>
      <c r="AK272" s="49"/>
      <c r="AL272" s="49"/>
    </row>
    <row r="273" s="2" customFormat="1" ht="16.35" customHeight="1" spans="1:38">
      <c r="A273" s="89" t="s">
        <v>691</v>
      </c>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c r="AJ273" s="49"/>
      <c r="AK273" s="49"/>
      <c r="AL273" s="49"/>
    </row>
    <row r="274" s="2" customFormat="1" ht="16.35" customHeight="1" spans="1:38">
      <c r="A274" s="89" t="s">
        <v>691</v>
      </c>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row>
    <row r="275" s="2" customFormat="1" ht="16.35" customHeight="1" spans="1:38">
      <c r="A275" s="89" t="s">
        <v>691</v>
      </c>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c r="AJ275" s="49"/>
      <c r="AK275" s="49"/>
      <c r="AL275" s="49"/>
    </row>
    <row r="276" s="2" customFormat="1" ht="16.35" customHeight="1" spans="1:38">
      <c r="A276" s="89" t="s">
        <v>691</v>
      </c>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49"/>
      <c r="AJ276" s="49"/>
      <c r="AK276" s="49"/>
      <c r="AL276" s="49"/>
    </row>
    <row r="277" s="2" customFormat="1" ht="16.35" customHeight="1" spans="1:38">
      <c r="A277" s="89" t="s">
        <v>691</v>
      </c>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c r="AJ277" s="49"/>
      <c r="AK277" s="49"/>
      <c r="AL277" s="49"/>
    </row>
    <row r="278" s="2" customFormat="1" ht="16.35" customHeight="1" spans="1:38">
      <c r="A278" s="89" t="s">
        <v>691</v>
      </c>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c r="AJ278" s="49"/>
      <c r="AK278" s="49"/>
      <c r="AL278" s="49"/>
    </row>
    <row r="279" s="2" customFormat="1" ht="16.35" customHeight="1" spans="1:38">
      <c r="A279" s="89" t="s">
        <v>691</v>
      </c>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c r="AJ279" s="49"/>
      <c r="AK279" s="49"/>
      <c r="AL279" s="49"/>
    </row>
    <row r="280" s="2" customFormat="1" ht="16.35" customHeight="1" spans="1:38">
      <c r="A280" s="89" t="s">
        <v>691</v>
      </c>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c r="AJ280" s="49"/>
      <c r="AK280" s="49"/>
      <c r="AL280" s="49"/>
    </row>
    <row r="281" s="2" customFormat="1" ht="16.35" customHeight="1" spans="1:38">
      <c r="A281" s="89" t="s">
        <v>691</v>
      </c>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49"/>
      <c r="AJ281" s="49"/>
      <c r="AK281" s="49"/>
      <c r="AL281" s="49"/>
    </row>
    <row r="282" s="2" customFormat="1" ht="16.35" customHeight="1" spans="1:38">
      <c r="A282" s="89" t="s">
        <v>691</v>
      </c>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row>
    <row r="283" s="2" customFormat="1" ht="16.35" customHeight="1" spans="1:38">
      <c r="A283" s="89" t="s">
        <v>691</v>
      </c>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row>
    <row r="284" s="2" customFormat="1" ht="16.35" customHeight="1" spans="1:38">
      <c r="A284" s="89" t="s">
        <v>691</v>
      </c>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row>
    <row r="285" s="2" customFormat="1" ht="16.35" customHeight="1" spans="1:38">
      <c r="A285" s="89" t="s">
        <v>691</v>
      </c>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row>
    <row r="286" s="2" customFormat="1" ht="16.35" customHeight="1" spans="1:38">
      <c r="A286" s="89" t="s">
        <v>691</v>
      </c>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row>
    <row r="287" s="2" customFormat="1" ht="16.35" customHeight="1" spans="1:38">
      <c r="A287" s="89" t="s">
        <v>691</v>
      </c>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row>
    <row r="288" s="2" customFormat="1" ht="16.35" customHeight="1" spans="1:38">
      <c r="A288" s="89" t="s">
        <v>691</v>
      </c>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49"/>
      <c r="AJ288" s="49"/>
      <c r="AK288" s="49"/>
      <c r="AL288" s="49"/>
    </row>
    <row r="289" s="2" customFormat="1" ht="16.35" customHeight="1" spans="1:38">
      <c r="A289" s="89" t="s">
        <v>691</v>
      </c>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row>
    <row r="290" s="2" customFormat="1" ht="16.35" customHeight="1" spans="1:38">
      <c r="A290" s="89" t="s">
        <v>691</v>
      </c>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49"/>
      <c r="AJ290" s="49"/>
      <c r="AK290" s="49"/>
      <c r="AL290" s="49"/>
    </row>
    <row r="291" s="2" customFormat="1" ht="16.35" customHeight="1" spans="1:38">
      <c r="A291" s="89" t="s">
        <v>691</v>
      </c>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row>
    <row r="292" s="2" customFormat="1" ht="16.35" customHeight="1" spans="1:38">
      <c r="A292" s="89" t="s">
        <v>691</v>
      </c>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c r="AL292" s="49"/>
    </row>
    <row r="293" s="2" customFormat="1" ht="16.35" customHeight="1" spans="1:38">
      <c r="A293" s="89" t="s">
        <v>691</v>
      </c>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row>
    <row r="294" s="2" customFormat="1" ht="16.35" customHeight="1" spans="1:38">
      <c r="A294" s="89" t="s">
        <v>691</v>
      </c>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49"/>
      <c r="AJ294" s="49"/>
      <c r="AK294" s="49"/>
      <c r="AL294" s="49"/>
    </row>
    <row r="295" s="2" customFormat="1" ht="16.35" customHeight="1" spans="1:38">
      <c r="A295" s="89" t="s">
        <v>691</v>
      </c>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row>
    <row r="296" s="2" customFormat="1" ht="16.35" customHeight="1" spans="1:38">
      <c r="A296" s="89" t="s">
        <v>691</v>
      </c>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c r="AJ296" s="49"/>
      <c r="AK296" s="49"/>
      <c r="AL296" s="49"/>
    </row>
    <row r="297" s="2" customFormat="1" ht="16.35" customHeight="1" spans="1:38">
      <c r="A297" s="89" t="s">
        <v>691</v>
      </c>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c r="AL297" s="49"/>
    </row>
    <row r="298" s="2" customFormat="1" ht="16.35" customHeight="1" spans="1:38">
      <c r="A298" s="89" t="s">
        <v>691</v>
      </c>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row>
    <row r="299" s="2" customFormat="1" ht="16.35" customHeight="1" spans="1:38">
      <c r="A299" s="89" t="s">
        <v>691</v>
      </c>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row>
    <row r="300" s="2" customFormat="1" ht="16.35" customHeight="1" spans="1:38">
      <c r="A300" s="89" t="s">
        <v>691</v>
      </c>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row>
    <row r="301" s="2" customFormat="1" ht="16.35" customHeight="1" spans="1:38">
      <c r="A301" s="89" t="s">
        <v>691</v>
      </c>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row>
    <row r="302" s="2" customFormat="1" ht="16.35" customHeight="1" spans="1:38">
      <c r="A302" s="89" t="s">
        <v>691</v>
      </c>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row>
    <row r="303" s="2" customFormat="1" ht="16.35" customHeight="1" spans="1:38">
      <c r="A303" s="89" t="s">
        <v>691</v>
      </c>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row>
    <row r="304" s="2" customFormat="1" ht="16.35" customHeight="1" spans="1:38">
      <c r="A304" s="89" t="s">
        <v>691</v>
      </c>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row>
    <row r="305" s="2" customFormat="1" ht="16.35" customHeight="1" spans="1:38">
      <c r="A305" s="89" t="s">
        <v>691</v>
      </c>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row>
    <row r="306" s="2" customFormat="1" ht="16.35" customHeight="1" spans="1:38">
      <c r="A306" s="89" t="s">
        <v>691</v>
      </c>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row>
    <row r="307" s="2" customFormat="1" ht="16.35" customHeight="1" spans="1:38">
      <c r="A307" s="89" t="s">
        <v>691</v>
      </c>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row>
    <row r="308" s="2" customFormat="1" ht="16.35" customHeight="1" spans="1:38">
      <c r="A308" s="89" t="s">
        <v>691</v>
      </c>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row>
    <row r="309" s="2" customFormat="1" ht="16.35" customHeight="1" spans="1:38">
      <c r="A309" s="89" t="s">
        <v>691</v>
      </c>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row>
    <row r="310" s="2" customFormat="1" ht="16.35" customHeight="1" spans="1:38">
      <c r="A310" s="89" t="s">
        <v>691</v>
      </c>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row>
    <row r="311" s="2" customFormat="1" ht="16.35" customHeight="1" spans="1:38">
      <c r="A311" s="89" t="s">
        <v>691</v>
      </c>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row>
    <row r="312" s="2" customFormat="1" ht="16.35" customHeight="1" spans="1:38">
      <c r="A312" s="89" t="s">
        <v>691</v>
      </c>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row>
    <row r="313" s="2" customFormat="1" ht="16.35" customHeight="1" spans="1:38">
      <c r="A313" s="89" t="s">
        <v>691</v>
      </c>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row>
    <row r="314" s="2" customFormat="1" ht="16.35" customHeight="1" spans="1:38">
      <c r="A314" s="89" t="s">
        <v>691</v>
      </c>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row>
    <row r="315" s="2" customFormat="1" ht="16.35" customHeight="1" spans="1:38">
      <c r="A315" s="89" t="s">
        <v>691</v>
      </c>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row>
    <row r="316" s="2" customFormat="1" ht="16.35" customHeight="1" spans="1:38">
      <c r="A316" s="89" t="s">
        <v>691</v>
      </c>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c r="AJ316" s="49"/>
      <c r="AK316" s="49"/>
      <c r="AL316" s="49"/>
    </row>
    <row r="317" s="2" customFormat="1" ht="16.35" customHeight="1" spans="1:38">
      <c r="A317" s="89" t="s">
        <v>691</v>
      </c>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row>
    <row r="318" s="2" customFormat="1" ht="16.35" customHeight="1" spans="1:38">
      <c r="A318" s="89" t="s">
        <v>691</v>
      </c>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row>
    <row r="319" s="2" customFormat="1" ht="16.35" customHeight="1" spans="1:38">
      <c r="A319" s="89" t="s">
        <v>691</v>
      </c>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row>
    <row r="320" s="2" customFormat="1" ht="16.35" customHeight="1" spans="1:38">
      <c r="A320" s="89" t="s">
        <v>691</v>
      </c>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row>
    <row r="321" s="2" customFormat="1" ht="16.35" customHeight="1" spans="1:38">
      <c r="A321" s="89" t="s">
        <v>691</v>
      </c>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row>
    <row r="322" s="2" customFormat="1" ht="16.35" customHeight="1" spans="1:38">
      <c r="A322" s="89" t="s">
        <v>691</v>
      </c>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row>
    <row r="323" s="2" customFormat="1" ht="16.35" customHeight="1" spans="1:38">
      <c r="A323" s="89" t="s">
        <v>691</v>
      </c>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c r="AJ323" s="49"/>
      <c r="AK323" s="49"/>
      <c r="AL323" s="49"/>
    </row>
    <row r="324" s="2" customFormat="1" ht="16.35" customHeight="1" spans="1:38">
      <c r="A324" s="89" t="s">
        <v>691</v>
      </c>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49"/>
      <c r="AJ324" s="49"/>
      <c r="AK324" s="49"/>
      <c r="AL324" s="49"/>
    </row>
    <row r="325" s="2" customFormat="1" ht="16.35" customHeight="1" spans="1:38">
      <c r="A325" s="89" t="s">
        <v>691</v>
      </c>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row>
    <row r="326" s="2" customFormat="1" ht="16.35" customHeight="1" spans="1:38">
      <c r="A326" s="89" t="s">
        <v>691</v>
      </c>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row>
    <row r="327" s="2" customFormat="1" ht="16.35" customHeight="1" spans="1:38">
      <c r="A327" s="89" t="s">
        <v>691</v>
      </c>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row>
    <row r="328" s="2" customFormat="1" ht="16.35" customHeight="1" spans="1:38">
      <c r="A328" s="89" t="s">
        <v>691</v>
      </c>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row>
    <row r="329" s="2" customFormat="1" ht="16.35" customHeight="1" spans="1:38">
      <c r="A329" s="89" t="s">
        <v>691</v>
      </c>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row>
    <row r="330" s="2" customFormat="1" ht="16.35" customHeight="1" spans="1:38">
      <c r="A330" s="89" t="s">
        <v>691</v>
      </c>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row>
    <row r="331" s="2" customFormat="1" ht="16.35" customHeight="1" spans="1:38">
      <c r="A331" s="89" t="s">
        <v>691</v>
      </c>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row>
    <row r="332" s="2" customFormat="1" ht="16.35" customHeight="1" spans="1:38">
      <c r="A332" s="89" t="s">
        <v>691</v>
      </c>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row>
    <row r="333" s="2" customFormat="1" ht="16.35" customHeight="1" spans="1:38">
      <c r="A333" s="89" t="s">
        <v>691</v>
      </c>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49"/>
      <c r="AJ333" s="49"/>
      <c r="AK333" s="49"/>
      <c r="AL333" s="49"/>
    </row>
    <row r="334" s="2" customFormat="1" ht="16.35" customHeight="1" spans="1:38">
      <c r="A334" s="89" t="s">
        <v>691</v>
      </c>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row>
    <row r="335" s="2" customFormat="1" ht="16.35" customHeight="1" spans="1:38">
      <c r="A335" s="89" t="s">
        <v>691</v>
      </c>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row>
    <row r="336" s="2" customFormat="1" ht="16.35" customHeight="1" spans="1:38">
      <c r="A336" s="89" t="s">
        <v>691</v>
      </c>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row>
    <row r="337" s="2" customFormat="1" ht="16.35" customHeight="1" spans="1:38">
      <c r="A337" s="89" t="s">
        <v>691</v>
      </c>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row>
    <row r="338" s="2" customFormat="1" ht="16.35" customHeight="1" spans="1:38">
      <c r="A338" s="89" t="s">
        <v>691</v>
      </c>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row>
    <row r="339" s="2" customFormat="1" ht="16.35" customHeight="1" spans="1:38">
      <c r="A339" s="89" t="s">
        <v>691</v>
      </c>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row>
    <row r="340" s="2" customFormat="1" ht="16.35" customHeight="1" spans="1:38">
      <c r="A340" s="89" t="s">
        <v>691</v>
      </c>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row>
    <row r="341" s="2" customFormat="1" ht="16.35" customHeight="1" spans="1:38">
      <c r="A341" s="89" t="s">
        <v>691</v>
      </c>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row>
    <row r="342" s="2" customFormat="1" ht="16.35" customHeight="1" spans="1:38">
      <c r="A342" s="89" t="s">
        <v>691</v>
      </c>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49"/>
      <c r="AI342" s="49"/>
      <c r="AJ342" s="49"/>
      <c r="AK342" s="49"/>
      <c r="AL342" s="49"/>
    </row>
    <row r="343" s="2" customFormat="1" ht="16.35" customHeight="1" spans="1:38">
      <c r="A343" s="89" t="s">
        <v>691</v>
      </c>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row>
    <row r="344" s="2" customFormat="1" ht="16.35" customHeight="1" spans="1:38">
      <c r="A344" s="89" t="s">
        <v>691</v>
      </c>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c r="AE344" s="49"/>
      <c r="AF344" s="49"/>
      <c r="AG344" s="49"/>
      <c r="AH344" s="49"/>
      <c r="AI344" s="49"/>
      <c r="AJ344" s="49"/>
      <c r="AK344" s="49"/>
      <c r="AL344" s="49"/>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L243"/>
  <sheetViews>
    <sheetView topLeftCell="A174" workbookViewId="0">
      <selection activeCell="A201" sqref="A201:L243"/>
    </sheetView>
  </sheetViews>
  <sheetFormatPr defaultColWidth="9" defaultRowHeight="13.5"/>
  <cols>
    <col min="1" max="3" width="6.75" customWidth="1"/>
    <col min="4" max="5" width="8.875" customWidth="1"/>
    <col min="6" max="6" width="39.875" customWidth="1"/>
    <col min="7" max="7" width="8.875" customWidth="1"/>
    <col min="8" max="8" width="19.125" customWidth="1"/>
    <col min="9" max="9" width="17.625" customWidth="1"/>
    <col min="10" max="10" width="23.5" customWidth="1"/>
    <col min="11" max="11" width="11.5" customWidth="1"/>
    <col min="12" max="12" width="14.5" customWidth="1"/>
  </cols>
  <sheetData>
    <row r="1" ht="21" spans="1:12">
      <c r="A1" s="35" t="s">
        <v>692</v>
      </c>
      <c r="B1" s="35" t="s">
        <v>692</v>
      </c>
      <c r="C1" s="35" t="s">
        <v>692</v>
      </c>
      <c r="D1" s="35" t="s">
        <v>692</v>
      </c>
      <c r="E1" s="35" t="s">
        <v>692</v>
      </c>
      <c r="F1" s="35" t="s">
        <v>692</v>
      </c>
      <c r="G1" s="35" t="s">
        <v>692</v>
      </c>
      <c r="H1" s="35" t="s">
        <v>692</v>
      </c>
      <c r="I1" s="35" t="s">
        <v>692</v>
      </c>
      <c r="J1" s="35" t="s">
        <v>692</v>
      </c>
      <c r="K1" s="35" t="s">
        <v>692</v>
      </c>
      <c r="L1" s="35" t="s">
        <v>692</v>
      </c>
    </row>
    <row r="2" spans="1:12">
      <c r="A2" s="36" t="s">
        <v>693</v>
      </c>
      <c r="B2" s="36" t="s">
        <v>693</v>
      </c>
      <c r="C2" s="37" t="s">
        <v>694</v>
      </c>
      <c r="D2" s="37" t="s">
        <v>694</v>
      </c>
      <c r="E2" s="38" t="s">
        <v>695</v>
      </c>
      <c r="F2" s="37" t="s">
        <v>696</v>
      </c>
      <c r="G2" s="38" t="s">
        <v>697</v>
      </c>
      <c r="H2" s="37" t="s">
        <v>698</v>
      </c>
      <c r="I2" s="37" t="s">
        <v>698</v>
      </c>
      <c r="J2" s="38" t="s">
        <v>699</v>
      </c>
      <c r="K2" s="37" t="s">
        <v>700</v>
      </c>
      <c r="L2" s="36"/>
    </row>
    <row r="3" spans="1:12">
      <c r="A3" s="39"/>
      <c r="B3" s="39"/>
      <c r="C3" s="39"/>
      <c r="D3" s="39"/>
      <c r="E3" s="39"/>
      <c r="F3" s="39"/>
      <c r="G3" s="39"/>
      <c r="H3" s="39"/>
      <c r="I3" s="39"/>
      <c r="J3" s="39"/>
      <c r="K3" s="39"/>
      <c r="L3" s="39"/>
    </row>
    <row r="4" spans="1:12">
      <c r="A4" s="40" t="s">
        <v>701</v>
      </c>
      <c r="B4" s="40" t="s">
        <v>702</v>
      </c>
      <c r="C4" s="40" t="s">
        <v>703</v>
      </c>
      <c r="D4" s="40" t="s">
        <v>704</v>
      </c>
      <c r="E4" s="40" t="s">
        <v>705</v>
      </c>
      <c r="F4" s="40" t="s">
        <v>706</v>
      </c>
      <c r="G4" s="40" t="s">
        <v>707</v>
      </c>
      <c r="H4" s="40" t="s">
        <v>708</v>
      </c>
      <c r="I4" s="40" t="s">
        <v>709</v>
      </c>
      <c r="J4" s="40" t="s">
        <v>710</v>
      </c>
      <c r="K4" s="40" t="s">
        <v>711</v>
      </c>
      <c r="L4" s="40" t="s">
        <v>712</v>
      </c>
    </row>
    <row r="5" spans="1:12">
      <c r="A5" s="40" t="s">
        <v>701</v>
      </c>
      <c r="B5" s="40" t="s">
        <v>702</v>
      </c>
      <c r="C5" s="40" t="s">
        <v>703</v>
      </c>
      <c r="D5" s="40" t="s">
        <v>704</v>
      </c>
      <c r="E5" s="40" t="s">
        <v>705</v>
      </c>
      <c r="F5" s="40" t="s">
        <v>706</v>
      </c>
      <c r="G5" s="40" t="s">
        <v>707</v>
      </c>
      <c r="H5" s="40" t="s">
        <v>708</v>
      </c>
      <c r="I5" s="40" t="s">
        <v>709</v>
      </c>
      <c r="J5" s="40" t="s">
        <v>710</v>
      </c>
      <c r="K5" s="40" t="s">
        <v>696</v>
      </c>
      <c r="L5" s="40" t="s">
        <v>696</v>
      </c>
    </row>
    <row r="6" spans="1:12">
      <c r="A6" s="41" t="s">
        <v>713</v>
      </c>
      <c r="B6" s="41" t="s">
        <v>714</v>
      </c>
      <c r="C6" s="41" t="s">
        <v>715</v>
      </c>
      <c r="D6" s="42" t="s">
        <v>716</v>
      </c>
      <c r="E6" s="43">
        <v>1</v>
      </c>
      <c r="F6" s="42" t="s">
        <v>717</v>
      </c>
      <c r="G6" s="41" t="s">
        <v>718</v>
      </c>
      <c r="H6" s="42" t="s">
        <v>719</v>
      </c>
      <c r="I6" s="41" t="s">
        <v>9</v>
      </c>
      <c r="J6" s="42" t="s">
        <v>720</v>
      </c>
      <c r="K6" s="44"/>
      <c r="L6" s="45">
        <v>-497418.02</v>
      </c>
    </row>
    <row r="7" spans="1:12">
      <c r="A7" s="41" t="s">
        <v>713</v>
      </c>
      <c r="B7" s="41" t="s">
        <v>714</v>
      </c>
      <c r="C7" s="41" t="s">
        <v>715</v>
      </c>
      <c r="D7" s="42" t="s">
        <v>716</v>
      </c>
      <c r="E7" s="43">
        <v>2</v>
      </c>
      <c r="F7" s="42" t="s">
        <v>717</v>
      </c>
      <c r="G7" s="41" t="s">
        <v>718</v>
      </c>
      <c r="H7" s="42" t="s">
        <v>719</v>
      </c>
      <c r="I7" s="41" t="s">
        <v>197</v>
      </c>
      <c r="J7" s="42" t="s">
        <v>720</v>
      </c>
      <c r="K7" s="44"/>
      <c r="L7" s="45">
        <v>497418.02</v>
      </c>
    </row>
    <row r="8" spans="1:12">
      <c r="A8" s="41" t="s">
        <v>713</v>
      </c>
      <c r="B8" s="41" t="s">
        <v>714</v>
      </c>
      <c r="C8" s="41" t="s">
        <v>715</v>
      </c>
      <c r="D8" s="42" t="s">
        <v>716</v>
      </c>
      <c r="E8" s="43">
        <v>3</v>
      </c>
      <c r="F8" s="42" t="s">
        <v>721</v>
      </c>
      <c r="G8" s="41" t="s">
        <v>718</v>
      </c>
      <c r="H8" s="42" t="s">
        <v>719</v>
      </c>
      <c r="I8" s="41" t="s">
        <v>9</v>
      </c>
      <c r="J8" s="42" t="s">
        <v>720</v>
      </c>
      <c r="K8" s="44"/>
      <c r="L8" s="45">
        <v>-229404.56</v>
      </c>
    </row>
    <row r="9" spans="1:12">
      <c r="A9" s="41" t="s">
        <v>713</v>
      </c>
      <c r="B9" s="41" t="s">
        <v>714</v>
      </c>
      <c r="C9" s="41" t="s">
        <v>715</v>
      </c>
      <c r="D9" s="42" t="s">
        <v>716</v>
      </c>
      <c r="E9" s="43">
        <v>4</v>
      </c>
      <c r="F9" s="42" t="s">
        <v>721</v>
      </c>
      <c r="G9" s="41" t="s">
        <v>718</v>
      </c>
      <c r="H9" s="42" t="s">
        <v>719</v>
      </c>
      <c r="I9" s="41" t="s">
        <v>58</v>
      </c>
      <c r="J9" s="42" t="s">
        <v>720</v>
      </c>
      <c r="K9" s="44"/>
      <c r="L9" s="45">
        <v>229404.56</v>
      </c>
    </row>
    <row r="10" spans="1:12">
      <c r="A10" s="41" t="s">
        <v>713</v>
      </c>
      <c r="B10" s="41" t="s">
        <v>714</v>
      </c>
      <c r="C10" s="41" t="s">
        <v>715</v>
      </c>
      <c r="D10" s="42" t="s">
        <v>716</v>
      </c>
      <c r="E10" s="43">
        <v>5</v>
      </c>
      <c r="F10" s="42" t="s">
        <v>722</v>
      </c>
      <c r="G10" s="41" t="s">
        <v>718</v>
      </c>
      <c r="H10" s="42" t="s">
        <v>719</v>
      </c>
      <c r="I10" s="41" t="s">
        <v>9</v>
      </c>
      <c r="J10" s="42" t="s">
        <v>720</v>
      </c>
      <c r="K10" s="44"/>
      <c r="L10" s="45">
        <v>-743310.18</v>
      </c>
    </row>
    <row r="11" spans="1:12">
      <c r="A11" s="41" t="s">
        <v>713</v>
      </c>
      <c r="B11" s="41" t="s">
        <v>714</v>
      </c>
      <c r="C11" s="41" t="s">
        <v>715</v>
      </c>
      <c r="D11" s="42" t="s">
        <v>716</v>
      </c>
      <c r="E11" s="43">
        <v>6</v>
      </c>
      <c r="F11" s="42" t="s">
        <v>722</v>
      </c>
      <c r="G11" s="41" t="s">
        <v>718</v>
      </c>
      <c r="H11" s="42" t="s">
        <v>719</v>
      </c>
      <c r="I11" s="41" t="s">
        <v>58</v>
      </c>
      <c r="J11" s="42" t="s">
        <v>720</v>
      </c>
      <c r="K11" s="44"/>
      <c r="L11" s="45">
        <v>743310.18</v>
      </c>
    </row>
    <row r="12" spans="1:12">
      <c r="A12" s="41" t="s">
        <v>713</v>
      </c>
      <c r="B12" s="41" t="s">
        <v>714</v>
      </c>
      <c r="C12" s="41" t="s">
        <v>715</v>
      </c>
      <c r="D12" s="42" t="s">
        <v>716</v>
      </c>
      <c r="E12" s="43">
        <v>7</v>
      </c>
      <c r="F12" s="42" t="s">
        <v>723</v>
      </c>
      <c r="G12" s="41" t="s">
        <v>718</v>
      </c>
      <c r="H12" s="42" t="s">
        <v>719</v>
      </c>
      <c r="I12" s="41" t="s">
        <v>9</v>
      </c>
      <c r="J12" s="42" t="s">
        <v>720</v>
      </c>
      <c r="K12" s="44"/>
      <c r="L12" s="45">
        <v>115406.73</v>
      </c>
    </row>
    <row r="13" spans="1:12">
      <c r="A13" s="41" t="s">
        <v>713</v>
      </c>
      <c r="B13" s="41" t="s">
        <v>714</v>
      </c>
      <c r="C13" s="41" t="s">
        <v>715</v>
      </c>
      <c r="D13" s="42" t="s">
        <v>716</v>
      </c>
      <c r="E13" s="43">
        <v>8</v>
      </c>
      <c r="F13" s="42" t="s">
        <v>723</v>
      </c>
      <c r="G13" s="41" t="s">
        <v>718</v>
      </c>
      <c r="H13" s="42" t="s">
        <v>719</v>
      </c>
      <c r="I13" s="41" t="s">
        <v>197</v>
      </c>
      <c r="J13" s="42" t="s">
        <v>720</v>
      </c>
      <c r="K13" s="44"/>
      <c r="L13" s="45">
        <v>-115406.73</v>
      </c>
    </row>
    <row r="14" spans="1:12">
      <c r="A14" s="41" t="s">
        <v>713</v>
      </c>
      <c r="B14" s="41" t="s">
        <v>714</v>
      </c>
      <c r="C14" s="41" t="s">
        <v>715</v>
      </c>
      <c r="D14" s="42" t="s">
        <v>716</v>
      </c>
      <c r="E14" s="43">
        <v>9</v>
      </c>
      <c r="F14" s="42" t="s">
        <v>724</v>
      </c>
      <c r="G14" s="41" t="s">
        <v>718</v>
      </c>
      <c r="H14" s="42" t="s">
        <v>719</v>
      </c>
      <c r="I14" s="41" t="s">
        <v>9</v>
      </c>
      <c r="J14" s="42" t="s">
        <v>720</v>
      </c>
      <c r="K14" s="44"/>
      <c r="L14" s="45">
        <v>-9229.62</v>
      </c>
    </row>
    <row r="15" spans="1:12">
      <c r="A15" s="41" t="s">
        <v>713</v>
      </c>
      <c r="B15" s="41" t="s">
        <v>714</v>
      </c>
      <c r="C15" s="41" t="s">
        <v>715</v>
      </c>
      <c r="D15" s="42" t="s">
        <v>716</v>
      </c>
      <c r="E15" s="43">
        <v>10</v>
      </c>
      <c r="F15" s="42" t="s">
        <v>724</v>
      </c>
      <c r="G15" s="41" t="s">
        <v>718</v>
      </c>
      <c r="H15" s="42" t="s">
        <v>719</v>
      </c>
      <c r="I15" s="41" t="s">
        <v>197</v>
      </c>
      <c r="J15" s="42" t="s">
        <v>720</v>
      </c>
      <c r="K15" s="44"/>
      <c r="L15" s="45">
        <v>9229.62</v>
      </c>
    </row>
    <row r="16" spans="1:12">
      <c r="A16" s="41" t="s">
        <v>713</v>
      </c>
      <c r="B16" s="41" t="s">
        <v>714</v>
      </c>
      <c r="C16" s="41" t="s">
        <v>715</v>
      </c>
      <c r="D16" s="42" t="s">
        <v>716</v>
      </c>
      <c r="E16" s="43">
        <v>11</v>
      </c>
      <c r="F16" s="42" t="s">
        <v>725</v>
      </c>
      <c r="G16" s="41" t="s">
        <v>718</v>
      </c>
      <c r="H16" s="42" t="s">
        <v>719</v>
      </c>
      <c r="I16" s="41" t="s">
        <v>9</v>
      </c>
      <c r="J16" s="42" t="s">
        <v>720</v>
      </c>
      <c r="K16" s="44"/>
      <c r="L16" s="45">
        <v>-52763.42</v>
      </c>
    </row>
    <row r="17" spans="1:12">
      <c r="A17" s="41" t="s">
        <v>713</v>
      </c>
      <c r="B17" s="41" t="s">
        <v>714</v>
      </c>
      <c r="C17" s="41" t="s">
        <v>715</v>
      </c>
      <c r="D17" s="42" t="s">
        <v>716</v>
      </c>
      <c r="E17" s="43">
        <v>12</v>
      </c>
      <c r="F17" s="42" t="s">
        <v>725</v>
      </c>
      <c r="G17" s="41" t="s">
        <v>718</v>
      </c>
      <c r="H17" s="42" t="s">
        <v>719</v>
      </c>
      <c r="I17" s="41" t="s">
        <v>197</v>
      </c>
      <c r="J17" s="42" t="s">
        <v>720</v>
      </c>
      <c r="K17" s="44"/>
      <c r="L17" s="45">
        <v>52763.42</v>
      </c>
    </row>
    <row r="18" spans="1:12">
      <c r="A18" s="41" t="s">
        <v>713</v>
      </c>
      <c r="B18" s="41" t="s">
        <v>714</v>
      </c>
      <c r="C18" s="41" t="s">
        <v>715</v>
      </c>
      <c r="D18" s="42" t="s">
        <v>716</v>
      </c>
      <c r="E18" s="43">
        <v>13</v>
      </c>
      <c r="F18" s="42" t="s">
        <v>726</v>
      </c>
      <c r="G18" s="41" t="s">
        <v>718</v>
      </c>
      <c r="H18" s="42" t="s">
        <v>719</v>
      </c>
      <c r="I18" s="41" t="s">
        <v>10</v>
      </c>
      <c r="J18" s="42" t="s">
        <v>720</v>
      </c>
      <c r="K18" s="44"/>
      <c r="L18" s="45">
        <v>-14964.62</v>
      </c>
    </row>
    <row r="19" spans="1:12">
      <c r="A19" s="41" t="s">
        <v>713</v>
      </c>
      <c r="B19" s="41" t="s">
        <v>714</v>
      </c>
      <c r="C19" s="41" t="s">
        <v>715</v>
      </c>
      <c r="D19" s="42" t="s">
        <v>716</v>
      </c>
      <c r="E19" s="43">
        <v>14</v>
      </c>
      <c r="F19" s="42" t="s">
        <v>726</v>
      </c>
      <c r="G19" s="41" t="s">
        <v>718</v>
      </c>
      <c r="H19" s="42" t="s">
        <v>719</v>
      </c>
      <c r="I19" s="41" t="s">
        <v>197</v>
      </c>
      <c r="J19" s="42" t="s">
        <v>720</v>
      </c>
      <c r="K19" s="44"/>
      <c r="L19" s="45">
        <v>14964.62</v>
      </c>
    </row>
    <row r="20" spans="1:12">
      <c r="A20" s="41" t="s">
        <v>713</v>
      </c>
      <c r="B20" s="41" t="s">
        <v>714</v>
      </c>
      <c r="C20" s="41" t="s">
        <v>715</v>
      </c>
      <c r="D20" s="42" t="s">
        <v>716</v>
      </c>
      <c r="E20" s="43">
        <v>15</v>
      </c>
      <c r="F20" s="42" t="s">
        <v>727</v>
      </c>
      <c r="G20" s="41" t="s">
        <v>718</v>
      </c>
      <c r="H20" s="42" t="s">
        <v>719</v>
      </c>
      <c r="I20" s="41" t="s">
        <v>10</v>
      </c>
      <c r="J20" s="42" t="s">
        <v>720</v>
      </c>
      <c r="K20" s="44"/>
      <c r="L20" s="45">
        <v>-3749.03</v>
      </c>
    </row>
    <row r="21" spans="1:12">
      <c r="A21" s="41" t="s">
        <v>713</v>
      </c>
      <c r="B21" s="41" t="s">
        <v>714</v>
      </c>
      <c r="C21" s="41" t="s">
        <v>715</v>
      </c>
      <c r="D21" s="42" t="s">
        <v>716</v>
      </c>
      <c r="E21" s="43">
        <v>16</v>
      </c>
      <c r="F21" s="42" t="s">
        <v>727</v>
      </c>
      <c r="G21" s="41" t="s">
        <v>718</v>
      </c>
      <c r="H21" s="42" t="s">
        <v>719</v>
      </c>
      <c r="I21" s="41" t="s">
        <v>197</v>
      </c>
      <c r="J21" s="42" t="s">
        <v>720</v>
      </c>
      <c r="K21" s="44"/>
      <c r="L21" s="45">
        <v>3749.03</v>
      </c>
    </row>
    <row r="22" spans="1:12">
      <c r="A22" s="41" t="s">
        <v>713</v>
      </c>
      <c r="B22" s="41" t="s">
        <v>714</v>
      </c>
      <c r="C22" s="41" t="s">
        <v>715</v>
      </c>
      <c r="D22" s="42" t="s">
        <v>716</v>
      </c>
      <c r="E22" s="43">
        <v>17</v>
      </c>
      <c r="F22" s="42" t="s">
        <v>728</v>
      </c>
      <c r="G22" s="41" t="s">
        <v>718</v>
      </c>
      <c r="H22" s="42" t="s">
        <v>719</v>
      </c>
      <c r="I22" s="41" t="s">
        <v>10</v>
      </c>
      <c r="J22" s="42" t="s">
        <v>720</v>
      </c>
      <c r="K22" s="44"/>
      <c r="L22" s="45">
        <v>-43111.92</v>
      </c>
    </row>
    <row r="23" spans="1:12">
      <c r="A23" s="41" t="s">
        <v>713</v>
      </c>
      <c r="B23" s="41" t="s">
        <v>714</v>
      </c>
      <c r="C23" s="41" t="s">
        <v>715</v>
      </c>
      <c r="D23" s="42" t="s">
        <v>716</v>
      </c>
      <c r="E23" s="43">
        <v>18</v>
      </c>
      <c r="F23" s="42" t="s">
        <v>728</v>
      </c>
      <c r="G23" s="41" t="s">
        <v>718</v>
      </c>
      <c r="H23" s="42" t="s">
        <v>719</v>
      </c>
      <c r="I23" s="41" t="s">
        <v>197</v>
      </c>
      <c r="J23" s="42" t="s">
        <v>720</v>
      </c>
      <c r="K23" s="44"/>
      <c r="L23" s="45">
        <v>43111.92</v>
      </c>
    </row>
    <row r="24" spans="1:12">
      <c r="A24" s="41" t="s">
        <v>713</v>
      </c>
      <c r="B24" s="41" t="s">
        <v>714</v>
      </c>
      <c r="C24" s="41" t="s">
        <v>715</v>
      </c>
      <c r="D24" s="42" t="s">
        <v>716</v>
      </c>
      <c r="E24" s="43">
        <v>19</v>
      </c>
      <c r="F24" s="42" t="s">
        <v>729</v>
      </c>
      <c r="G24" s="41" t="s">
        <v>718</v>
      </c>
      <c r="H24" s="42" t="s">
        <v>719</v>
      </c>
      <c r="I24" s="41" t="s">
        <v>10</v>
      </c>
      <c r="J24" s="42" t="s">
        <v>720</v>
      </c>
      <c r="K24" s="44"/>
      <c r="L24" s="45">
        <v>-304625.27</v>
      </c>
    </row>
    <row r="25" spans="1:12">
      <c r="A25" s="41" t="s">
        <v>713</v>
      </c>
      <c r="B25" s="41" t="s">
        <v>714</v>
      </c>
      <c r="C25" s="41" t="s">
        <v>715</v>
      </c>
      <c r="D25" s="42" t="s">
        <v>716</v>
      </c>
      <c r="E25" s="43">
        <v>20</v>
      </c>
      <c r="F25" s="42" t="s">
        <v>729</v>
      </c>
      <c r="G25" s="41" t="s">
        <v>718</v>
      </c>
      <c r="H25" s="42" t="s">
        <v>719</v>
      </c>
      <c r="I25" s="41" t="s">
        <v>197</v>
      </c>
      <c r="J25" s="42" t="s">
        <v>720</v>
      </c>
      <c r="K25" s="44"/>
      <c r="L25" s="45">
        <v>304625.27</v>
      </c>
    </row>
    <row r="26" spans="1:12">
      <c r="A26" s="41" t="s">
        <v>713</v>
      </c>
      <c r="B26" s="41" t="s">
        <v>714</v>
      </c>
      <c r="C26" s="41" t="s">
        <v>715</v>
      </c>
      <c r="D26" s="42" t="s">
        <v>716</v>
      </c>
      <c r="E26" s="43">
        <v>21</v>
      </c>
      <c r="F26" s="42" t="s">
        <v>730</v>
      </c>
      <c r="G26" s="41" t="s">
        <v>718</v>
      </c>
      <c r="H26" s="42" t="s">
        <v>719</v>
      </c>
      <c r="I26" s="41" t="s">
        <v>10</v>
      </c>
      <c r="J26" s="42" t="s">
        <v>720</v>
      </c>
      <c r="K26" s="44"/>
      <c r="L26" s="45">
        <v>-22401.77</v>
      </c>
    </row>
    <row r="27" spans="1:12">
      <c r="A27" s="41" t="s">
        <v>713</v>
      </c>
      <c r="B27" s="41" t="s">
        <v>714</v>
      </c>
      <c r="C27" s="41" t="s">
        <v>715</v>
      </c>
      <c r="D27" s="42" t="s">
        <v>716</v>
      </c>
      <c r="E27" s="43">
        <v>22</v>
      </c>
      <c r="F27" s="42" t="s">
        <v>730</v>
      </c>
      <c r="G27" s="41" t="s">
        <v>718</v>
      </c>
      <c r="H27" s="42" t="s">
        <v>719</v>
      </c>
      <c r="I27" s="41" t="s">
        <v>197</v>
      </c>
      <c r="J27" s="42" t="s">
        <v>720</v>
      </c>
      <c r="K27" s="44"/>
      <c r="L27" s="45">
        <v>22401.77</v>
      </c>
    </row>
    <row r="28" spans="1:12">
      <c r="A28" s="41" t="s">
        <v>713</v>
      </c>
      <c r="B28" s="41" t="s">
        <v>714</v>
      </c>
      <c r="C28" s="41" t="s">
        <v>715</v>
      </c>
      <c r="D28" s="42" t="s">
        <v>716</v>
      </c>
      <c r="E28" s="43">
        <v>23</v>
      </c>
      <c r="F28" s="42" t="s">
        <v>731</v>
      </c>
      <c r="G28" s="41" t="s">
        <v>732</v>
      </c>
      <c r="H28" s="42" t="s">
        <v>719</v>
      </c>
      <c r="I28" s="41" t="s">
        <v>9</v>
      </c>
      <c r="J28" s="42" t="s">
        <v>720</v>
      </c>
      <c r="K28" s="44"/>
      <c r="L28" s="45">
        <v>-4740.39</v>
      </c>
    </row>
    <row r="29" spans="1:12">
      <c r="A29" s="41" t="s">
        <v>713</v>
      </c>
      <c r="B29" s="41" t="s">
        <v>714</v>
      </c>
      <c r="C29" s="41" t="s">
        <v>715</v>
      </c>
      <c r="D29" s="42" t="s">
        <v>716</v>
      </c>
      <c r="E29" s="43">
        <v>24</v>
      </c>
      <c r="F29" s="42" t="s">
        <v>731</v>
      </c>
      <c r="G29" s="41" t="s">
        <v>732</v>
      </c>
      <c r="H29" s="42" t="s">
        <v>719</v>
      </c>
      <c r="I29" s="41" t="s">
        <v>197</v>
      </c>
      <c r="J29" s="42" t="s">
        <v>720</v>
      </c>
      <c r="K29" s="44"/>
      <c r="L29" s="45">
        <v>4740.39</v>
      </c>
    </row>
    <row r="30" spans="1:12">
      <c r="A30" s="41" t="s">
        <v>713</v>
      </c>
      <c r="B30" s="41" t="s">
        <v>714</v>
      </c>
      <c r="C30" s="41" t="s">
        <v>715</v>
      </c>
      <c r="D30" s="42" t="s">
        <v>716</v>
      </c>
      <c r="E30" s="43">
        <v>25</v>
      </c>
      <c r="F30" s="42" t="s">
        <v>733</v>
      </c>
      <c r="G30" s="41" t="s">
        <v>732</v>
      </c>
      <c r="H30" s="42" t="s">
        <v>719</v>
      </c>
      <c r="I30" s="41" t="s">
        <v>9</v>
      </c>
      <c r="J30" s="42" t="s">
        <v>720</v>
      </c>
      <c r="K30" s="44"/>
      <c r="L30" s="45">
        <v>-85183.73</v>
      </c>
    </row>
    <row r="31" spans="1:12">
      <c r="A31" s="41" t="s">
        <v>713</v>
      </c>
      <c r="B31" s="41" t="s">
        <v>714</v>
      </c>
      <c r="C31" s="41" t="s">
        <v>715</v>
      </c>
      <c r="D31" s="42" t="s">
        <v>716</v>
      </c>
      <c r="E31" s="43">
        <v>26</v>
      </c>
      <c r="F31" s="42" t="s">
        <v>734</v>
      </c>
      <c r="G31" s="41" t="s">
        <v>732</v>
      </c>
      <c r="H31" s="42" t="s">
        <v>719</v>
      </c>
      <c r="I31" s="41" t="s">
        <v>10</v>
      </c>
      <c r="J31" s="42" t="s">
        <v>720</v>
      </c>
      <c r="K31" s="44"/>
      <c r="L31" s="45">
        <v>85183.73</v>
      </c>
    </row>
    <row r="32" spans="1:12">
      <c r="A32" s="41" t="s">
        <v>713</v>
      </c>
      <c r="B32" s="41" t="s">
        <v>714</v>
      </c>
      <c r="C32" s="41" t="s">
        <v>715</v>
      </c>
      <c r="D32" s="42" t="s">
        <v>716</v>
      </c>
      <c r="E32" s="43">
        <v>27</v>
      </c>
      <c r="F32" s="42" t="s">
        <v>735</v>
      </c>
      <c r="G32" s="41" t="s">
        <v>732</v>
      </c>
      <c r="H32" s="42" t="s">
        <v>719</v>
      </c>
      <c r="I32" s="41" t="s">
        <v>9</v>
      </c>
      <c r="J32" s="42" t="s">
        <v>720</v>
      </c>
      <c r="K32" s="44"/>
      <c r="L32" s="45">
        <v>-3739.23</v>
      </c>
    </row>
    <row r="33" spans="1:12">
      <c r="A33" s="41" t="s">
        <v>713</v>
      </c>
      <c r="B33" s="41" t="s">
        <v>714</v>
      </c>
      <c r="C33" s="41" t="s">
        <v>715</v>
      </c>
      <c r="D33" s="42" t="s">
        <v>716</v>
      </c>
      <c r="E33" s="43">
        <v>28</v>
      </c>
      <c r="F33" s="42" t="s">
        <v>735</v>
      </c>
      <c r="G33" s="41" t="s">
        <v>732</v>
      </c>
      <c r="H33" s="42" t="s">
        <v>719</v>
      </c>
      <c r="I33" s="41" t="s">
        <v>197</v>
      </c>
      <c r="J33" s="42" t="s">
        <v>720</v>
      </c>
      <c r="K33" s="44"/>
      <c r="L33" s="45">
        <v>3739.23</v>
      </c>
    </row>
    <row r="34" spans="1:12">
      <c r="A34" s="41" t="s">
        <v>713</v>
      </c>
      <c r="B34" s="41" t="s">
        <v>714</v>
      </c>
      <c r="C34" s="41" t="s">
        <v>715</v>
      </c>
      <c r="D34" s="42" t="s">
        <v>716</v>
      </c>
      <c r="E34" s="43">
        <v>29</v>
      </c>
      <c r="F34" s="42" t="s">
        <v>736</v>
      </c>
      <c r="G34" s="41" t="s">
        <v>732</v>
      </c>
      <c r="H34" s="42" t="s">
        <v>719</v>
      </c>
      <c r="I34" s="41" t="s">
        <v>9</v>
      </c>
      <c r="J34" s="42" t="s">
        <v>737</v>
      </c>
      <c r="K34" s="45"/>
      <c r="L34" s="44">
        <v>-431025.74</v>
      </c>
    </row>
    <row r="35" spans="1:12">
      <c r="A35" s="41" t="s">
        <v>713</v>
      </c>
      <c r="B35" s="41" t="s">
        <v>714</v>
      </c>
      <c r="C35" s="41" t="s">
        <v>715</v>
      </c>
      <c r="D35" s="42" t="s">
        <v>716</v>
      </c>
      <c r="E35" s="43">
        <v>30</v>
      </c>
      <c r="F35" s="42" t="s">
        <v>738</v>
      </c>
      <c r="G35" s="41" t="s">
        <v>732</v>
      </c>
      <c r="H35" s="42" t="s">
        <v>719</v>
      </c>
      <c r="I35" s="41" t="s">
        <v>9</v>
      </c>
      <c r="J35" s="42" t="s">
        <v>737</v>
      </c>
      <c r="K35" s="45"/>
      <c r="L35" s="44">
        <v>-16340.38</v>
      </c>
    </row>
    <row r="36" spans="1:12">
      <c r="A36" s="41" t="s">
        <v>713</v>
      </c>
      <c r="B36" s="41" t="s">
        <v>714</v>
      </c>
      <c r="C36" s="41" t="s">
        <v>715</v>
      </c>
      <c r="D36" s="42" t="s">
        <v>716</v>
      </c>
      <c r="E36" s="43">
        <v>31</v>
      </c>
      <c r="F36" s="42" t="s">
        <v>739</v>
      </c>
      <c r="G36" s="41" t="s">
        <v>732</v>
      </c>
      <c r="H36" s="42" t="s">
        <v>719</v>
      </c>
      <c r="I36" s="41" t="s">
        <v>9</v>
      </c>
      <c r="J36" s="42" t="s">
        <v>737</v>
      </c>
      <c r="K36" s="45"/>
      <c r="L36" s="44">
        <v>-81930.63</v>
      </c>
    </row>
    <row r="37" spans="1:12">
      <c r="A37" s="41" t="s">
        <v>713</v>
      </c>
      <c r="B37" s="41" t="s">
        <v>714</v>
      </c>
      <c r="C37" s="41" t="s">
        <v>715</v>
      </c>
      <c r="D37" s="42" t="s">
        <v>716</v>
      </c>
      <c r="E37" s="43">
        <v>32</v>
      </c>
      <c r="F37" s="42" t="s">
        <v>740</v>
      </c>
      <c r="G37" s="41" t="s">
        <v>732</v>
      </c>
      <c r="H37" s="42" t="s">
        <v>719</v>
      </c>
      <c r="I37" s="41" t="s">
        <v>8</v>
      </c>
      <c r="J37" s="42" t="s">
        <v>737</v>
      </c>
      <c r="K37" s="45"/>
      <c r="L37" s="44">
        <v>-169071.37</v>
      </c>
    </row>
    <row r="38" spans="1:12">
      <c r="A38" s="41" t="s">
        <v>713</v>
      </c>
      <c r="B38" s="41" t="s">
        <v>714</v>
      </c>
      <c r="C38" s="41" t="s">
        <v>715</v>
      </c>
      <c r="D38" s="42" t="s">
        <v>716</v>
      </c>
      <c r="E38" s="43">
        <v>33</v>
      </c>
      <c r="F38" s="42" t="s">
        <v>741</v>
      </c>
      <c r="G38" s="41" t="s">
        <v>742</v>
      </c>
      <c r="H38" s="42" t="s">
        <v>73</v>
      </c>
      <c r="I38" s="41" t="s">
        <v>197</v>
      </c>
      <c r="J38" s="42" t="s">
        <v>737</v>
      </c>
      <c r="K38" s="45"/>
      <c r="L38" s="44">
        <v>698368.12</v>
      </c>
    </row>
    <row r="39" spans="1:12">
      <c r="A39" s="41" t="s">
        <v>713</v>
      </c>
      <c r="B39" s="41" t="s">
        <v>714</v>
      </c>
      <c r="C39" s="41" t="s">
        <v>715</v>
      </c>
      <c r="D39" s="42" t="s">
        <v>743</v>
      </c>
      <c r="E39" s="43">
        <v>1</v>
      </c>
      <c r="F39" s="42" t="s">
        <v>744</v>
      </c>
      <c r="G39" s="41" t="s">
        <v>745</v>
      </c>
      <c r="H39" s="42" t="s">
        <v>746</v>
      </c>
      <c r="I39" s="41" t="s">
        <v>19</v>
      </c>
      <c r="J39" s="42" t="s">
        <v>720</v>
      </c>
      <c r="K39" s="45"/>
      <c r="L39" s="44">
        <v>-244339.62</v>
      </c>
    </row>
    <row r="40" spans="1:12">
      <c r="A40" s="41" t="s">
        <v>713</v>
      </c>
      <c r="B40" s="41" t="s">
        <v>714</v>
      </c>
      <c r="C40" s="41" t="s">
        <v>715</v>
      </c>
      <c r="D40" s="42" t="s">
        <v>743</v>
      </c>
      <c r="E40" s="43">
        <v>2</v>
      </c>
      <c r="F40" s="42" t="s">
        <v>744</v>
      </c>
      <c r="G40" s="41" t="s">
        <v>745</v>
      </c>
      <c r="H40" s="42" t="s">
        <v>746</v>
      </c>
      <c r="I40" s="41" t="s">
        <v>747</v>
      </c>
      <c r="J40" s="42" t="s">
        <v>720</v>
      </c>
      <c r="K40" s="45"/>
      <c r="L40" s="44">
        <v>244339.62</v>
      </c>
    </row>
    <row r="41" spans="1:12">
      <c r="A41" s="41" t="s">
        <v>713</v>
      </c>
      <c r="B41" s="41" t="s">
        <v>714</v>
      </c>
      <c r="C41" s="41" t="s">
        <v>715</v>
      </c>
      <c r="D41" s="42" t="s">
        <v>743</v>
      </c>
      <c r="E41" s="43">
        <v>3</v>
      </c>
      <c r="F41" s="42" t="s">
        <v>748</v>
      </c>
      <c r="G41" s="41" t="s">
        <v>749</v>
      </c>
      <c r="H41" s="42" t="s">
        <v>750</v>
      </c>
      <c r="I41" s="41" t="s">
        <v>19</v>
      </c>
      <c r="J41" s="42" t="s">
        <v>720</v>
      </c>
      <c r="K41" s="45"/>
      <c r="L41" s="44">
        <v>1212283.95</v>
      </c>
    </row>
    <row r="42" spans="1:12">
      <c r="A42" s="41" t="s">
        <v>713</v>
      </c>
      <c r="B42" s="41" t="s">
        <v>714</v>
      </c>
      <c r="C42" s="41" t="s">
        <v>715</v>
      </c>
      <c r="D42" s="42" t="s">
        <v>743</v>
      </c>
      <c r="E42" s="43">
        <v>4</v>
      </c>
      <c r="F42" s="42" t="s">
        <v>748</v>
      </c>
      <c r="G42" s="41" t="s">
        <v>749</v>
      </c>
      <c r="H42" s="42" t="s">
        <v>750</v>
      </c>
      <c r="I42" s="41" t="s">
        <v>747</v>
      </c>
      <c r="J42" s="42" t="s">
        <v>720</v>
      </c>
      <c r="K42" s="45"/>
      <c r="L42" s="44">
        <v>-1212283.95</v>
      </c>
    </row>
    <row r="43" spans="1:12">
      <c r="A43" s="41" t="s">
        <v>713</v>
      </c>
      <c r="B43" s="41" t="s">
        <v>714</v>
      </c>
      <c r="C43" s="41" t="s">
        <v>715</v>
      </c>
      <c r="D43" s="42" t="s">
        <v>743</v>
      </c>
      <c r="E43" s="43">
        <v>5</v>
      </c>
      <c r="F43" s="42" t="s">
        <v>751</v>
      </c>
      <c r="G43" s="41" t="s">
        <v>752</v>
      </c>
      <c r="H43" s="42" t="s">
        <v>3</v>
      </c>
      <c r="I43" s="41" t="s">
        <v>21</v>
      </c>
      <c r="J43" s="42" t="s">
        <v>720</v>
      </c>
      <c r="K43" s="45"/>
      <c r="L43" s="44">
        <v>-861886.79</v>
      </c>
    </row>
    <row r="44" spans="1:12">
      <c r="A44" s="41" t="s">
        <v>713</v>
      </c>
      <c r="B44" s="41" t="s">
        <v>714</v>
      </c>
      <c r="C44" s="41" t="s">
        <v>715</v>
      </c>
      <c r="D44" s="42" t="s">
        <v>743</v>
      </c>
      <c r="E44" s="43">
        <v>6</v>
      </c>
      <c r="F44" s="42" t="s">
        <v>751</v>
      </c>
      <c r="G44" s="41" t="s">
        <v>752</v>
      </c>
      <c r="H44" s="42" t="s">
        <v>3</v>
      </c>
      <c r="I44" s="41" t="s">
        <v>747</v>
      </c>
      <c r="J44" s="42" t="s">
        <v>720</v>
      </c>
      <c r="K44" s="45"/>
      <c r="L44" s="44">
        <v>861886.79</v>
      </c>
    </row>
    <row r="45" spans="1:12">
      <c r="A45" s="41" t="s">
        <v>713</v>
      </c>
      <c r="B45" s="41" t="s">
        <v>714</v>
      </c>
      <c r="C45" s="41" t="s">
        <v>715</v>
      </c>
      <c r="D45" s="42" t="s">
        <v>753</v>
      </c>
      <c r="E45" s="43">
        <v>1</v>
      </c>
      <c r="F45" s="42" t="s">
        <v>754</v>
      </c>
      <c r="G45" s="41" t="s">
        <v>755</v>
      </c>
      <c r="H45" s="42" t="s">
        <v>756</v>
      </c>
      <c r="I45" s="41" t="s">
        <v>197</v>
      </c>
      <c r="J45" s="42" t="s">
        <v>757</v>
      </c>
      <c r="K45" s="45">
        <v>-1130127.91</v>
      </c>
      <c r="L45" s="44"/>
    </row>
    <row r="46" spans="1:12">
      <c r="A46" s="41" t="s">
        <v>713</v>
      </c>
      <c r="B46" s="41" t="s">
        <v>714</v>
      </c>
      <c r="C46" s="41" t="s">
        <v>715</v>
      </c>
      <c r="D46" s="42" t="s">
        <v>753</v>
      </c>
      <c r="E46" s="43">
        <v>2</v>
      </c>
      <c r="F46" s="42" t="s">
        <v>754</v>
      </c>
      <c r="G46" s="41" t="s">
        <v>755</v>
      </c>
      <c r="H46" s="42" t="s">
        <v>756</v>
      </c>
      <c r="I46" s="41" t="s">
        <v>747</v>
      </c>
      <c r="J46" s="42" t="s">
        <v>757</v>
      </c>
      <c r="K46" s="44">
        <v>1130127.91</v>
      </c>
      <c r="L46" s="45"/>
    </row>
    <row r="47" spans="1:12">
      <c r="A47" s="41" t="s">
        <v>713</v>
      </c>
      <c r="B47" s="41" t="s">
        <v>714</v>
      </c>
      <c r="C47" s="41" t="s">
        <v>715</v>
      </c>
      <c r="D47" s="42" t="s">
        <v>753</v>
      </c>
      <c r="E47" s="43">
        <v>3</v>
      </c>
      <c r="F47" s="42" t="s">
        <v>758</v>
      </c>
      <c r="G47" s="41" t="s">
        <v>742</v>
      </c>
      <c r="H47" s="42" t="s">
        <v>73</v>
      </c>
      <c r="I47" s="41" t="s">
        <v>197</v>
      </c>
      <c r="J47" s="42" t="s">
        <v>720</v>
      </c>
      <c r="K47" s="44"/>
      <c r="L47" s="45">
        <v>-381112.33</v>
      </c>
    </row>
    <row r="48" spans="1:12">
      <c r="A48" s="41" t="s">
        <v>713</v>
      </c>
      <c r="B48" s="41" t="s">
        <v>714</v>
      </c>
      <c r="C48" s="41" t="s">
        <v>715</v>
      </c>
      <c r="D48" s="42" t="s">
        <v>753</v>
      </c>
      <c r="E48" s="43">
        <v>4</v>
      </c>
      <c r="F48" s="42" t="s">
        <v>758</v>
      </c>
      <c r="G48" s="41" t="s">
        <v>742</v>
      </c>
      <c r="H48" s="42" t="s">
        <v>73</v>
      </c>
      <c r="I48" s="41" t="s">
        <v>747</v>
      </c>
      <c r="J48" s="42" t="s">
        <v>720</v>
      </c>
      <c r="K48" s="44"/>
      <c r="L48" s="45">
        <v>381112.33</v>
      </c>
    </row>
    <row r="49" spans="1:12">
      <c r="A49" s="41" t="s">
        <v>713</v>
      </c>
      <c r="B49" s="41" t="s">
        <v>714</v>
      </c>
      <c r="C49" s="41" t="s">
        <v>715</v>
      </c>
      <c r="D49" s="42" t="s">
        <v>753</v>
      </c>
      <c r="E49" s="43">
        <v>5</v>
      </c>
      <c r="F49" s="42" t="s">
        <v>759</v>
      </c>
      <c r="G49" s="41" t="s">
        <v>760</v>
      </c>
      <c r="H49" s="42" t="s">
        <v>171</v>
      </c>
      <c r="I49" s="41" t="s">
        <v>197</v>
      </c>
      <c r="J49" s="42" t="s">
        <v>720</v>
      </c>
      <c r="K49" s="44">
        <v>4166666.67</v>
      </c>
      <c r="L49" s="45"/>
    </row>
    <row r="50" spans="1:12">
      <c r="A50" s="41" t="s">
        <v>713</v>
      </c>
      <c r="B50" s="41" t="s">
        <v>714</v>
      </c>
      <c r="C50" s="41" t="s">
        <v>715</v>
      </c>
      <c r="D50" s="42" t="s">
        <v>753</v>
      </c>
      <c r="E50" s="43">
        <v>6</v>
      </c>
      <c r="F50" s="42" t="s">
        <v>759</v>
      </c>
      <c r="G50" s="41" t="s">
        <v>760</v>
      </c>
      <c r="H50" s="42" t="s">
        <v>171</v>
      </c>
      <c r="I50" s="41" t="s">
        <v>747</v>
      </c>
      <c r="J50" s="42" t="s">
        <v>720</v>
      </c>
      <c r="K50" s="44">
        <v>-4166666.67</v>
      </c>
      <c r="L50" s="45"/>
    </row>
    <row r="51" spans="1:12">
      <c r="A51" s="41" t="s">
        <v>713</v>
      </c>
      <c r="B51" s="41" t="s">
        <v>714</v>
      </c>
      <c r="C51" s="41" t="s">
        <v>715</v>
      </c>
      <c r="D51" s="42" t="s">
        <v>761</v>
      </c>
      <c r="E51" s="43">
        <v>1</v>
      </c>
      <c r="F51" s="42" t="s">
        <v>762</v>
      </c>
      <c r="G51" s="41" t="s">
        <v>763</v>
      </c>
      <c r="H51" s="42" t="s">
        <v>140</v>
      </c>
      <c r="I51" s="41" t="s">
        <v>8</v>
      </c>
      <c r="J51" s="42" t="s">
        <v>720</v>
      </c>
      <c r="K51" s="44">
        <v>5600</v>
      </c>
      <c r="L51" s="45"/>
    </row>
    <row r="52" spans="1:12">
      <c r="A52" s="41" t="s">
        <v>713</v>
      </c>
      <c r="B52" s="41" t="s">
        <v>714</v>
      </c>
      <c r="C52" s="41" t="s">
        <v>715</v>
      </c>
      <c r="D52" s="42" t="s">
        <v>761</v>
      </c>
      <c r="E52" s="43">
        <v>2</v>
      </c>
      <c r="F52" s="42" t="s">
        <v>762</v>
      </c>
      <c r="G52" s="41" t="s">
        <v>763</v>
      </c>
      <c r="H52" s="42" t="s">
        <v>140</v>
      </c>
      <c r="I52" s="41" t="s">
        <v>20</v>
      </c>
      <c r="J52" s="42" t="s">
        <v>720</v>
      </c>
      <c r="K52" s="44">
        <v>2240</v>
      </c>
      <c r="L52" s="45"/>
    </row>
    <row r="53" spans="1:12">
      <c r="A53" s="41" t="s">
        <v>713</v>
      </c>
      <c r="B53" s="41" t="s">
        <v>714</v>
      </c>
      <c r="C53" s="41" t="s">
        <v>715</v>
      </c>
      <c r="D53" s="42" t="s">
        <v>761</v>
      </c>
      <c r="E53" s="43">
        <v>3</v>
      </c>
      <c r="F53" s="42" t="s">
        <v>762</v>
      </c>
      <c r="G53" s="41" t="s">
        <v>763</v>
      </c>
      <c r="H53" s="42" t="s">
        <v>140</v>
      </c>
      <c r="I53" s="41" t="s">
        <v>197</v>
      </c>
      <c r="J53" s="42" t="s">
        <v>720</v>
      </c>
      <c r="K53" s="44">
        <v>16800</v>
      </c>
      <c r="L53" s="45"/>
    </row>
    <row r="54" spans="1:12">
      <c r="A54" s="41" t="s">
        <v>713</v>
      </c>
      <c r="B54" s="41" t="s">
        <v>714</v>
      </c>
      <c r="C54" s="41" t="s">
        <v>715</v>
      </c>
      <c r="D54" s="42" t="s">
        <v>761</v>
      </c>
      <c r="E54" s="43">
        <v>4</v>
      </c>
      <c r="F54" s="42" t="s">
        <v>762</v>
      </c>
      <c r="G54" s="41" t="s">
        <v>763</v>
      </c>
      <c r="H54" s="42" t="s">
        <v>140</v>
      </c>
      <c r="I54" s="41" t="s">
        <v>5</v>
      </c>
      <c r="J54" s="42" t="s">
        <v>720</v>
      </c>
      <c r="K54" s="45">
        <v>140</v>
      </c>
      <c r="L54" s="44"/>
    </row>
    <row r="55" spans="1:12">
      <c r="A55" s="41" t="s">
        <v>713</v>
      </c>
      <c r="B55" s="41" t="s">
        <v>714</v>
      </c>
      <c r="C55" s="41" t="s">
        <v>715</v>
      </c>
      <c r="D55" s="42" t="s">
        <v>761</v>
      </c>
      <c r="E55" s="43">
        <v>5</v>
      </c>
      <c r="F55" s="42" t="s">
        <v>762</v>
      </c>
      <c r="G55" s="41" t="s">
        <v>763</v>
      </c>
      <c r="H55" s="42" t="s">
        <v>140</v>
      </c>
      <c r="I55" s="41" t="s">
        <v>197</v>
      </c>
      <c r="J55" s="42" t="s">
        <v>720</v>
      </c>
      <c r="K55" s="45">
        <v>1680</v>
      </c>
      <c r="L55" s="44"/>
    </row>
    <row r="56" spans="1:12">
      <c r="A56" s="41" t="s">
        <v>713</v>
      </c>
      <c r="B56" s="41" t="s">
        <v>714</v>
      </c>
      <c r="C56" s="41" t="s">
        <v>715</v>
      </c>
      <c r="D56" s="42" t="s">
        <v>761</v>
      </c>
      <c r="E56" s="43">
        <v>6</v>
      </c>
      <c r="F56" s="42" t="s">
        <v>762</v>
      </c>
      <c r="G56" s="41" t="s">
        <v>763</v>
      </c>
      <c r="H56" s="42" t="s">
        <v>140</v>
      </c>
      <c r="I56" s="41" t="s">
        <v>4</v>
      </c>
      <c r="J56" s="42" t="s">
        <v>720</v>
      </c>
      <c r="K56" s="44">
        <v>-26530</v>
      </c>
      <c r="L56" s="45"/>
    </row>
    <row r="57" spans="1:12">
      <c r="A57" s="41" t="s">
        <v>713</v>
      </c>
      <c r="B57" s="41" t="s">
        <v>714</v>
      </c>
      <c r="C57" s="41" t="s">
        <v>715</v>
      </c>
      <c r="D57" s="42" t="s">
        <v>761</v>
      </c>
      <c r="E57" s="43">
        <v>7</v>
      </c>
      <c r="F57" s="42" t="s">
        <v>764</v>
      </c>
      <c r="G57" s="41" t="s">
        <v>763</v>
      </c>
      <c r="H57" s="42" t="s">
        <v>140</v>
      </c>
      <c r="I57" s="41" t="s">
        <v>20</v>
      </c>
      <c r="J57" s="42" t="s">
        <v>720</v>
      </c>
      <c r="K57" s="44">
        <v>11440</v>
      </c>
      <c r="L57" s="45"/>
    </row>
    <row r="58" spans="1:12">
      <c r="A58" s="41" t="s">
        <v>713</v>
      </c>
      <c r="B58" s="41" t="s">
        <v>714</v>
      </c>
      <c r="C58" s="41" t="s">
        <v>715</v>
      </c>
      <c r="D58" s="42" t="s">
        <v>761</v>
      </c>
      <c r="E58" s="43">
        <v>8</v>
      </c>
      <c r="F58" s="42" t="s">
        <v>764</v>
      </c>
      <c r="G58" s="41" t="s">
        <v>763</v>
      </c>
      <c r="H58" s="42" t="s">
        <v>140</v>
      </c>
      <c r="I58" s="41" t="s">
        <v>197</v>
      </c>
      <c r="J58" s="42" t="s">
        <v>720</v>
      </c>
      <c r="K58" s="45">
        <v>7580</v>
      </c>
      <c r="L58" s="44"/>
    </row>
    <row r="59" spans="1:12">
      <c r="A59" s="41" t="s">
        <v>713</v>
      </c>
      <c r="B59" s="41" t="s">
        <v>714</v>
      </c>
      <c r="C59" s="41" t="s">
        <v>715</v>
      </c>
      <c r="D59" s="42" t="s">
        <v>761</v>
      </c>
      <c r="E59" s="43">
        <v>9</v>
      </c>
      <c r="F59" s="42" t="s">
        <v>764</v>
      </c>
      <c r="G59" s="41" t="s">
        <v>763</v>
      </c>
      <c r="H59" s="42" t="s">
        <v>140</v>
      </c>
      <c r="I59" s="41" t="s">
        <v>24</v>
      </c>
      <c r="J59" s="42" t="s">
        <v>720</v>
      </c>
      <c r="K59" s="45">
        <v>1680</v>
      </c>
      <c r="L59" s="44"/>
    </row>
    <row r="60" spans="1:12">
      <c r="A60" s="41" t="s">
        <v>713</v>
      </c>
      <c r="B60" s="41" t="s">
        <v>714</v>
      </c>
      <c r="C60" s="41" t="s">
        <v>715</v>
      </c>
      <c r="D60" s="42" t="s">
        <v>761</v>
      </c>
      <c r="E60" s="43">
        <v>10</v>
      </c>
      <c r="F60" s="42" t="s">
        <v>764</v>
      </c>
      <c r="G60" s="41" t="s">
        <v>763</v>
      </c>
      <c r="H60" s="42" t="s">
        <v>140</v>
      </c>
      <c r="I60" s="41" t="s">
        <v>197</v>
      </c>
      <c r="J60" s="42" t="s">
        <v>720</v>
      </c>
      <c r="K60" s="45">
        <v>2800</v>
      </c>
      <c r="L60" s="44"/>
    </row>
    <row r="61" spans="1:12">
      <c r="A61" s="41" t="s">
        <v>713</v>
      </c>
      <c r="B61" s="41" t="s">
        <v>714</v>
      </c>
      <c r="C61" s="41" t="s">
        <v>715</v>
      </c>
      <c r="D61" s="42" t="s">
        <v>761</v>
      </c>
      <c r="E61" s="43">
        <v>11</v>
      </c>
      <c r="F61" s="42" t="s">
        <v>764</v>
      </c>
      <c r="G61" s="41" t="s">
        <v>763</v>
      </c>
      <c r="H61" s="42" t="s">
        <v>140</v>
      </c>
      <c r="I61" s="41" t="s">
        <v>8</v>
      </c>
      <c r="J61" s="42" t="s">
        <v>720</v>
      </c>
      <c r="K61" s="45">
        <v>1680</v>
      </c>
      <c r="L61" s="44"/>
    </row>
    <row r="62" spans="1:12">
      <c r="A62" s="41" t="s">
        <v>713</v>
      </c>
      <c r="B62" s="41" t="s">
        <v>714</v>
      </c>
      <c r="C62" s="41" t="s">
        <v>715</v>
      </c>
      <c r="D62" s="42" t="s">
        <v>761</v>
      </c>
      <c r="E62" s="43">
        <v>12</v>
      </c>
      <c r="F62" s="42" t="s">
        <v>764</v>
      </c>
      <c r="G62" s="41" t="s">
        <v>763</v>
      </c>
      <c r="H62" s="42" t="s">
        <v>140</v>
      </c>
      <c r="I62" s="41" t="s">
        <v>4</v>
      </c>
      <c r="J62" s="42" t="s">
        <v>720</v>
      </c>
      <c r="K62" s="45">
        <v>-25110</v>
      </c>
      <c r="L62" s="44"/>
    </row>
    <row r="63" spans="1:12">
      <c r="A63" s="41" t="s">
        <v>713</v>
      </c>
      <c r="B63" s="41" t="s">
        <v>714</v>
      </c>
      <c r="C63" s="41" t="s">
        <v>715</v>
      </c>
      <c r="D63" s="42" t="s">
        <v>765</v>
      </c>
      <c r="E63" s="43">
        <v>1</v>
      </c>
      <c r="F63" s="42" t="s">
        <v>766</v>
      </c>
      <c r="G63" s="41" t="s">
        <v>767</v>
      </c>
      <c r="H63" s="42" t="s">
        <v>68</v>
      </c>
      <c r="I63" s="41" t="s">
        <v>12</v>
      </c>
      <c r="J63" s="42" t="s">
        <v>720</v>
      </c>
      <c r="K63" s="45"/>
      <c r="L63" s="44">
        <v>-1977037.94</v>
      </c>
    </row>
    <row r="64" spans="1:12">
      <c r="A64" s="41" t="s">
        <v>713</v>
      </c>
      <c r="B64" s="41" t="s">
        <v>714</v>
      </c>
      <c r="C64" s="41" t="s">
        <v>715</v>
      </c>
      <c r="D64" s="42" t="s">
        <v>765</v>
      </c>
      <c r="E64" s="43">
        <v>2</v>
      </c>
      <c r="F64" s="42" t="s">
        <v>766</v>
      </c>
      <c r="G64" s="41" t="s">
        <v>767</v>
      </c>
      <c r="H64" s="42" t="s">
        <v>68</v>
      </c>
      <c r="I64" s="41" t="s">
        <v>4</v>
      </c>
      <c r="J64" s="42" t="s">
        <v>720</v>
      </c>
      <c r="K64" s="45"/>
      <c r="L64" s="44">
        <v>1977037.94</v>
      </c>
    </row>
    <row r="65" spans="1:12">
      <c r="A65" s="41" t="s">
        <v>713</v>
      </c>
      <c r="B65" s="41" t="s">
        <v>714</v>
      </c>
      <c r="C65" s="41" t="s">
        <v>715</v>
      </c>
      <c r="D65" s="42" t="s">
        <v>765</v>
      </c>
      <c r="E65" s="43">
        <v>3</v>
      </c>
      <c r="F65" s="42" t="s">
        <v>768</v>
      </c>
      <c r="G65" s="41" t="s">
        <v>769</v>
      </c>
      <c r="H65" s="42" t="s">
        <v>770</v>
      </c>
      <c r="I65" s="41" t="s">
        <v>12</v>
      </c>
      <c r="J65" s="42" t="s">
        <v>771</v>
      </c>
      <c r="K65" s="45"/>
      <c r="L65" s="44">
        <v>966030</v>
      </c>
    </row>
    <row r="66" spans="1:12">
      <c r="A66" s="41" t="s">
        <v>713</v>
      </c>
      <c r="B66" s="41" t="s">
        <v>714</v>
      </c>
      <c r="C66" s="41" t="s">
        <v>715</v>
      </c>
      <c r="D66" s="42" t="s">
        <v>765</v>
      </c>
      <c r="E66" s="43">
        <v>4</v>
      </c>
      <c r="F66" s="42" t="s">
        <v>768</v>
      </c>
      <c r="G66" s="41" t="s">
        <v>769</v>
      </c>
      <c r="H66" s="42" t="s">
        <v>770</v>
      </c>
      <c r="I66" s="41" t="s">
        <v>4</v>
      </c>
      <c r="J66" s="42" t="s">
        <v>771</v>
      </c>
      <c r="K66" s="45"/>
      <c r="L66" s="44">
        <v>-966030</v>
      </c>
    </row>
    <row r="67" spans="1:12">
      <c r="A67" s="41" t="s">
        <v>713</v>
      </c>
      <c r="B67" s="41" t="s">
        <v>714</v>
      </c>
      <c r="C67" s="41" t="s">
        <v>715</v>
      </c>
      <c r="D67" s="42" t="s">
        <v>765</v>
      </c>
      <c r="E67" s="43">
        <v>5</v>
      </c>
      <c r="F67" s="42" t="s">
        <v>772</v>
      </c>
      <c r="G67" s="41" t="s">
        <v>773</v>
      </c>
      <c r="H67" s="42" t="s">
        <v>774</v>
      </c>
      <c r="I67" s="41" t="s">
        <v>15</v>
      </c>
      <c r="J67" s="42" t="s">
        <v>720</v>
      </c>
      <c r="K67" s="45"/>
      <c r="L67" s="44">
        <v>-2957463.4</v>
      </c>
    </row>
    <row r="68" spans="1:12">
      <c r="A68" s="41" t="s">
        <v>713</v>
      </c>
      <c r="B68" s="41" t="s">
        <v>714</v>
      </c>
      <c r="C68" s="41" t="s">
        <v>715</v>
      </c>
      <c r="D68" s="42" t="s">
        <v>765</v>
      </c>
      <c r="E68" s="43">
        <v>6</v>
      </c>
      <c r="F68" s="42" t="s">
        <v>772</v>
      </c>
      <c r="G68" s="41" t="s">
        <v>773</v>
      </c>
      <c r="H68" s="42" t="s">
        <v>774</v>
      </c>
      <c r="I68" s="41" t="s">
        <v>4</v>
      </c>
      <c r="J68" s="42" t="s">
        <v>720</v>
      </c>
      <c r="K68" s="45"/>
      <c r="L68" s="44">
        <v>2957463.4</v>
      </c>
    </row>
    <row r="69" spans="1:12">
      <c r="A69" s="41" t="s">
        <v>713</v>
      </c>
      <c r="B69" s="41" t="s">
        <v>714</v>
      </c>
      <c r="C69" s="41" t="s">
        <v>715</v>
      </c>
      <c r="D69" s="42" t="s">
        <v>765</v>
      </c>
      <c r="E69" s="43">
        <v>7</v>
      </c>
      <c r="F69" s="42" t="s">
        <v>775</v>
      </c>
      <c r="G69" s="41" t="s">
        <v>767</v>
      </c>
      <c r="H69" s="42" t="s">
        <v>68</v>
      </c>
      <c r="I69" s="41" t="s">
        <v>12</v>
      </c>
      <c r="J69" s="42" t="s">
        <v>720</v>
      </c>
      <c r="K69" s="45"/>
      <c r="L69" s="44">
        <v>-903150</v>
      </c>
    </row>
    <row r="70" spans="1:12">
      <c r="A70" s="41" t="s">
        <v>713</v>
      </c>
      <c r="B70" s="41" t="s">
        <v>714</v>
      </c>
      <c r="C70" s="41" t="s">
        <v>715</v>
      </c>
      <c r="D70" s="42" t="s">
        <v>765</v>
      </c>
      <c r="E70" s="43">
        <v>8</v>
      </c>
      <c r="F70" s="42" t="s">
        <v>775</v>
      </c>
      <c r="G70" s="41" t="s">
        <v>767</v>
      </c>
      <c r="H70" s="42" t="s">
        <v>68</v>
      </c>
      <c r="I70" s="41" t="s">
        <v>4</v>
      </c>
      <c r="J70" s="42" t="s">
        <v>720</v>
      </c>
      <c r="K70" s="45"/>
      <c r="L70" s="44">
        <v>903150</v>
      </c>
    </row>
    <row r="71" spans="1:12">
      <c r="A71" s="41" t="s">
        <v>713</v>
      </c>
      <c r="B71" s="41" t="s">
        <v>714</v>
      </c>
      <c r="C71" s="41" t="s">
        <v>715</v>
      </c>
      <c r="D71" s="42" t="s">
        <v>765</v>
      </c>
      <c r="E71" s="43">
        <v>9</v>
      </c>
      <c r="F71" s="42" t="s">
        <v>776</v>
      </c>
      <c r="G71" s="41" t="s">
        <v>769</v>
      </c>
      <c r="H71" s="42" t="s">
        <v>770</v>
      </c>
      <c r="I71" s="41" t="s">
        <v>12</v>
      </c>
      <c r="J71" s="42" t="s">
        <v>720</v>
      </c>
      <c r="K71" s="45"/>
      <c r="L71" s="44">
        <v>-2160906.44</v>
      </c>
    </row>
    <row r="72" spans="1:12">
      <c r="A72" s="41" t="s">
        <v>713</v>
      </c>
      <c r="B72" s="41" t="s">
        <v>714</v>
      </c>
      <c r="C72" s="41" t="s">
        <v>715</v>
      </c>
      <c r="D72" s="42" t="s">
        <v>765</v>
      </c>
      <c r="E72" s="43">
        <v>10</v>
      </c>
      <c r="F72" s="42" t="s">
        <v>776</v>
      </c>
      <c r="G72" s="41" t="s">
        <v>769</v>
      </c>
      <c r="H72" s="42" t="s">
        <v>770</v>
      </c>
      <c r="I72" s="41" t="s">
        <v>58</v>
      </c>
      <c r="J72" s="42" t="s">
        <v>720</v>
      </c>
      <c r="K72" s="45"/>
      <c r="L72" s="44">
        <v>2160906.44</v>
      </c>
    </row>
    <row r="73" spans="1:12">
      <c r="A73" s="41" t="s">
        <v>713</v>
      </c>
      <c r="B73" s="41" t="s">
        <v>714</v>
      </c>
      <c r="C73" s="41" t="s">
        <v>715</v>
      </c>
      <c r="D73" s="42" t="s">
        <v>765</v>
      </c>
      <c r="E73" s="43">
        <v>11</v>
      </c>
      <c r="F73" s="42" t="s">
        <v>777</v>
      </c>
      <c r="G73" s="41" t="s">
        <v>769</v>
      </c>
      <c r="H73" s="42" t="s">
        <v>770</v>
      </c>
      <c r="I73" s="41" t="s">
        <v>8</v>
      </c>
      <c r="J73" s="42" t="s">
        <v>720</v>
      </c>
      <c r="K73" s="44"/>
      <c r="L73" s="45">
        <v>-211046</v>
      </c>
    </row>
    <row r="74" spans="1:12">
      <c r="A74" s="41" t="s">
        <v>713</v>
      </c>
      <c r="B74" s="41" t="s">
        <v>714</v>
      </c>
      <c r="C74" s="41" t="s">
        <v>715</v>
      </c>
      <c r="D74" s="42" t="s">
        <v>765</v>
      </c>
      <c r="E74" s="43">
        <v>12</v>
      </c>
      <c r="F74" s="42" t="s">
        <v>777</v>
      </c>
      <c r="G74" s="41" t="s">
        <v>769</v>
      </c>
      <c r="H74" s="42" t="s">
        <v>770</v>
      </c>
      <c r="I74" s="41" t="s">
        <v>15</v>
      </c>
      <c r="J74" s="42" t="s">
        <v>720</v>
      </c>
      <c r="K74" s="44"/>
      <c r="L74" s="45">
        <v>211046</v>
      </c>
    </row>
    <row r="75" spans="1:12">
      <c r="A75" s="41" t="s">
        <v>713</v>
      </c>
      <c r="B75" s="41" t="s">
        <v>714</v>
      </c>
      <c r="C75" s="41" t="s">
        <v>715</v>
      </c>
      <c r="D75" s="42" t="s">
        <v>765</v>
      </c>
      <c r="E75" s="43">
        <v>13</v>
      </c>
      <c r="F75" s="42" t="s">
        <v>778</v>
      </c>
      <c r="G75" s="41" t="s">
        <v>769</v>
      </c>
      <c r="H75" s="42" t="s">
        <v>770</v>
      </c>
      <c r="I75" s="41" t="s">
        <v>197</v>
      </c>
      <c r="J75" s="42" t="s">
        <v>720</v>
      </c>
      <c r="K75" s="44"/>
      <c r="L75" s="45">
        <v>719021.35</v>
      </c>
    </row>
    <row r="76" spans="1:12">
      <c r="A76" s="41" t="s">
        <v>713</v>
      </c>
      <c r="B76" s="41" t="s">
        <v>714</v>
      </c>
      <c r="C76" s="41" t="s">
        <v>715</v>
      </c>
      <c r="D76" s="42" t="s">
        <v>765</v>
      </c>
      <c r="E76" s="43">
        <v>14</v>
      </c>
      <c r="F76" s="42" t="s">
        <v>778</v>
      </c>
      <c r="G76" s="41" t="s">
        <v>769</v>
      </c>
      <c r="H76" s="42" t="s">
        <v>770</v>
      </c>
      <c r="I76" s="41" t="s">
        <v>15</v>
      </c>
      <c r="J76" s="42" t="s">
        <v>720</v>
      </c>
      <c r="K76" s="44"/>
      <c r="L76" s="45">
        <v>-719021.35</v>
      </c>
    </row>
    <row r="77" spans="1:12">
      <c r="A77" s="41" t="s">
        <v>713</v>
      </c>
      <c r="B77" s="41" t="s">
        <v>714</v>
      </c>
      <c r="C77" s="41" t="s">
        <v>715</v>
      </c>
      <c r="D77" s="42" t="s">
        <v>765</v>
      </c>
      <c r="E77" s="43">
        <v>15</v>
      </c>
      <c r="F77" s="42" t="s">
        <v>779</v>
      </c>
      <c r="G77" s="41" t="s">
        <v>767</v>
      </c>
      <c r="H77" s="42" t="s">
        <v>68</v>
      </c>
      <c r="I77" s="41" t="s">
        <v>12</v>
      </c>
      <c r="J77" s="42" t="s">
        <v>720</v>
      </c>
      <c r="K77" s="44"/>
      <c r="L77" s="45">
        <v>-567219.18</v>
      </c>
    </row>
    <row r="78" spans="1:12">
      <c r="A78" s="41" t="s">
        <v>713</v>
      </c>
      <c r="B78" s="41" t="s">
        <v>714</v>
      </c>
      <c r="C78" s="41" t="s">
        <v>715</v>
      </c>
      <c r="D78" s="42" t="s">
        <v>765</v>
      </c>
      <c r="E78" s="43">
        <v>16</v>
      </c>
      <c r="F78" s="42" t="s">
        <v>779</v>
      </c>
      <c r="G78" s="41" t="s">
        <v>767</v>
      </c>
      <c r="H78" s="42" t="s">
        <v>68</v>
      </c>
      <c r="I78" s="41" t="s">
        <v>16</v>
      </c>
      <c r="J78" s="42" t="s">
        <v>720</v>
      </c>
      <c r="K78" s="44"/>
      <c r="L78" s="45">
        <v>567219.18</v>
      </c>
    </row>
    <row r="79" spans="1:12">
      <c r="A79" s="41" t="s">
        <v>713</v>
      </c>
      <c r="B79" s="41" t="s">
        <v>714</v>
      </c>
      <c r="C79" s="41" t="s">
        <v>715</v>
      </c>
      <c r="D79" s="42" t="s">
        <v>765</v>
      </c>
      <c r="E79" s="43">
        <v>17</v>
      </c>
      <c r="F79" s="42" t="s">
        <v>780</v>
      </c>
      <c r="G79" s="41" t="s">
        <v>767</v>
      </c>
      <c r="H79" s="42" t="s">
        <v>68</v>
      </c>
      <c r="I79" s="41" t="s">
        <v>15</v>
      </c>
      <c r="J79" s="42" t="s">
        <v>720</v>
      </c>
      <c r="K79" s="44"/>
      <c r="L79" s="45">
        <v>367358.49</v>
      </c>
    </row>
    <row r="80" spans="1:12">
      <c r="A80" s="41" t="s">
        <v>713</v>
      </c>
      <c r="B80" s="41" t="s">
        <v>714</v>
      </c>
      <c r="C80" s="41" t="s">
        <v>715</v>
      </c>
      <c r="D80" s="42" t="s">
        <v>765</v>
      </c>
      <c r="E80" s="43">
        <v>18</v>
      </c>
      <c r="F80" s="42" t="s">
        <v>780</v>
      </c>
      <c r="G80" s="41" t="s">
        <v>767</v>
      </c>
      <c r="H80" s="42" t="s">
        <v>68</v>
      </c>
      <c r="I80" s="41" t="s">
        <v>12</v>
      </c>
      <c r="J80" s="42" t="s">
        <v>720</v>
      </c>
      <c r="K80" s="44"/>
      <c r="L80" s="45">
        <v>-367358.49</v>
      </c>
    </row>
    <row r="81" spans="1:12">
      <c r="A81" s="41" t="s">
        <v>713</v>
      </c>
      <c r="B81" s="41" t="s">
        <v>714</v>
      </c>
      <c r="C81" s="41" t="s">
        <v>715</v>
      </c>
      <c r="D81" s="42" t="s">
        <v>765</v>
      </c>
      <c r="E81" s="43">
        <v>19</v>
      </c>
      <c r="F81" s="42" t="s">
        <v>781</v>
      </c>
      <c r="G81" s="41" t="s">
        <v>767</v>
      </c>
      <c r="H81" s="42" t="s">
        <v>68</v>
      </c>
      <c r="I81" s="41" t="s">
        <v>58</v>
      </c>
      <c r="J81" s="42" t="s">
        <v>720</v>
      </c>
      <c r="K81" s="44"/>
      <c r="L81" s="45">
        <v>86850</v>
      </c>
    </row>
    <row r="82" spans="1:12">
      <c r="A82" s="41" t="s">
        <v>713</v>
      </c>
      <c r="B82" s="41" t="s">
        <v>714</v>
      </c>
      <c r="C82" s="41" t="s">
        <v>715</v>
      </c>
      <c r="D82" s="42" t="s">
        <v>765</v>
      </c>
      <c r="E82" s="43">
        <v>20</v>
      </c>
      <c r="F82" s="42" t="s">
        <v>781</v>
      </c>
      <c r="G82" s="41" t="s">
        <v>767</v>
      </c>
      <c r="H82" s="42" t="s">
        <v>68</v>
      </c>
      <c r="I82" s="41" t="s">
        <v>12</v>
      </c>
      <c r="J82" s="42" t="s">
        <v>720</v>
      </c>
      <c r="K82" s="44"/>
      <c r="L82" s="45">
        <v>-86850</v>
      </c>
    </row>
    <row r="83" spans="1:12">
      <c r="A83" s="41" t="s">
        <v>713</v>
      </c>
      <c r="B83" s="41" t="s">
        <v>714</v>
      </c>
      <c r="C83" s="41" t="s">
        <v>715</v>
      </c>
      <c r="D83" s="42" t="s">
        <v>765</v>
      </c>
      <c r="E83" s="43">
        <v>21</v>
      </c>
      <c r="F83" s="42" t="s">
        <v>782</v>
      </c>
      <c r="G83" s="41" t="s">
        <v>767</v>
      </c>
      <c r="H83" s="42" t="s">
        <v>68</v>
      </c>
      <c r="I83" s="41" t="s">
        <v>15</v>
      </c>
      <c r="J83" s="42" t="s">
        <v>720</v>
      </c>
      <c r="K83" s="44"/>
      <c r="L83" s="45">
        <v>-20625</v>
      </c>
    </row>
    <row r="84" spans="1:12">
      <c r="A84" s="41" t="s">
        <v>713</v>
      </c>
      <c r="B84" s="41" t="s">
        <v>714</v>
      </c>
      <c r="C84" s="41" t="s">
        <v>715</v>
      </c>
      <c r="D84" s="42" t="s">
        <v>765</v>
      </c>
      <c r="E84" s="43">
        <v>22</v>
      </c>
      <c r="F84" s="42" t="s">
        <v>782</v>
      </c>
      <c r="G84" s="41" t="s">
        <v>767</v>
      </c>
      <c r="H84" s="42" t="s">
        <v>68</v>
      </c>
      <c r="I84" s="41" t="s">
        <v>4</v>
      </c>
      <c r="J84" s="42" t="s">
        <v>720</v>
      </c>
      <c r="K84" s="44"/>
      <c r="L84" s="45">
        <v>20625</v>
      </c>
    </row>
    <row r="85" spans="1:12">
      <c r="A85" s="41" t="s">
        <v>713</v>
      </c>
      <c r="B85" s="41" t="s">
        <v>714</v>
      </c>
      <c r="C85" s="41" t="s">
        <v>715</v>
      </c>
      <c r="D85" s="42"/>
      <c r="E85" s="43"/>
      <c r="F85" s="42" t="s">
        <v>783</v>
      </c>
      <c r="G85" s="41"/>
      <c r="H85" s="42"/>
      <c r="I85" s="41"/>
      <c r="J85" s="42"/>
      <c r="K85" s="44"/>
      <c r="L85" s="45"/>
    </row>
    <row r="86" spans="1:12">
      <c r="A86" s="41" t="s">
        <v>713</v>
      </c>
      <c r="B86" s="41" t="s">
        <v>714</v>
      </c>
      <c r="C86" s="41"/>
      <c r="D86" s="42"/>
      <c r="E86" s="43"/>
      <c r="F86" s="42" t="s">
        <v>784</v>
      </c>
      <c r="G86" s="41"/>
      <c r="H86" s="42"/>
      <c r="I86" s="41"/>
      <c r="J86" s="42"/>
      <c r="K86" s="44"/>
      <c r="L86" s="45"/>
    </row>
    <row r="87" spans="1:12">
      <c r="A87" s="41" t="s">
        <v>713</v>
      </c>
      <c r="B87" s="41" t="s">
        <v>785</v>
      </c>
      <c r="C87" s="41" t="s">
        <v>786</v>
      </c>
      <c r="D87" s="42" t="s">
        <v>787</v>
      </c>
      <c r="E87" s="43">
        <v>1</v>
      </c>
      <c r="F87" s="42" t="s">
        <v>766</v>
      </c>
      <c r="G87" s="41" t="s">
        <v>767</v>
      </c>
      <c r="H87" s="42" t="s">
        <v>68</v>
      </c>
      <c r="I87" s="41" t="s">
        <v>12</v>
      </c>
      <c r="J87" s="42" t="s">
        <v>720</v>
      </c>
      <c r="K87" s="44"/>
      <c r="L87" s="45">
        <v>-405880</v>
      </c>
    </row>
    <row r="88" spans="1:12">
      <c r="A88" s="41" t="s">
        <v>713</v>
      </c>
      <c r="B88" s="41" t="s">
        <v>785</v>
      </c>
      <c r="C88" s="41" t="s">
        <v>786</v>
      </c>
      <c r="D88" s="42" t="s">
        <v>787</v>
      </c>
      <c r="E88" s="43">
        <v>2</v>
      </c>
      <c r="F88" s="42" t="s">
        <v>766</v>
      </c>
      <c r="G88" s="41" t="s">
        <v>767</v>
      </c>
      <c r="H88" s="42" t="s">
        <v>68</v>
      </c>
      <c r="I88" s="41" t="s">
        <v>4</v>
      </c>
      <c r="J88" s="42" t="s">
        <v>720</v>
      </c>
      <c r="K88" s="44"/>
      <c r="L88" s="45">
        <v>405880</v>
      </c>
    </row>
    <row r="89" spans="1:12">
      <c r="A89" s="41" t="s">
        <v>713</v>
      </c>
      <c r="B89" s="41" t="s">
        <v>785</v>
      </c>
      <c r="C89" s="41" t="s">
        <v>786</v>
      </c>
      <c r="D89" s="42" t="s">
        <v>787</v>
      </c>
      <c r="E89" s="43">
        <v>3</v>
      </c>
      <c r="F89" s="42" t="s">
        <v>768</v>
      </c>
      <c r="G89" s="41" t="s">
        <v>769</v>
      </c>
      <c r="H89" s="42" t="s">
        <v>770</v>
      </c>
      <c r="I89" s="41" t="s">
        <v>12</v>
      </c>
      <c r="J89" s="42" t="s">
        <v>771</v>
      </c>
      <c r="K89" s="44"/>
      <c r="L89" s="45">
        <v>155190</v>
      </c>
    </row>
    <row r="90" spans="1:12">
      <c r="A90" s="41" t="s">
        <v>713</v>
      </c>
      <c r="B90" s="41" t="s">
        <v>785</v>
      </c>
      <c r="C90" s="41" t="s">
        <v>786</v>
      </c>
      <c r="D90" s="42" t="s">
        <v>787</v>
      </c>
      <c r="E90" s="43">
        <v>4</v>
      </c>
      <c r="F90" s="42" t="s">
        <v>768</v>
      </c>
      <c r="G90" s="41" t="s">
        <v>769</v>
      </c>
      <c r="H90" s="42" t="s">
        <v>770</v>
      </c>
      <c r="I90" s="41" t="s">
        <v>4</v>
      </c>
      <c r="J90" s="42" t="s">
        <v>771</v>
      </c>
      <c r="K90" s="44"/>
      <c r="L90" s="45">
        <v>-155190</v>
      </c>
    </row>
    <row r="91" spans="1:12">
      <c r="A91" s="41" t="s">
        <v>713</v>
      </c>
      <c r="B91" s="41" t="s">
        <v>785</v>
      </c>
      <c r="C91" s="41" t="s">
        <v>786</v>
      </c>
      <c r="D91" s="42" t="s">
        <v>787</v>
      </c>
      <c r="E91" s="43">
        <v>5</v>
      </c>
      <c r="F91" s="42" t="s">
        <v>772</v>
      </c>
      <c r="G91" s="41" t="s">
        <v>773</v>
      </c>
      <c r="H91" s="42" t="s">
        <v>774</v>
      </c>
      <c r="I91" s="41" t="s">
        <v>15</v>
      </c>
      <c r="J91" s="42" t="s">
        <v>720</v>
      </c>
      <c r="K91" s="44"/>
      <c r="L91" s="45">
        <v>-13726.04</v>
      </c>
    </row>
    <row r="92" spans="1:12">
      <c r="A92" s="41" t="s">
        <v>713</v>
      </c>
      <c r="B92" s="41" t="s">
        <v>785</v>
      </c>
      <c r="C92" s="41" t="s">
        <v>786</v>
      </c>
      <c r="D92" s="42" t="s">
        <v>787</v>
      </c>
      <c r="E92" s="43">
        <v>6</v>
      </c>
      <c r="F92" s="42" t="s">
        <v>772</v>
      </c>
      <c r="G92" s="41" t="s">
        <v>773</v>
      </c>
      <c r="H92" s="42" t="s">
        <v>774</v>
      </c>
      <c r="I92" s="41" t="s">
        <v>4</v>
      </c>
      <c r="J92" s="42" t="s">
        <v>720</v>
      </c>
      <c r="K92" s="44"/>
      <c r="L92" s="45">
        <v>13726.04</v>
      </c>
    </row>
    <row r="93" spans="1:12">
      <c r="A93" s="41" t="s">
        <v>713</v>
      </c>
      <c r="B93" s="41" t="s">
        <v>785</v>
      </c>
      <c r="C93" s="41" t="s">
        <v>786</v>
      </c>
      <c r="D93" s="42" t="s">
        <v>787</v>
      </c>
      <c r="E93" s="43">
        <v>7</v>
      </c>
      <c r="F93" s="42" t="s">
        <v>775</v>
      </c>
      <c r="G93" s="41" t="s">
        <v>767</v>
      </c>
      <c r="H93" s="42" t="s">
        <v>68</v>
      </c>
      <c r="I93" s="41" t="s">
        <v>12</v>
      </c>
      <c r="J93" s="42" t="s">
        <v>720</v>
      </c>
      <c r="K93" s="44"/>
      <c r="L93" s="45">
        <v>-1019794.44</v>
      </c>
    </row>
    <row r="94" spans="1:12">
      <c r="A94" s="41" t="s">
        <v>713</v>
      </c>
      <c r="B94" s="41" t="s">
        <v>785</v>
      </c>
      <c r="C94" s="41" t="s">
        <v>786</v>
      </c>
      <c r="D94" s="42" t="s">
        <v>787</v>
      </c>
      <c r="E94" s="43">
        <v>8</v>
      </c>
      <c r="F94" s="42" t="s">
        <v>775</v>
      </c>
      <c r="G94" s="41" t="s">
        <v>767</v>
      </c>
      <c r="H94" s="42" t="s">
        <v>68</v>
      </c>
      <c r="I94" s="41" t="s">
        <v>4</v>
      </c>
      <c r="J94" s="42" t="s">
        <v>720</v>
      </c>
      <c r="K94" s="44"/>
      <c r="L94" s="45">
        <v>1019794.44</v>
      </c>
    </row>
    <row r="95" spans="1:12">
      <c r="A95" s="41" t="s">
        <v>713</v>
      </c>
      <c r="B95" s="41" t="s">
        <v>785</v>
      </c>
      <c r="C95" s="41" t="s">
        <v>786</v>
      </c>
      <c r="D95" s="42" t="s">
        <v>787</v>
      </c>
      <c r="E95" s="43">
        <v>9</v>
      </c>
      <c r="F95" s="42" t="s">
        <v>776</v>
      </c>
      <c r="G95" s="41" t="s">
        <v>769</v>
      </c>
      <c r="H95" s="42" t="s">
        <v>770</v>
      </c>
      <c r="I95" s="41" t="s">
        <v>12</v>
      </c>
      <c r="J95" s="42" t="s">
        <v>720</v>
      </c>
      <c r="K95" s="44"/>
      <c r="L95" s="45">
        <v>258811.27</v>
      </c>
    </row>
    <row r="96" spans="1:12">
      <c r="A96" s="41" t="s">
        <v>713</v>
      </c>
      <c r="B96" s="41" t="s">
        <v>785</v>
      </c>
      <c r="C96" s="41" t="s">
        <v>786</v>
      </c>
      <c r="D96" s="42" t="s">
        <v>787</v>
      </c>
      <c r="E96" s="43">
        <v>10</v>
      </c>
      <c r="F96" s="42" t="s">
        <v>776</v>
      </c>
      <c r="G96" s="41" t="s">
        <v>769</v>
      </c>
      <c r="H96" s="42" t="s">
        <v>770</v>
      </c>
      <c r="I96" s="41" t="s">
        <v>58</v>
      </c>
      <c r="J96" s="42" t="s">
        <v>720</v>
      </c>
      <c r="K96" s="44"/>
      <c r="L96" s="45">
        <v>-258811.27</v>
      </c>
    </row>
    <row r="97" spans="1:12">
      <c r="A97" s="41" t="s">
        <v>713</v>
      </c>
      <c r="B97" s="41" t="s">
        <v>785</v>
      </c>
      <c r="C97" s="41" t="s">
        <v>786</v>
      </c>
      <c r="D97" s="42" t="s">
        <v>787</v>
      </c>
      <c r="E97" s="43">
        <v>11</v>
      </c>
      <c r="F97" s="42" t="s">
        <v>777</v>
      </c>
      <c r="G97" s="41" t="s">
        <v>769</v>
      </c>
      <c r="H97" s="42" t="s">
        <v>770</v>
      </c>
      <c r="I97" s="41" t="s">
        <v>8</v>
      </c>
      <c r="J97" s="42" t="s">
        <v>720</v>
      </c>
      <c r="K97" s="44"/>
      <c r="L97" s="45">
        <v>-159280</v>
      </c>
    </row>
    <row r="98" spans="1:12">
      <c r="A98" s="41" t="s">
        <v>713</v>
      </c>
      <c r="B98" s="41" t="s">
        <v>785</v>
      </c>
      <c r="C98" s="41" t="s">
        <v>786</v>
      </c>
      <c r="D98" s="42" t="s">
        <v>787</v>
      </c>
      <c r="E98" s="43">
        <v>12</v>
      </c>
      <c r="F98" s="42" t="s">
        <v>777</v>
      </c>
      <c r="G98" s="41" t="s">
        <v>769</v>
      </c>
      <c r="H98" s="42" t="s">
        <v>770</v>
      </c>
      <c r="I98" s="41" t="s">
        <v>15</v>
      </c>
      <c r="J98" s="42" t="s">
        <v>720</v>
      </c>
      <c r="K98" s="44"/>
      <c r="L98" s="45">
        <v>159280</v>
      </c>
    </row>
    <row r="99" spans="1:12">
      <c r="A99" s="41" t="s">
        <v>713</v>
      </c>
      <c r="B99" s="41" t="s">
        <v>785</v>
      </c>
      <c r="C99" s="41" t="s">
        <v>786</v>
      </c>
      <c r="D99" s="42" t="s">
        <v>787</v>
      </c>
      <c r="E99" s="43">
        <v>13</v>
      </c>
      <c r="F99" s="42" t="s">
        <v>778</v>
      </c>
      <c r="G99" s="41" t="s">
        <v>769</v>
      </c>
      <c r="H99" s="42" t="s">
        <v>770</v>
      </c>
      <c r="I99" s="41" t="s">
        <v>197</v>
      </c>
      <c r="J99" s="42" t="s">
        <v>720</v>
      </c>
      <c r="K99" s="44"/>
      <c r="L99" s="45">
        <v>127160.36</v>
      </c>
    </row>
    <row r="100" spans="1:12">
      <c r="A100" s="41" t="s">
        <v>713</v>
      </c>
      <c r="B100" s="41" t="s">
        <v>785</v>
      </c>
      <c r="C100" s="41" t="s">
        <v>786</v>
      </c>
      <c r="D100" s="42" t="s">
        <v>787</v>
      </c>
      <c r="E100" s="43">
        <v>14</v>
      </c>
      <c r="F100" s="42" t="s">
        <v>778</v>
      </c>
      <c r="G100" s="41" t="s">
        <v>769</v>
      </c>
      <c r="H100" s="42" t="s">
        <v>770</v>
      </c>
      <c r="I100" s="41" t="s">
        <v>15</v>
      </c>
      <c r="J100" s="42" t="s">
        <v>720</v>
      </c>
      <c r="K100" s="44"/>
      <c r="L100" s="44">
        <v>-127160.36</v>
      </c>
    </row>
    <row r="101" spans="1:12">
      <c r="A101" s="41" t="s">
        <v>713</v>
      </c>
      <c r="B101" s="41" t="s">
        <v>785</v>
      </c>
      <c r="C101" s="41" t="s">
        <v>786</v>
      </c>
      <c r="D101" s="42" t="s">
        <v>788</v>
      </c>
      <c r="E101" s="43">
        <v>1</v>
      </c>
      <c r="F101" s="42" t="s">
        <v>723</v>
      </c>
      <c r="G101" s="41" t="s">
        <v>718</v>
      </c>
      <c r="H101" s="42" t="s">
        <v>719</v>
      </c>
      <c r="I101" s="41" t="s">
        <v>9</v>
      </c>
      <c r="J101" s="42" t="s">
        <v>720</v>
      </c>
      <c r="K101" s="44"/>
      <c r="L101" s="44">
        <v>133114.45</v>
      </c>
    </row>
    <row r="102" spans="1:12">
      <c r="A102" s="41" t="s">
        <v>713</v>
      </c>
      <c r="B102" s="41" t="s">
        <v>785</v>
      </c>
      <c r="C102" s="41" t="s">
        <v>786</v>
      </c>
      <c r="D102" s="42" t="s">
        <v>788</v>
      </c>
      <c r="E102" s="43">
        <v>2</v>
      </c>
      <c r="F102" s="42" t="s">
        <v>723</v>
      </c>
      <c r="G102" s="41" t="s">
        <v>718</v>
      </c>
      <c r="H102" s="42" t="s">
        <v>719</v>
      </c>
      <c r="I102" s="41" t="s">
        <v>197</v>
      </c>
      <c r="J102" s="42" t="s">
        <v>720</v>
      </c>
      <c r="K102" s="44"/>
      <c r="L102" s="45">
        <v>-133114.45</v>
      </c>
    </row>
    <row r="103" spans="1:12">
      <c r="A103" s="41" t="s">
        <v>713</v>
      </c>
      <c r="B103" s="41" t="s">
        <v>785</v>
      </c>
      <c r="C103" s="41" t="s">
        <v>786</v>
      </c>
      <c r="D103" s="42" t="s">
        <v>788</v>
      </c>
      <c r="E103" s="43">
        <v>3</v>
      </c>
      <c r="F103" s="42" t="s">
        <v>725</v>
      </c>
      <c r="G103" s="41" t="s">
        <v>718</v>
      </c>
      <c r="H103" s="42" t="s">
        <v>719</v>
      </c>
      <c r="I103" s="41" t="s">
        <v>9</v>
      </c>
      <c r="J103" s="42" t="s">
        <v>720</v>
      </c>
      <c r="K103" s="44"/>
      <c r="L103" s="45">
        <v>-57403.58</v>
      </c>
    </row>
    <row r="104" spans="1:12">
      <c r="A104" s="41" t="s">
        <v>713</v>
      </c>
      <c r="B104" s="41" t="s">
        <v>785</v>
      </c>
      <c r="C104" s="41" t="s">
        <v>786</v>
      </c>
      <c r="D104" s="42" t="s">
        <v>788</v>
      </c>
      <c r="E104" s="43">
        <v>4</v>
      </c>
      <c r="F104" s="42" t="s">
        <v>725</v>
      </c>
      <c r="G104" s="41" t="s">
        <v>718</v>
      </c>
      <c r="H104" s="42" t="s">
        <v>719</v>
      </c>
      <c r="I104" s="41" t="s">
        <v>197</v>
      </c>
      <c r="J104" s="42" t="s">
        <v>720</v>
      </c>
      <c r="K104" s="44"/>
      <c r="L104" s="45">
        <v>57403.58</v>
      </c>
    </row>
    <row r="105" spans="1:12">
      <c r="A105" s="41" t="s">
        <v>713</v>
      </c>
      <c r="B105" s="41" t="s">
        <v>785</v>
      </c>
      <c r="C105" s="41" t="s">
        <v>786</v>
      </c>
      <c r="D105" s="42" t="s">
        <v>788</v>
      </c>
      <c r="E105" s="43">
        <v>5</v>
      </c>
      <c r="F105" s="42" t="s">
        <v>726</v>
      </c>
      <c r="G105" s="41" t="s">
        <v>718</v>
      </c>
      <c r="H105" s="42" t="s">
        <v>719</v>
      </c>
      <c r="I105" s="41" t="s">
        <v>10</v>
      </c>
      <c r="J105" s="42" t="s">
        <v>720</v>
      </c>
      <c r="K105" s="44"/>
      <c r="L105" s="45">
        <v>-15297.17</v>
      </c>
    </row>
    <row r="106" spans="1:12">
      <c r="A106" s="41" t="s">
        <v>713</v>
      </c>
      <c r="B106" s="41" t="s">
        <v>785</v>
      </c>
      <c r="C106" s="41" t="s">
        <v>786</v>
      </c>
      <c r="D106" s="42" t="s">
        <v>788</v>
      </c>
      <c r="E106" s="43">
        <v>6</v>
      </c>
      <c r="F106" s="42" t="s">
        <v>726</v>
      </c>
      <c r="G106" s="41" t="s">
        <v>718</v>
      </c>
      <c r="H106" s="42" t="s">
        <v>719</v>
      </c>
      <c r="I106" s="41" t="s">
        <v>197</v>
      </c>
      <c r="J106" s="42" t="s">
        <v>720</v>
      </c>
      <c r="K106" s="44"/>
      <c r="L106" s="45">
        <v>15297.17</v>
      </c>
    </row>
    <row r="107" spans="1:12">
      <c r="A107" s="41" t="s">
        <v>713</v>
      </c>
      <c r="B107" s="41" t="s">
        <v>785</v>
      </c>
      <c r="C107" s="41" t="s">
        <v>786</v>
      </c>
      <c r="D107" s="42" t="s">
        <v>788</v>
      </c>
      <c r="E107" s="43">
        <v>7</v>
      </c>
      <c r="F107" s="42" t="s">
        <v>789</v>
      </c>
      <c r="G107" s="41" t="s">
        <v>718</v>
      </c>
      <c r="H107" s="42" t="s">
        <v>719</v>
      </c>
      <c r="I107" s="41" t="s">
        <v>10</v>
      </c>
      <c r="J107" s="42" t="s">
        <v>720</v>
      </c>
      <c r="K107" s="44"/>
      <c r="L107" s="45">
        <v>-433962.26</v>
      </c>
    </row>
    <row r="108" spans="1:12">
      <c r="A108" s="41" t="s">
        <v>713</v>
      </c>
      <c r="B108" s="41" t="s">
        <v>785</v>
      </c>
      <c r="C108" s="41" t="s">
        <v>786</v>
      </c>
      <c r="D108" s="42" t="s">
        <v>788</v>
      </c>
      <c r="E108" s="43">
        <v>8</v>
      </c>
      <c r="F108" s="42" t="s">
        <v>789</v>
      </c>
      <c r="G108" s="41" t="s">
        <v>718</v>
      </c>
      <c r="H108" s="42" t="s">
        <v>719</v>
      </c>
      <c r="I108" s="41" t="s">
        <v>197</v>
      </c>
      <c r="J108" s="42" t="s">
        <v>720</v>
      </c>
      <c r="K108" s="44"/>
      <c r="L108" s="45">
        <v>433962.26</v>
      </c>
    </row>
    <row r="109" spans="1:12">
      <c r="A109" s="41" t="s">
        <v>713</v>
      </c>
      <c r="B109" s="41" t="s">
        <v>785</v>
      </c>
      <c r="C109" s="41" t="s">
        <v>786</v>
      </c>
      <c r="D109" s="42" t="s">
        <v>788</v>
      </c>
      <c r="E109" s="43">
        <v>9</v>
      </c>
      <c r="F109" s="42" t="s">
        <v>729</v>
      </c>
      <c r="G109" s="41" t="s">
        <v>718</v>
      </c>
      <c r="H109" s="42" t="s">
        <v>719</v>
      </c>
      <c r="I109" s="41" t="s">
        <v>10</v>
      </c>
      <c r="J109" s="42" t="s">
        <v>720</v>
      </c>
      <c r="K109" s="44"/>
      <c r="L109" s="45">
        <v>-306603.77</v>
      </c>
    </row>
    <row r="110" spans="1:12">
      <c r="A110" s="41" t="s">
        <v>713</v>
      </c>
      <c r="B110" s="41" t="s">
        <v>785</v>
      </c>
      <c r="C110" s="41" t="s">
        <v>786</v>
      </c>
      <c r="D110" s="42" t="s">
        <v>788</v>
      </c>
      <c r="E110" s="43">
        <v>10</v>
      </c>
      <c r="F110" s="42" t="s">
        <v>729</v>
      </c>
      <c r="G110" s="41" t="s">
        <v>718</v>
      </c>
      <c r="H110" s="42" t="s">
        <v>719</v>
      </c>
      <c r="I110" s="41" t="s">
        <v>197</v>
      </c>
      <c r="J110" s="42" t="s">
        <v>720</v>
      </c>
      <c r="K110" s="44"/>
      <c r="L110" s="45">
        <v>306603.77</v>
      </c>
    </row>
    <row r="111" spans="1:12">
      <c r="A111" s="41" t="s">
        <v>713</v>
      </c>
      <c r="B111" s="41" t="s">
        <v>785</v>
      </c>
      <c r="C111" s="41" t="s">
        <v>786</v>
      </c>
      <c r="D111" s="42" t="s">
        <v>788</v>
      </c>
      <c r="E111" s="43">
        <v>11</v>
      </c>
      <c r="F111" s="42" t="s">
        <v>730</v>
      </c>
      <c r="G111" s="41" t="s">
        <v>718</v>
      </c>
      <c r="H111" s="42" t="s">
        <v>719</v>
      </c>
      <c r="I111" s="41" t="s">
        <v>10</v>
      </c>
      <c r="J111" s="42" t="s">
        <v>720</v>
      </c>
      <c r="K111" s="44"/>
      <c r="L111" s="45">
        <v>-22899.58</v>
      </c>
    </row>
    <row r="112" spans="1:12">
      <c r="A112" s="41" t="s">
        <v>713</v>
      </c>
      <c r="B112" s="41" t="s">
        <v>785</v>
      </c>
      <c r="C112" s="41" t="s">
        <v>786</v>
      </c>
      <c r="D112" s="42" t="s">
        <v>788</v>
      </c>
      <c r="E112" s="43">
        <v>12</v>
      </c>
      <c r="F112" s="42" t="s">
        <v>730</v>
      </c>
      <c r="G112" s="41" t="s">
        <v>718</v>
      </c>
      <c r="H112" s="42" t="s">
        <v>719</v>
      </c>
      <c r="I112" s="41" t="s">
        <v>197</v>
      </c>
      <c r="J112" s="42" t="s">
        <v>720</v>
      </c>
      <c r="K112" s="44"/>
      <c r="L112" s="45">
        <v>22899.58</v>
      </c>
    </row>
    <row r="113" spans="1:12">
      <c r="A113" s="41" t="s">
        <v>713</v>
      </c>
      <c r="B113" s="41" t="s">
        <v>785</v>
      </c>
      <c r="C113" s="41" t="s">
        <v>786</v>
      </c>
      <c r="D113" s="42" t="s">
        <v>788</v>
      </c>
      <c r="E113" s="43">
        <v>13</v>
      </c>
      <c r="F113" s="42" t="s">
        <v>736</v>
      </c>
      <c r="G113" s="41" t="s">
        <v>732</v>
      </c>
      <c r="H113" s="42" t="s">
        <v>719</v>
      </c>
      <c r="I113" s="41" t="s">
        <v>9</v>
      </c>
      <c r="J113" s="42" t="s">
        <v>737</v>
      </c>
      <c r="K113" s="44"/>
      <c r="L113" s="45">
        <v>-2291161.26</v>
      </c>
    </row>
    <row r="114" spans="1:12">
      <c r="A114" s="41" t="s">
        <v>713</v>
      </c>
      <c r="B114" s="41" t="s">
        <v>785</v>
      </c>
      <c r="C114" s="41" t="s">
        <v>786</v>
      </c>
      <c r="D114" s="42" t="s">
        <v>788</v>
      </c>
      <c r="E114" s="43">
        <v>14</v>
      </c>
      <c r="F114" s="42" t="s">
        <v>790</v>
      </c>
      <c r="G114" s="41" t="s">
        <v>732</v>
      </c>
      <c r="H114" s="42" t="s">
        <v>719</v>
      </c>
      <c r="I114" s="41" t="s">
        <v>9</v>
      </c>
      <c r="J114" s="42" t="s">
        <v>737</v>
      </c>
      <c r="K114" s="44"/>
      <c r="L114" s="45">
        <v>-185358.14</v>
      </c>
    </row>
    <row r="115" spans="1:12">
      <c r="A115" s="41" t="s">
        <v>713</v>
      </c>
      <c r="B115" s="41" t="s">
        <v>785</v>
      </c>
      <c r="C115" s="41" t="s">
        <v>786</v>
      </c>
      <c r="D115" s="42" t="s">
        <v>788</v>
      </c>
      <c r="E115" s="43">
        <v>15</v>
      </c>
      <c r="F115" s="42" t="s">
        <v>791</v>
      </c>
      <c r="G115" s="41" t="s">
        <v>732</v>
      </c>
      <c r="H115" s="42" t="s">
        <v>719</v>
      </c>
      <c r="I115" s="41" t="s">
        <v>9</v>
      </c>
      <c r="J115" s="42" t="s">
        <v>737</v>
      </c>
      <c r="K115" s="44"/>
      <c r="L115" s="45">
        <v>-116587.37</v>
      </c>
    </row>
    <row r="116" spans="1:12">
      <c r="A116" s="41" t="s">
        <v>713</v>
      </c>
      <c r="B116" s="41" t="s">
        <v>785</v>
      </c>
      <c r="C116" s="41" t="s">
        <v>786</v>
      </c>
      <c r="D116" s="42" t="s">
        <v>788</v>
      </c>
      <c r="E116" s="43">
        <v>16</v>
      </c>
      <c r="F116" s="42" t="s">
        <v>792</v>
      </c>
      <c r="G116" s="41" t="s">
        <v>732</v>
      </c>
      <c r="H116" s="42" t="s">
        <v>719</v>
      </c>
      <c r="I116" s="41" t="s">
        <v>9</v>
      </c>
      <c r="J116" s="42" t="s">
        <v>737</v>
      </c>
      <c r="K116" s="44"/>
      <c r="L116" s="45">
        <v>-110507.6</v>
      </c>
    </row>
    <row r="117" spans="1:12">
      <c r="A117" s="41" t="s">
        <v>713</v>
      </c>
      <c r="B117" s="41" t="s">
        <v>785</v>
      </c>
      <c r="C117" s="41" t="s">
        <v>786</v>
      </c>
      <c r="D117" s="42" t="s">
        <v>788</v>
      </c>
      <c r="E117" s="43">
        <v>17</v>
      </c>
      <c r="F117" s="42" t="s">
        <v>792</v>
      </c>
      <c r="G117" s="41" t="s">
        <v>732</v>
      </c>
      <c r="H117" s="42" t="s">
        <v>719</v>
      </c>
      <c r="I117" s="41" t="s">
        <v>9</v>
      </c>
      <c r="J117" s="42" t="s">
        <v>737</v>
      </c>
      <c r="K117" s="44"/>
      <c r="L117" s="45">
        <v>-14146.17</v>
      </c>
    </row>
    <row r="118" spans="1:12">
      <c r="A118" s="41" t="s">
        <v>713</v>
      </c>
      <c r="B118" s="41" t="s">
        <v>785</v>
      </c>
      <c r="C118" s="41" t="s">
        <v>786</v>
      </c>
      <c r="D118" s="42" t="s">
        <v>788</v>
      </c>
      <c r="E118" s="43">
        <v>18</v>
      </c>
      <c r="F118" s="42" t="s">
        <v>793</v>
      </c>
      <c r="G118" s="41" t="s">
        <v>742</v>
      </c>
      <c r="H118" s="42" t="s">
        <v>73</v>
      </c>
      <c r="I118" s="41" t="s">
        <v>197</v>
      </c>
      <c r="J118" s="42" t="s">
        <v>737</v>
      </c>
      <c r="K118" s="44"/>
      <c r="L118" s="45">
        <v>2717760.54</v>
      </c>
    </row>
    <row r="119" spans="1:12">
      <c r="A119" s="41" t="s">
        <v>713</v>
      </c>
      <c r="B119" s="41" t="s">
        <v>785</v>
      </c>
      <c r="C119" s="41" t="s">
        <v>786</v>
      </c>
      <c r="D119" s="42" t="s">
        <v>794</v>
      </c>
      <c r="E119" s="43">
        <v>1</v>
      </c>
      <c r="F119" s="42" t="s">
        <v>744</v>
      </c>
      <c r="G119" s="41" t="s">
        <v>745</v>
      </c>
      <c r="H119" s="42" t="s">
        <v>746</v>
      </c>
      <c r="I119" s="41" t="s">
        <v>19</v>
      </c>
      <c r="J119" s="42" t="s">
        <v>720</v>
      </c>
      <c r="K119" s="44"/>
      <c r="L119" s="45">
        <v>-310094.34</v>
      </c>
    </row>
    <row r="120" spans="1:12">
      <c r="A120" s="41" t="s">
        <v>713</v>
      </c>
      <c r="B120" s="41" t="s">
        <v>785</v>
      </c>
      <c r="C120" s="41" t="s">
        <v>786</v>
      </c>
      <c r="D120" s="42" t="s">
        <v>794</v>
      </c>
      <c r="E120" s="43">
        <v>2</v>
      </c>
      <c r="F120" s="42" t="s">
        <v>744</v>
      </c>
      <c r="G120" s="41" t="s">
        <v>745</v>
      </c>
      <c r="H120" s="42" t="s">
        <v>746</v>
      </c>
      <c r="I120" s="41" t="s">
        <v>747</v>
      </c>
      <c r="J120" s="42" t="s">
        <v>720</v>
      </c>
      <c r="K120" s="44"/>
      <c r="L120" s="45">
        <v>310094.34</v>
      </c>
    </row>
    <row r="121" spans="1:12">
      <c r="A121" s="41" t="s">
        <v>713</v>
      </c>
      <c r="B121" s="41" t="s">
        <v>785</v>
      </c>
      <c r="C121" s="41" t="s">
        <v>786</v>
      </c>
      <c r="D121" s="42" t="s">
        <v>794</v>
      </c>
      <c r="E121" s="43">
        <v>3</v>
      </c>
      <c r="F121" s="42" t="s">
        <v>748</v>
      </c>
      <c r="G121" s="41" t="s">
        <v>749</v>
      </c>
      <c r="H121" s="42" t="s">
        <v>750</v>
      </c>
      <c r="I121" s="41" t="s">
        <v>19</v>
      </c>
      <c r="J121" s="42" t="s">
        <v>720</v>
      </c>
      <c r="K121" s="44"/>
      <c r="L121" s="45">
        <v>28493.15</v>
      </c>
    </row>
    <row r="122" spans="1:12">
      <c r="A122" s="41" t="s">
        <v>713</v>
      </c>
      <c r="B122" s="41" t="s">
        <v>785</v>
      </c>
      <c r="C122" s="41" t="s">
        <v>786</v>
      </c>
      <c r="D122" s="42" t="s">
        <v>794</v>
      </c>
      <c r="E122" s="43">
        <v>4</v>
      </c>
      <c r="F122" s="42" t="s">
        <v>748</v>
      </c>
      <c r="G122" s="41" t="s">
        <v>749</v>
      </c>
      <c r="H122" s="42" t="s">
        <v>750</v>
      </c>
      <c r="I122" s="41" t="s">
        <v>747</v>
      </c>
      <c r="J122" s="42" t="s">
        <v>720</v>
      </c>
      <c r="K122" s="44"/>
      <c r="L122" s="45">
        <v>-28493.15</v>
      </c>
    </row>
    <row r="123" spans="1:12">
      <c r="A123" s="41" t="s">
        <v>713</v>
      </c>
      <c r="B123" s="41" t="s">
        <v>785</v>
      </c>
      <c r="C123" s="41" t="s">
        <v>786</v>
      </c>
      <c r="D123" s="42" t="s">
        <v>794</v>
      </c>
      <c r="E123" s="43">
        <v>5</v>
      </c>
      <c r="F123" s="42" t="s">
        <v>751</v>
      </c>
      <c r="G123" s="41" t="s">
        <v>752</v>
      </c>
      <c r="H123" s="42" t="s">
        <v>3</v>
      </c>
      <c r="I123" s="41" t="s">
        <v>21</v>
      </c>
      <c r="J123" s="42" t="s">
        <v>720</v>
      </c>
      <c r="K123" s="44"/>
      <c r="L123" s="45">
        <v>174150.94</v>
      </c>
    </row>
    <row r="124" spans="1:12">
      <c r="A124" s="41" t="s">
        <v>713</v>
      </c>
      <c r="B124" s="41" t="s">
        <v>785</v>
      </c>
      <c r="C124" s="41" t="s">
        <v>786</v>
      </c>
      <c r="D124" s="42" t="s">
        <v>794</v>
      </c>
      <c r="E124" s="43">
        <v>6</v>
      </c>
      <c r="F124" s="42" t="s">
        <v>751</v>
      </c>
      <c r="G124" s="41" t="s">
        <v>752</v>
      </c>
      <c r="H124" s="42" t="s">
        <v>3</v>
      </c>
      <c r="I124" s="41" t="s">
        <v>747</v>
      </c>
      <c r="J124" s="42" t="s">
        <v>720</v>
      </c>
      <c r="K124" s="44"/>
      <c r="L124" s="45">
        <v>-174150.94</v>
      </c>
    </row>
    <row r="125" spans="1:12">
      <c r="A125" s="41" t="s">
        <v>713</v>
      </c>
      <c r="B125" s="41" t="s">
        <v>785</v>
      </c>
      <c r="C125" s="41" t="s">
        <v>786</v>
      </c>
      <c r="D125" s="42" t="s">
        <v>794</v>
      </c>
      <c r="E125" s="43">
        <v>7</v>
      </c>
      <c r="F125" s="42" t="s">
        <v>795</v>
      </c>
      <c r="G125" s="41" t="s">
        <v>749</v>
      </c>
      <c r="H125" s="42" t="s">
        <v>750</v>
      </c>
      <c r="I125" s="41" t="s">
        <v>20</v>
      </c>
      <c r="J125" s="42" t="s">
        <v>720</v>
      </c>
      <c r="K125" s="44"/>
      <c r="L125" s="45">
        <v>43166.52</v>
      </c>
    </row>
    <row r="126" spans="1:12">
      <c r="A126" s="41" t="s">
        <v>713</v>
      </c>
      <c r="B126" s="41" t="s">
        <v>785</v>
      </c>
      <c r="C126" s="41" t="s">
        <v>786</v>
      </c>
      <c r="D126" s="42" t="s">
        <v>794</v>
      </c>
      <c r="E126" s="43">
        <v>8</v>
      </c>
      <c r="F126" s="42" t="s">
        <v>795</v>
      </c>
      <c r="G126" s="41" t="s">
        <v>749</v>
      </c>
      <c r="H126" s="42" t="s">
        <v>750</v>
      </c>
      <c r="I126" s="41" t="s">
        <v>747</v>
      </c>
      <c r="J126" s="42" t="s">
        <v>720</v>
      </c>
      <c r="K126" s="44"/>
      <c r="L126" s="45">
        <v>-43166.52</v>
      </c>
    </row>
    <row r="127" spans="1:12">
      <c r="A127" s="41" t="s">
        <v>713</v>
      </c>
      <c r="B127" s="41" t="s">
        <v>785</v>
      </c>
      <c r="C127" s="41" t="s">
        <v>786</v>
      </c>
      <c r="D127" s="42" t="s">
        <v>796</v>
      </c>
      <c r="E127" s="43">
        <v>1</v>
      </c>
      <c r="F127" s="42" t="s">
        <v>797</v>
      </c>
      <c r="G127" s="41" t="s">
        <v>755</v>
      </c>
      <c r="H127" s="42" t="s">
        <v>756</v>
      </c>
      <c r="I127" s="41" t="s">
        <v>197</v>
      </c>
      <c r="J127" s="42" t="s">
        <v>757</v>
      </c>
      <c r="K127" s="44">
        <v>-554700.41</v>
      </c>
      <c r="L127" s="45"/>
    </row>
    <row r="128" spans="1:12">
      <c r="A128" s="41" t="s">
        <v>713</v>
      </c>
      <c r="B128" s="41" t="s">
        <v>785</v>
      </c>
      <c r="C128" s="41" t="s">
        <v>786</v>
      </c>
      <c r="D128" s="42" t="s">
        <v>796</v>
      </c>
      <c r="E128" s="43">
        <v>2</v>
      </c>
      <c r="F128" s="42" t="s">
        <v>797</v>
      </c>
      <c r="G128" s="41" t="s">
        <v>755</v>
      </c>
      <c r="H128" s="42" t="s">
        <v>756</v>
      </c>
      <c r="I128" s="41" t="s">
        <v>747</v>
      </c>
      <c r="J128" s="42" t="s">
        <v>757</v>
      </c>
      <c r="K128" s="44">
        <v>554700.41</v>
      </c>
      <c r="L128" s="45"/>
    </row>
    <row r="129" spans="1:12">
      <c r="A129" s="41" t="s">
        <v>713</v>
      </c>
      <c r="B129" s="41" t="s">
        <v>785</v>
      </c>
      <c r="C129" s="41" t="s">
        <v>786</v>
      </c>
      <c r="D129" s="42" t="s">
        <v>796</v>
      </c>
      <c r="E129" s="43">
        <v>3</v>
      </c>
      <c r="F129" s="42" t="s">
        <v>798</v>
      </c>
      <c r="G129" s="41" t="s">
        <v>742</v>
      </c>
      <c r="H129" s="42" t="s">
        <v>73</v>
      </c>
      <c r="I129" s="41" t="s">
        <v>197</v>
      </c>
      <c r="J129" s="42" t="s">
        <v>720</v>
      </c>
      <c r="K129" s="44"/>
      <c r="L129" s="45">
        <v>-36064.98</v>
      </c>
    </row>
    <row r="130" spans="1:12">
      <c r="A130" s="41" t="s">
        <v>713</v>
      </c>
      <c r="B130" s="41" t="s">
        <v>785</v>
      </c>
      <c r="C130" s="41" t="s">
        <v>786</v>
      </c>
      <c r="D130" s="42" t="s">
        <v>796</v>
      </c>
      <c r="E130" s="43">
        <v>4</v>
      </c>
      <c r="F130" s="42" t="s">
        <v>798</v>
      </c>
      <c r="G130" s="41" t="s">
        <v>742</v>
      </c>
      <c r="H130" s="42" t="s">
        <v>73</v>
      </c>
      <c r="I130" s="41" t="s">
        <v>747</v>
      </c>
      <c r="J130" s="42" t="s">
        <v>720</v>
      </c>
      <c r="K130" s="44"/>
      <c r="L130" s="45">
        <v>36064.98</v>
      </c>
    </row>
    <row r="131" spans="1:12">
      <c r="A131" s="41" t="s">
        <v>713</v>
      </c>
      <c r="B131" s="41" t="s">
        <v>785</v>
      </c>
      <c r="C131" s="41" t="s">
        <v>786</v>
      </c>
      <c r="D131" s="42" t="s">
        <v>796</v>
      </c>
      <c r="E131" s="43">
        <v>5</v>
      </c>
      <c r="F131" s="42" t="s">
        <v>799</v>
      </c>
      <c r="G131" s="41" t="s">
        <v>760</v>
      </c>
      <c r="H131" s="42" t="s">
        <v>171</v>
      </c>
      <c r="I131" s="41" t="s">
        <v>197</v>
      </c>
      <c r="J131" s="42" t="s">
        <v>720</v>
      </c>
      <c r="K131" s="44">
        <v>833333.33</v>
      </c>
      <c r="L131" s="45"/>
    </row>
    <row r="132" spans="1:12">
      <c r="A132" s="41" t="s">
        <v>713</v>
      </c>
      <c r="B132" s="41" t="s">
        <v>785</v>
      </c>
      <c r="C132" s="41" t="s">
        <v>786</v>
      </c>
      <c r="D132" s="42" t="s">
        <v>796</v>
      </c>
      <c r="E132" s="43">
        <v>6</v>
      </c>
      <c r="F132" s="42" t="s">
        <v>799</v>
      </c>
      <c r="G132" s="41" t="s">
        <v>760</v>
      </c>
      <c r="H132" s="42" t="s">
        <v>171</v>
      </c>
      <c r="I132" s="41" t="s">
        <v>747</v>
      </c>
      <c r="J132" s="42" t="s">
        <v>720</v>
      </c>
      <c r="K132" s="44">
        <v>-833333.33</v>
      </c>
      <c r="L132" s="45"/>
    </row>
    <row r="133" spans="1:12">
      <c r="A133" s="41" t="s">
        <v>713</v>
      </c>
      <c r="B133" s="41" t="s">
        <v>785</v>
      </c>
      <c r="C133" s="41" t="s">
        <v>786</v>
      </c>
      <c r="D133" s="42" t="s">
        <v>800</v>
      </c>
      <c r="E133" s="43">
        <v>1</v>
      </c>
      <c r="F133" s="42" t="s">
        <v>801</v>
      </c>
      <c r="G133" s="41" t="s">
        <v>763</v>
      </c>
      <c r="H133" s="42" t="s">
        <v>140</v>
      </c>
      <c r="I133" s="41" t="s">
        <v>197</v>
      </c>
      <c r="J133" s="42" t="s">
        <v>720</v>
      </c>
      <c r="K133" s="45">
        <v>1300</v>
      </c>
      <c r="L133" s="44"/>
    </row>
    <row r="134" spans="1:12">
      <c r="A134" s="41" t="s">
        <v>713</v>
      </c>
      <c r="B134" s="41" t="s">
        <v>785</v>
      </c>
      <c r="C134" s="41" t="s">
        <v>786</v>
      </c>
      <c r="D134" s="42" t="s">
        <v>800</v>
      </c>
      <c r="E134" s="43">
        <v>2</v>
      </c>
      <c r="F134" s="42" t="s">
        <v>801</v>
      </c>
      <c r="G134" s="41" t="s">
        <v>763</v>
      </c>
      <c r="H134" s="42" t="s">
        <v>140</v>
      </c>
      <c r="I134" s="41" t="s">
        <v>5</v>
      </c>
      <c r="J134" s="42" t="s">
        <v>720</v>
      </c>
      <c r="K134" s="45">
        <v>1950</v>
      </c>
      <c r="L134" s="44"/>
    </row>
    <row r="135" spans="1:12">
      <c r="A135" s="41" t="s">
        <v>713</v>
      </c>
      <c r="B135" s="41" t="s">
        <v>785</v>
      </c>
      <c r="C135" s="41" t="s">
        <v>786</v>
      </c>
      <c r="D135" s="42" t="s">
        <v>800</v>
      </c>
      <c r="E135" s="43">
        <v>3</v>
      </c>
      <c r="F135" s="42" t="s">
        <v>801</v>
      </c>
      <c r="G135" s="41" t="s">
        <v>763</v>
      </c>
      <c r="H135" s="42" t="s">
        <v>140</v>
      </c>
      <c r="I135" s="41" t="s">
        <v>19</v>
      </c>
      <c r="J135" s="42" t="s">
        <v>720</v>
      </c>
      <c r="K135" s="45">
        <v>2630</v>
      </c>
      <c r="L135" s="44"/>
    </row>
    <row r="136" spans="1:12">
      <c r="A136" s="41" t="s">
        <v>713</v>
      </c>
      <c r="B136" s="41" t="s">
        <v>785</v>
      </c>
      <c r="C136" s="41" t="s">
        <v>786</v>
      </c>
      <c r="D136" s="42" t="s">
        <v>800</v>
      </c>
      <c r="E136" s="43">
        <v>4</v>
      </c>
      <c r="F136" s="42" t="s">
        <v>801</v>
      </c>
      <c r="G136" s="41" t="s">
        <v>763</v>
      </c>
      <c r="H136" s="42" t="s">
        <v>140</v>
      </c>
      <c r="I136" s="41" t="s">
        <v>4</v>
      </c>
      <c r="J136" s="42" t="s">
        <v>720</v>
      </c>
      <c r="K136" s="45">
        <v>-5880</v>
      </c>
      <c r="L136" s="44"/>
    </row>
    <row r="137" spans="1:12">
      <c r="A137" s="41" t="s">
        <v>713</v>
      </c>
      <c r="B137" s="41" t="s">
        <v>785</v>
      </c>
      <c r="C137" s="41" t="s">
        <v>786</v>
      </c>
      <c r="D137" s="42" t="s">
        <v>800</v>
      </c>
      <c r="E137" s="43">
        <v>5</v>
      </c>
      <c r="F137" s="42" t="s">
        <v>801</v>
      </c>
      <c r="G137" s="41" t="s">
        <v>763</v>
      </c>
      <c r="H137" s="42" t="s">
        <v>140</v>
      </c>
      <c r="I137" s="41" t="s">
        <v>197</v>
      </c>
      <c r="J137" s="42" t="s">
        <v>720</v>
      </c>
      <c r="K137" s="45">
        <v>3360</v>
      </c>
      <c r="L137" s="44"/>
    </row>
    <row r="138" spans="1:12">
      <c r="A138" s="41" t="s">
        <v>713</v>
      </c>
      <c r="B138" s="41" t="s">
        <v>785</v>
      </c>
      <c r="C138" s="41" t="s">
        <v>786</v>
      </c>
      <c r="D138" s="42" t="s">
        <v>800</v>
      </c>
      <c r="E138" s="43">
        <v>6</v>
      </c>
      <c r="F138" s="42" t="s">
        <v>801</v>
      </c>
      <c r="G138" s="41" t="s">
        <v>763</v>
      </c>
      <c r="H138" s="42" t="s">
        <v>140</v>
      </c>
      <c r="I138" s="41" t="s">
        <v>4</v>
      </c>
      <c r="J138" s="42" t="s">
        <v>720</v>
      </c>
      <c r="K138" s="45">
        <v>-6720</v>
      </c>
      <c r="L138" s="44"/>
    </row>
    <row r="139" spans="1:12">
      <c r="A139" s="41" t="s">
        <v>713</v>
      </c>
      <c r="B139" s="41" t="s">
        <v>785</v>
      </c>
      <c r="C139" s="41" t="s">
        <v>786</v>
      </c>
      <c r="D139" s="42" t="s">
        <v>800</v>
      </c>
      <c r="E139" s="43">
        <v>7</v>
      </c>
      <c r="F139" s="42" t="s">
        <v>801</v>
      </c>
      <c r="G139" s="41" t="s">
        <v>763</v>
      </c>
      <c r="H139" s="42" t="s">
        <v>140</v>
      </c>
      <c r="I139" s="41" t="s">
        <v>20</v>
      </c>
      <c r="J139" s="42" t="s">
        <v>720</v>
      </c>
      <c r="K139" s="45">
        <v>3360</v>
      </c>
      <c r="L139" s="44"/>
    </row>
    <row r="140" spans="1:12">
      <c r="A140" s="41" t="s">
        <v>713</v>
      </c>
      <c r="B140" s="41" t="s">
        <v>785</v>
      </c>
      <c r="C140" s="41" t="s">
        <v>786</v>
      </c>
      <c r="D140" s="42"/>
      <c r="E140" s="43"/>
      <c r="F140" s="42" t="s">
        <v>783</v>
      </c>
      <c r="G140" s="41"/>
      <c r="H140" s="42"/>
      <c r="I140" s="41"/>
      <c r="J140" s="42"/>
      <c r="K140" s="45"/>
      <c r="L140" s="44"/>
    </row>
    <row r="141" spans="1:12">
      <c r="A141" s="41" t="s">
        <v>713</v>
      </c>
      <c r="B141" s="41" t="s">
        <v>785</v>
      </c>
      <c r="C141" s="41"/>
      <c r="D141" s="42"/>
      <c r="E141" s="43"/>
      <c r="F141" s="42" t="s">
        <v>784</v>
      </c>
      <c r="G141" s="41"/>
      <c r="H141" s="42"/>
      <c r="I141" s="41"/>
      <c r="J141" s="42"/>
      <c r="K141" s="45"/>
      <c r="L141" s="44"/>
    </row>
    <row r="142" spans="1:12">
      <c r="A142" s="41" t="s">
        <v>713</v>
      </c>
      <c r="B142" s="41" t="s">
        <v>802</v>
      </c>
      <c r="C142" s="41" t="s">
        <v>715</v>
      </c>
      <c r="D142" s="42" t="s">
        <v>803</v>
      </c>
      <c r="E142" s="43">
        <v>1</v>
      </c>
      <c r="F142" s="42" t="s">
        <v>804</v>
      </c>
      <c r="G142" s="41" t="s">
        <v>805</v>
      </c>
      <c r="H142" s="42" t="s">
        <v>806</v>
      </c>
      <c r="I142" s="41" t="s">
        <v>9</v>
      </c>
      <c r="J142" s="42" t="s">
        <v>720</v>
      </c>
      <c r="K142" s="45"/>
      <c r="L142" s="44">
        <v>-1896.46</v>
      </c>
    </row>
    <row r="143" spans="1:12">
      <c r="A143" s="41" t="s">
        <v>713</v>
      </c>
      <c r="B143" s="41" t="s">
        <v>802</v>
      </c>
      <c r="C143" s="41" t="s">
        <v>715</v>
      </c>
      <c r="D143" s="42" t="s">
        <v>803</v>
      </c>
      <c r="E143" s="43">
        <v>2</v>
      </c>
      <c r="F143" s="42" t="s">
        <v>804</v>
      </c>
      <c r="G143" s="41" t="s">
        <v>805</v>
      </c>
      <c r="H143" s="42" t="s">
        <v>806</v>
      </c>
      <c r="I143" s="41" t="s">
        <v>197</v>
      </c>
      <c r="J143" s="42" t="s">
        <v>720</v>
      </c>
      <c r="K143" s="44"/>
      <c r="L143" s="45">
        <v>1896.46</v>
      </c>
    </row>
    <row r="144" spans="1:12">
      <c r="A144" s="41" t="s">
        <v>713</v>
      </c>
      <c r="B144" s="41" t="s">
        <v>802</v>
      </c>
      <c r="C144" s="41" t="s">
        <v>715</v>
      </c>
      <c r="D144" s="42" t="s">
        <v>803</v>
      </c>
      <c r="E144" s="43">
        <v>3</v>
      </c>
      <c r="F144" s="42" t="s">
        <v>807</v>
      </c>
      <c r="G144" s="41" t="s">
        <v>718</v>
      </c>
      <c r="H144" s="42" t="s">
        <v>719</v>
      </c>
      <c r="I144" s="41" t="s">
        <v>9</v>
      </c>
      <c r="J144" s="42" t="s">
        <v>720</v>
      </c>
      <c r="K144" s="44"/>
      <c r="L144" s="45">
        <v>-85667.76</v>
      </c>
    </row>
    <row r="145" spans="1:12">
      <c r="A145" s="41" t="s">
        <v>713</v>
      </c>
      <c r="B145" s="41" t="s">
        <v>802</v>
      </c>
      <c r="C145" s="41" t="s">
        <v>715</v>
      </c>
      <c r="D145" s="42" t="s">
        <v>803</v>
      </c>
      <c r="E145" s="43">
        <v>4</v>
      </c>
      <c r="F145" s="42" t="s">
        <v>807</v>
      </c>
      <c r="G145" s="41" t="s">
        <v>718</v>
      </c>
      <c r="H145" s="42" t="s">
        <v>719</v>
      </c>
      <c r="I145" s="41" t="s">
        <v>58</v>
      </c>
      <c r="J145" s="42" t="s">
        <v>720</v>
      </c>
      <c r="K145" s="44"/>
      <c r="L145" s="45">
        <v>85667.76</v>
      </c>
    </row>
    <row r="146" spans="1:12">
      <c r="A146" s="41" t="s">
        <v>713</v>
      </c>
      <c r="B146" s="41" t="s">
        <v>802</v>
      </c>
      <c r="C146" s="41" t="s">
        <v>715</v>
      </c>
      <c r="D146" s="42" t="s">
        <v>803</v>
      </c>
      <c r="E146" s="43">
        <v>5</v>
      </c>
      <c r="F146" s="42" t="s">
        <v>808</v>
      </c>
      <c r="G146" s="41" t="s">
        <v>805</v>
      </c>
      <c r="H146" s="42" t="s">
        <v>806</v>
      </c>
      <c r="I146" s="41" t="s">
        <v>9</v>
      </c>
      <c r="J146" s="42" t="s">
        <v>720</v>
      </c>
      <c r="K146" s="44"/>
      <c r="L146" s="45">
        <v>-82320.66</v>
      </c>
    </row>
    <row r="147" spans="1:12">
      <c r="A147" s="41" t="s">
        <v>713</v>
      </c>
      <c r="B147" s="41" t="s">
        <v>802</v>
      </c>
      <c r="C147" s="41" t="s">
        <v>715</v>
      </c>
      <c r="D147" s="42" t="s">
        <v>803</v>
      </c>
      <c r="E147" s="43">
        <v>6</v>
      </c>
      <c r="F147" s="42" t="s">
        <v>808</v>
      </c>
      <c r="G147" s="41" t="s">
        <v>805</v>
      </c>
      <c r="H147" s="42" t="s">
        <v>806</v>
      </c>
      <c r="I147" s="41" t="s">
        <v>58</v>
      </c>
      <c r="J147" s="42" t="s">
        <v>720</v>
      </c>
      <c r="K147" s="44"/>
      <c r="L147" s="45">
        <v>82320.66</v>
      </c>
    </row>
    <row r="148" spans="1:12">
      <c r="A148" s="41" t="s">
        <v>713</v>
      </c>
      <c r="B148" s="41" t="s">
        <v>802</v>
      </c>
      <c r="C148" s="41" t="s">
        <v>715</v>
      </c>
      <c r="D148" s="42" t="s">
        <v>803</v>
      </c>
      <c r="E148" s="43">
        <v>7</v>
      </c>
      <c r="F148" s="42" t="s">
        <v>809</v>
      </c>
      <c r="G148" s="41" t="s">
        <v>718</v>
      </c>
      <c r="H148" s="42" t="s">
        <v>719</v>
      </c>
      <c r="I148" s="41" t="s">
        <v>10</v>
      </c>
      <c r="J148" s="42" t="s">
        <v>720</v>
      </c>
      <c r="K148" s="44"/>
      <c r="L148" s="45">
        <v>-406.19</v>
      </c>
    </row>
    <row r="149" spans="1:12">
      <c r="A149" s="41" t="s">
        <v>713</v>
      </c>
      <c r="B149" s="41" t="s">
        <v>802</v>
      </c>
      <c r="C149" s="41" t="s">
        <v>715</v>
      </c>
      <c r="D149" s="42" t="s">
        <v>803</v>
      </c>
      <c r="E149" s="43">
        <v>8</v>
      </c>
      <c r="F149" s="42" t="s">
        <v>809</v>
      </c>
      <c r="G149" s="41" t="s">
        <v>718</v>
      </c>
      <c r="H149" s="42" t="s">
        <v>719</v>
      </c>
      <c r="I149" s="41" t="s">
        <v>197</v>
      </c>
      <c r="J149" s="42" t="s">
        <v>720</v>
      </c>
      <c r="K149" s="44"/>
      <c r="L149" s="45">
        <v>406.19</v>
      </c>
    </row>
    <row r="150" spans="1:12">
      <c r="A150" s="41" t="s">
        <v>713</v>
      </c>
      <c r="B150" s="41" t="s">
        <v>802</v>
      </c>
      <c r="C150" s="41" t="s">
        <v>715</v>
      </c>
      <c r="D150" s="42" t="s">
        <v>803</v>
      </c>
      <c r="E150" s="43">
        <v>9</v>
      </c>
      <c r="F150" s="42" t="s">
        <v>810</v>
      </c>
      <c r="G150" s="41" t="s">
        <v>769</v>
      </c>
      <c r="H150" s="42" t="s">
        <v>770</v>
      </c>
      <c r="I150" s="41" t="s">
        <v>12</v>
      </c>
      <c r="J150" s="42" t="s">
        <v>720</v>
      </c>
      <c r="K150" s="44"/>
      <c r="L150" s="45">
        <v>3102.65</v>
      </c>
    </row>
    <row r="151" spans="1:12">
      <c r="A151" s="41" t="s">
        <v>713</v>
      </c>
      <c r="B151" s="41" t="s">
        <v>802</v>
      </c>
      <c r="C151" s="41" t="s">
        <v>715</v>
      </c>
      <c r="D151" s="42" t="s">
        <v>803</v>
      </c>
      <c r="E151" s="43">
        <v>10</v>
      </c>
      <c r="F151" s="42" t="s">
        <v>810</v>
      </c>
      <c r="G151" s="41" t="s">
        <v>769</v>
      </c>
      <c r="H151" s="42" t="s">
        <v>770</v>
      </c>
      <c r="I151" s="41" t="s">
        <v>58</v>
      </c>
      <c r="J151" s="42" t="s">
        <v>720</v>
      </c>
      <c r="K151" s="44"/>
      <c r="L151" s="45">
        <v>-3102.65</v>
      </c>
    </row>
    <row r="152" spans="1:12">
      <c r="A152" s="41" t="s">
        <v>713</v>
      </c>
      <c r="B152" s="41" t="s">
        <v>802</v>
      </c>
      <c r="C152" s="41" t="s">
        <v>715</v>
      </c>
      <c r="D152" s="42" t="s">
        <v>803</v>
      </c>
      <c r="E152" s="43">
        <v>11</v>
      </c>
      <c r="F152" s="42" t="s">
        <v>811</v>
      </c>
      <c r="G152" s="41" t="s">
        <v>767</v>
      </c>
      <c r="H152" s="42" t="s">
        <v>68</v>
      </c>
      <c r="I152" s="41" t="s">
        <v>12</v>
      </c>
      <c r="J152" s="42" t="s">
        <v>720</v>
      </c>
      <c r="K152" s="44"/>
      <c r="L152" s="45">
        <v>-12851.86</v>
      </c>
    </row>
    <row r="153" spans="1:12">
      <c r="A153" s="41" t="s">
        <v>713</v>
      </c>
      <c r="B153" s="41" t="s">
        <v>802</v>
      </c>
      <c r="C153" s="41" t="s">
        <v>715</v>
      </c>
      <c r="D153" s="42" t="s">
        <v>803</v>
      </c>
      <c r="E153" s="43">
        <v>12</v>
      </c>
      <c r="F153" s="42" t="s">
        <v>811</v>
      </c>
      <c r="G153" s="41" t="s">
        <v>767</v>
      </c>
      <c r="H153" s="42" t="s">
        <v>68</v>
      </c>
      <c r="I153" s="41" t="s">
        <v>747</v>
      </c>
      <c r="J153" s="42" t="s">
        <v>720</v>
      </c>
      <c r="K153" s="45"/>
      <c r="L153" s="44">
        <v>12851.86</v>
      </c>
    </row>
    <row r="154" spans="1:12">
      <c r="A154" s="41" t="s">
        <v>713</v>
      </c>
      <c r="B154" s="41" t="s">
        <v>802</v>
      </c>
      <c r="C154" s="41" t="s">
        <v>715</v>
      </c>
      <c r="D154" s="42" t="s">
        <v>803</v>
      </c>
      <c r="E154" s="43">
        <v>13</v>
      </c>
      <c r="F154" s="42" t="s">
        <v>812</v>
      </c>
      <c r="G154" s="41" t="s">
        <v>769</v>
      </c>
      <c r="H154" s="42" t="s">
        <v>770</v>
      </c>
      <c r="I154" s="41" t="s">
        <v>12</v>
      </c>
      <c r="J154" s="42" t="s">
        <v>771</v>
      </c>
      <c r="K154" s="45"/>
      <c r="L154" s="44">
        <v>-637370</v>
      </c>
    </row>
    <row r="155" spans="1:12">
      <c r="A155" s="41" t="s">
        <v>713</v>
      </c>
      <c r="B155" s="41" t="s">
        <v>802</v>
      </c>
      <c r="C155" s="41" t="s">
        <v>715</v>
      </c>
      <c r="D155" s="42" t="s">
        <v>803</v>
      </c>
      <c r="E155" s="43">
        <v>14</v>
      </c>
      <c r="F155" s="42" t="s">
        <v>812</v>
      </c>
      <c r="G155" s="41" t="s">
        <v>769</v>
      </c>
      <c r="H155" s="42" t="s">
        <v>770</v>
      </c>
      <c r="I155" s="41" t="s">
        <v>747</v>
      </c>
      <c r="J155" s="42" t="s">
        <v>771</v>
      </c>
      <c r="K155" s="44"/>
      <c r="L155" s="45">
        <v>637370</v>
      </c>
    </row>
    <row r="156" spans="1:12">
      <c r="A156" s="41" t="s">
        <v>713</v>
      </c>
      <c r="B156" s="41" t="s">
        <v>802</v>
      </c>
      <c r="C156" s="41" t="s">
        <v>715</v>
      </c>
      <c r="D156" s="42" t="s">
        <v>803</v>
      </c>
      <c r="E156" s="43">
        <v>15</v>
      </c>
      <c r="F156" s="42" t="s">
        <v>777</v>
      </c>
      <c r="G156" s="41" t="s">
        <v>769</v>
      </c>
      <c r="H156" s="42" t="s">
        <v>770</v>
      </c>
      <c r="I156" s="41" t="s">
        <v>15</v>
      </c>
      <c r="J156" s="42" t="s">
        <v>720</v>
      </c>
      <c r="K156" s="44"/>
      <c r="L156" s="45">
        <v>111496</v>
      </c>
    </row>
    <row r="157" spans="1:12">
      <c r="A157" s="41" t="s">
        <v>713</v>
      </c>
      <c r="B157" s="41" t="s">
        <v>802</v>
      </c>
      <c r="C157" s="41" t="s">
        <v>715</v>
      </c>
      <c r="D157" s="42" t="s">
        <v>803</v>
      </c>
      <c r="E157" s="43">
        <v>16</v>
      </c>
      <c r="F157" s="42" t="s">
        <v>777</v>
      </c>
      <c r="G157" s="41" t="s">
        <v>769</v>
      </c>
      <c r="H157" s="42" t="s">
        <v>770</v>
      </c>
      <c r="I157" s="41" t="s">
        <v>8</v>
      </c>
      <c r="J157" s="42" t="s">
        <v>720</v>
      </c>
      <c r="K157" s="45"/>
      <c r="L157" s="44">
        <v>-111496</v>
      </c>
    </row>
    <row r="158" spans="1:12">
      <c r="A158" s="41" t="s">
        <v>713</v>
      </c>
      <c r="B158" s="41" t="s">
        <v>802</v>
      </c>
      <c r="C158" s="41" t="s">
        <v>715</v>
      </c>
      <c r="D158" s="42" t="s">
        <v>803</v>
      </c>
      <c r="E158" s="43">
        <v>17</v>
      </c>
      <c r="F158" s="42" t="s">
        <v>778</v>
      </c>
      <c r="G158" s="41" t="s">
        <v>769</v>
      </c>
      <c r="H158" s="42" t="s">
        <v>770</v>
      </c>
      <c r="I158" s="41" t="s">
        <v>15</v>
      </c>
      <c r="J158" s="42" t="s">
        <v>720</v>
      </c>
      <c r="K158" s="45"/>
      <c r="L158" s="44">
        <v>-160730.4</v>
      </c>
    </row>
    <row r="159" spans="1:12">
      <c r="A159" s="41" t="s">
        <v>713</v>
      </c>
      <c r="B159" s="41" t="s">
        <v>802</v>
      </c>
      <c r="C159" s="41" t="s">
        <v>715</v>
      </c>
      <c r="D159" s="42" t="s">
        <v>803</v>
      </c>
      <c r="E159" s="43">
        <v>18</v>
      </c>
      <c r="F159" s="42" t="s">
        <v>778</v>
      </c>
      <c r="G159" s="41" t="s">
        <v>769</v>
      </c>
      <c r="H159" s="42" t="s">
        <v>770</v>
      </c>
      <c r="I159" s="41" t="s">
        <v>197</v>
      </c>
      <c r="J159" s="42" t="s">
        <v>720</v>
      </c>
      <c r="K159" s="45"/>
      <c r="L159" s="44">
        <v>160730.4</v>
      </c>
    </row>
    <row r="160" spans="1:12">
      <c r="A160" s="41" t="s">
        <v>713</v>
      </c>
      <c r="B160" s="41" t="s">
        <v>802</v>
      </c>
      <c r="C160" s="41" t="s">
        <v>715</v>
      </c>
      <c r="D160" s="42" t="s">
        <v>803</v>
      </c>
      <c r="E160" s="43">
        <v>19</v>
      </c>
      <c r="F160" s="42" t="s">
        <v>723</v>
      </c>
      <c r="G160" s="41" t="s">
        <v>718</v>
      </c>
      <c r="H160" s="42" t="s">
        <v>719</v>
      </c>
      <c r="I160" s="41" t="s">
        <v>9</v>
      </c>
      <c r="J160" s="42" t="s">
        <v>720</v>
      </c>
      <c r="K160" s="45"/>
      <c r="L160" s="44">
        <v>186468.04</v>
      </c>
    </row>
    <row r="161" spans="1:12">
      <c r="A161" s="41" t="s">
        <v>713</v>
      </c>
      <c r="B161" s="41" t="s">
        <v>802</v>
      </c>
      <c r="C161" s="41" t="s">
        <v>715</v>
      </c>
      <c r="D161" s="42" t="s">
        <v>803</v>
      </c>
      <c r="E161" s="43">
        <v>20</v>
      </c>
      <c r="F161" s="42" t="s">
        <v>723</v>
      </c>
      <c r="G161" s="41" t="s">
        <v>718</v>
      </c>
      <c r="H161" s="42" t="s">
        <v>719</v>
      </c>
      <c r="I161" s="41" t="s">
        <v>197</v>
      </c>
      <c r="J161" s="42" t="s">
        <v>720</v>
      </c>
      <c r="K161" s="45"/>
      <c r="L161" s="44">
        <v>-186468.04</v>
      </c>
    </row>
    <row r="162" spans="1:12">
      <c r="A162" s="41" t="s">
        <v>713</v>
      </c>
      <c r="B162" s="41" t="s">
        <v>802</v>
      </c>
      <c r="C162" s="41" t="s">
        <v>715</v>
      </c>
      <c r="D162" s="42" t="s">
        <v>803</v>
      </c>
      <c r="E162" s="43">
        <v>21</v>
      </c>
      <c r="F162" s="42" t="s">
        <v>813</v>
      </c>
      <c r="G162" s="41" t="s">
        <v>718</v>
      </c>
      <c r="H162" s="42" t="s">
        <v>719</v>
      </c>
      <c r="I162" s="41" t="s">
        <v>9</v>
      </c>
      <c r="J162" s="42" t="s">
        <v>737</v>
      </c>
      <c r="K162" s="45"/>
      <c r="L162" s="44">
        <v>-85985.71</v>
      </c>
    </row>
    <row r="163" spans="1:12">
      <c r="A163" s="41" t="s">
        <v>713</v>
      </c>
      <c r="B163" s="41" t="s">
        <v>802</v>
      </c>
      <c r="C163" s="41" t="s">
        <v>715</v>
      </c>
      <c r="D163" s="42" t="s">
        <v>803</v>
      </c>
      <c r="E163" s="43">
        <v>22</v>
      </c>
      <c r="F163" s="42" t="s">
        <v>813</v>
      </c>
      <c r="G163" s="41" t="s">
        <v>718</v>
      </c>
      <c r="H163" s="42" t="s">
        <v>719</v>
      </c>
      <c r="I163" s="41" t="s">
        <v>197</v>
      </c>
      <c r="J163" s="42" t="s">
        <v>737</v>
      </c>
      <c r="K163" s="45"/>
      <c r="L163" s="44">
        <v>85985.71</v>
      </c>
    </row>
    <row r="164" spans="1:12">
      <c r="A164" s="41" t="s">
        <v>713</v>
      </c>
      <c r="B164" s="41" t="s">
        <v>802</v>
      </c>
      <c r="C164" s="41" t="s">
        <v>715</v>
      </c>
      <c r="D164" s="42" t="s">
        <v>803</v>
      </c>
      <c r="E164" s="43">
        <v>23</v>
      </c>
      <c r="F164" s="42" t="s">
        <v>814</v>
      </c>
      <c r="G164" s="41" t="s">
        <v>718</v>
      </c>
      <c r="H164" s="42" t="s">
        <v>719</v>
      </c>
      <c r="I164" s="41" t="s">
        <v>9</v>
      </c>
      <c r="J164" s="42" t="s">
        <v>737</v>
      </c>
      <c r="K164" s="45"/>
      <c r="L164" s="44">
        <v>-50150.03</v>
      </c>
    </row>
    <row r="165" spans="1:12">
      <c r="A165" s="41" t="s">
        <v>713</v>
      </c>
      <c r="B165" s="41" t="s">
        <v>802</v>
      </c>
      <c r="C165" s="41" t="s">
        <v>715</v>
      </c>
      <c r="D165" s="42" t="s">
        <v>803</v>
      </c>
      <c r="E165" s="43">
        <v>24</v>
      </c>
      <c r="F165" s="42" t="s">
        <v>814</v>
      </c>
      <c r="G165" s="41" t="s">
        <v>718</v>
      </c>
      <c r="H165" s="42" t="s">
        <v>719</v>
      </c>
      <c r="I165" s="41" t="s">
        <v>197</v>
      </c>
      <c r="J165" s="42" t="s">
        <v>737</v>
      </c>
      <c r="K165" s="45"/>
      <c r="L165" s="44">
        <v>50150.03</v>
      </c>
    </row>
    <row r="166" spans="1:12">
      <c r="A166" s="41" t="s">
        <v>713</v>
      </c>
      <c r="B166" s="41" t="s">
        <v>802</v>
      </c>
      <c r="C166" s="41" t="s">
        <v>715</v>
      </c>
      <c r="D166" s="42" t="s">
        <v>803</v>
      </c>
      <c r="E166" s="43">
        <v>25</v>
      </c>
      <c r="F166" s="42" t="s">
        <v>815</v>
      </c>
      <c r="G166" s="41" t="s">
        <v>718</v>
      </c>
      <c r="H166" s="42" t="s">
        <v>719</v>
      </c>
      <c r="I166" s="41" t="s">
        <v>9</v>
      </c>
      <c r="J166" s="42" t="s">
        <v>737</v>
      </c>
      <c r="K166" s="45"/>
      <c r="L166" s="44">
        <v>-58380.58</v>
      </c>
    </row>
    <row r="167" spans="1:12">
      <c r="A167" s="41" t="s">
        <v>713</v>
      </c>
      <c r="B167" s="41" t="s">
        <v>802</v>
      </c>
      <c r="C167" s="41" t="s">
        <v>715</v>
      </c>
      <c r="D167" s="42" t="s">
        <v>803</v>
      </c>
      <c r="E167" s="43">
        <v>26</v>
      </c>
      <c r="F167" s="42" t="s">
        <v>815</v>
      </c>
      <c r="G167" s="41" t="s">
        <v>718</v>
      </c>
      <c r="H167" s="42" t="s">
        <v>719</v>
      </c>
      <c r="I167" s="41" t="s">
        <v>197</v>
      </c>
      <c r="J167" s="42" t="s">
        <v>737</v>
      </c>
      <c r="K167" s="45"/>
      <c r="L167" s="44">
        <v>58380.58</v>
      </c>
    </row>
    <row r="168" spans="1:12">
      <c r="A168" s="41" t="s">
        <v>713</v>
      </c>
      <c r="B168" s="41" t="s">
        <v>802</v>
      </c>
      <c r="C168" s="41" t="s">
        <v>715</v>
      </c>
      <c r="D168" s="42" t="s">
        <v>803</v>
      </c>
      <c r="E168" s="43">
        <v>27</v>
      </c>
      <c r="F168" s="42" t="s">
        <v>816</v>
      </c>
      <c r="G168" s="41" t="s">
        <v>718</v>
      </c>
      <c r="H168" s="42" t="s">
        <v>719</v>
      </c>
      <c r="I168" s="41" t="s">
        <v>9</v>
      </c>
      <c r="J168" s="42" t="s">
        <v>737</v>
      </c>
      <c r="K168" s="45"/>
      <c r="L168" s="44">
        <v>-17544.39</v>
      </c>
    </row>
    <row r="169" spans="1:12">
      <c r="A169" s="41" t="s">
        <v>713</v>
      </c>
      <c r="B169" s="41" t="s">
        <v>802</v>
      </c>
      <c r="C169" s="41" t="s">
        <v>715</v>
      </c>
      <c r="D169" s="42" t="s">
        <v>803</v>
      </c>
      <c r="E169" s="43">
        <v>28</v>
      </c>
      <c r="F169" s="42" t="s">
        <v>816</v>
      </c>
      <c r="G169" s="41" t="s">
        <v>718</v>
      </c>
      <c r="H169" s="42" t="s">
        <v>719</v>
      </c>
      <c r="I169" s="41" t="s">
        <v>197</v>
      </c>
      <c r="J169" s="42" t="s">
        <v>737</v>
      </c>
      <c r="K169" s="45"/>
      <c r="L169" s="44">
        <v>17544.39</v>
      </c>
    </row>
    <row r="170" spans="1:12">
      <c r="A170" s="41" t="s">
        <v>713</v>
      </c>
      <c r="B170" s="41" t="s">
        <v>802</v>
      </c>
      <c r="C170" s="41" t="s">
        <v>715</v>
      </c>
      <c r="D170" s="42" t="s">
        <v>803</v>
      </c>
      <c r="E170" s="43">
        <v>29</v>
      </c>
      <c r="F170" s="42" t="s">
        <v>754</v>
      </c>
      <c r="G170" s="41" t="s">
        <v>755</v>
      </c>
      <c r="H170" s="42" t="s">
        <v>756</v>
      </c>
      <c r="I170" s="41" t="s">
        <v>197</v>
      </c>
      <c r="J170" s="42" t="s">
        <v>757</v>
      </c>
      <c r="K170" s="44">
        <v>-1605921.05</v>
      </c>
      <c r="L170" s="44"/>
    </row>
    <row r="171" spans="1:12">
      <c r="A171" s="41" t="s">
        <v>713</v>
      </c>
      <c r="B171" s="41" t="s">
        <v>802</v>
      </c>
      <c r="C171" s="41" t="s">
        <v>715</v>
      </c>
      <c r="D171" s="42" t="s">
        <v>803</v>
      </c>
      <c r="E171" s="43">
        <v>30</v>
      </c>
      <c r="F171" s="42" t="s">
        <v>754</v>
      </c>
      <c r="G171" s="41" t="s">
        <v>755</v>
      </c>
      <c r="H171" s="42" t="s">
        <v>756</v>
      </c>
      <c r="I171" s="41" t="s">
        <v>747</v>
      </c>
      <c r="J171" s="42" t="s">
        <v>757</v>
      </c>
      <c r="K171" s="44">
        <v>1605921.05</v>
      </c>
      <c r="L171" s="44"/>
    </row>
    <row r="172" spans="1:12">
      <c r="A172" s="41" t="s">
        <v>713</v>
      </c>
      <c r="B172" s="41" t="s">
        <v>802</v>
      </c>
      <c r="C172" s="41" t="s">
        <v>715</v>
      </c>
      <c r="D172" s="42" t="s">
        <v>803</v>
      </c>
      <c r="E172" s="43">
        <v>31</v>
      </c>
      <c r="F172" s="42" t="s">
        <v>759</v>
      </c>
      <c r="G172" s="41" t="s">
        <v>760</v>
      </c>
      <c r="H172" s="42" t="s">
        <v>171</v>
      </c>
      <c r="I172" s="41" t="s">
        <v>197</v>
      </c>
      <c r="J172" s="42" t="s">
        <v>720</v>
      </c>
      <c r="K172" s="44">
        <v>833333.33</v>
      </c>
      <c r="L172" s="44"/>
    </row>
    <row r="173" spans="1:11">
      <c r="A173">
        <v>2019</v>
      </c>
      <c r="B173">
        <v>7</v>
      </c>
      <c r="C173">
        <v>31</v>
      </c>
      <c r="D173" t="s">
        <v>803</v>
      </c>
      <c r="E173">
        <v>32</v>
      </c>
      <c r="F173" t="s">
        <v>759</v>
      </c>
      <c r="G173">
        <v>661266</v>
      </c>
      <c r="H173" t="s">
        <v>171</v>
      </c>
      <c r="I173" t="s">
        <v>747</v>
      </c>
      <c r="J173" t="s">
        <v>720</v>
      </c>
      <c r="K173">
        <v>-833333.33</v>
      </c>
    </row>
    <row r="174" spans="1:11">
      <c r="A174">
        <v>2019</v>
      </c>
      <c r="B174">
        <v>7</v>
      </c>
      <c r="C174">
        <v>31</v>
      </c>
      <c r="D174" t="s">
        <v>803</v>
      </c>
      <c r="E174">
        <v>33</v>
      </c>
      <c r="F174" t="s">
        <v>817</v>
      </c>
      <c r="G174">
        <v>661236</v>
      </c>
      <c r="H174" t="s">
        <v>140</v>
      </c>
      <c r="I174" t="s">
        <v>197</v>
      </c>
      <c r="J174" t="s">
        <v>720</v>
      </c>
      <c r="K174">
        <v>1950</v>
      </c>
    </row>
    <row r="175" spans="1:11">
      <c r="A175">
        <v>2019</v>
      </c>
      <c r="B175">
        <v>7</v>
      </c>
      <c r="C175">
        <v>31</v>
      </c>
      <c r="D175" t="s">
        <v>803</v>
      </c>
      <c r="E175">
        <v>34</v>
      </c>
      <c r="F175" t="s">
        <v>817</v>
      </c>
      <c r="G175">
        <v>661236</v>
      </c>
      <c r="H175" t="s">
        <v>140</v>
      </c>
      <c r="I175" t="s">
        <v>4</v>
      </c>
      <c r="J175" t="s">
        <v>720</v>
      </c>
      <c r="K175">
        <v>-1950</v>
      </c>
    </row>
    <row r="176" spans="1:11">
      <c r="A176">
        <v>2019</v>
      </c>
      <c r="B176">
        <v>7</v>
      </c>
      <c r="C176">
        <v>31</v>
      </c>
      <c r="D176" t="s">
        <v>803</v>
      </c>
      <c r="E176">
        <v>35</v>
      </c>
      <c r="F176" t="s">
        <v>817</v>
      </c>
      <c r="G176">
        <v>661236</v>
      </c>
      <c r="H176" t="s">
        <v>140</v>
      </c>
      <c r="I176" t="s">
        <v>5</v>
      </c>
      <c r="J176" t="s">
        <v>720</v>
      </c>
      <c r="K176">
        <v>1950</v>
      </c>
    </row>
    <row r="177" spans="1:11">
      <c r="A177">
        <v>2019</v>
      </c>
      <c r="B177">
        <v>7</v>
      </c>
      <c r="C177">
        <v>31</v>
      </c>
      <c r="D177" t="s">
        <v>803</v>
      </c>
      <c r="E177">
        <v>36</v>
      </c>
      <c r="F177" t="s">
        <v>817</v>
      </c>
      <c r="G177">
        <v>661236</v>
      </c>
      <c r="H177" t="s">
        <v>140</v>
      </c>
      <c r="I177" t="s">
        <v>4</v>
      </c>
      <c r="J177" t="s">
        <v>720</v>
      </c>
      <c r="K177">
        <v>-1950</v>
      </c>
    </row>
    <row r="178" spans="1:11">
      <c r="A178">
        <v>2019</v>
      </c>
      <c r="B178">
        <v>7</v>
      </c>
      <c r="C178">
        <v>31</v>
      </c>
      <c r="D178" t="s">
        <v>803</v>
      </c>
      <c r="E178">
        <v>37</v>
      </c>
      <c r="F178" t="s">
        <v>817</v>
      </c>
      <c r="G178">
        <v>661236</v>
      </c>
      <c r="H178" t="s">
        <v>140</v>
      </c>
      <c r="I178" t="s">
        <v>19</v>
      </c>
      <c r="J178" t="s">
        <v>720</v>
      </c>
      <c r="K178">
        <v>1980</v>
      </c>
    </row>
    <row r="179" spans="1:11">
      <c r="A179">
        <v>2019</v>
      </c>
      <c r="B179">
        <v>7</v>
      </c>
      <c r="C179">
        <v>31</v>
      </c>
      <c r="D179" t="s">
        <v>803</v>
      </c>
      <c r="E179">
        <v>38</v>
      </c>
      <c r="F179" t="s">
        <v>817</v>
      </c>
      <c r="G179">
        <v>661236</v>
      </c>
      <c r="H179" t="s">
        <v>140</v>
      </c>
      <c r="I179" t="s">
        <v>4</v>
      </c>
      <c r="J179" t="s">
        <v>720</v>
      </c>
      <c r="K179">
        <v>-1980</v>
      </c>
    </row>
    <row r="180" spans="1:11">
      <c r="A180">
        <v>2019</v>
      </c>
      <c r="B180">
        <v>7</v>
      </c>
      <c r="C180">
        <v>31</v>
      </c>
      <c r="D180" t="s">
        <v>803</v>
      </c>
      <c r="E180">
        <v>39</v>
      </c>
      <c r="F180" t="s">
        <v>817</v>
      </c>
      <c r="G180">
        <v>661236</v>
      </c>
      <c r="H180" t="s">
        <v>140</v>
      </c>
      <c r="I180" t="s">
        <v>21</v>
      </c>
      <c r="J180" t="s">
        <v>720</v>
      </c>
      <c r="K180">
        <v>5850</v>
      </c>
    </row>
    <row r="181" spans="1:11">
      <c r="A181">
        <v>2019</v>
      </c>
      <c r="B181">
        <v>7</v>
      </c>
      <c r="C181">
        <v>31</v>
      </c>
      <c r="D181" t="s">
        <v>803</v>
      </c>
      <c r="E181">
        <v>40</v>
      </c>
      <c r="F181" t="s">
        <v>817</v>
      </c>
      <c r="G181">
        <v>661236</v>
      </c>
      <c r="H181" t="s">
        <v>140</v>
      </c>
      <c r="I181" t="s">
        <v>4</v>
      </c>
      <c r="J181" t="s">
        <v>720</v>
      </c>
      <c r="K181">
        <v>-5850</v>
      </c>
    </row>
    <row r="182" spans="1:11">
      <c r="A182">
        <v>2019</v>
      </c>
      <c r="B182">
        <v>7</v>
      </c>
      <c r="C182">
        <v>31</v>
      </c>
      <c r="D182" t="s">
        <v>803</v>
      </c>
      <c r="E182">
        <v>41</v>
      </c>
      <c r="F182" t="s">
        <v>818</v>
      </c>
      <c r="G182">
        <v>661236</v>
      </c>
      <c r="H182" t="s">
        <v>140</v>
      </c>
      <c r="I182" t="s">
        <v>197</v>
      </c>
      <c r="J182" t="s">
        <v>720</v>
      </c>
      <c r="K182">
        <v>3960</v>
      </c>
    </row>
    <row r="183" spans="1:11">
      <c r="A183">
        <v>2019</v>
      </c>
      <c r="B183">
        <v>7</v>
      </c>
      <c r="C183">
        <v>31</v>
      </c>
      <c r="D183" t="s">
        <v>803</v>
      </c>
      <c r="E183">
        <v>42</v>
      </c>
      <c r="F183" t="s">
        <v>818</v>
      </c>
      <c r="G183">
        <v>661236</v>
      </c>
      <c r="H183" t="s">
        <v>140</v>
      </c>
      <c r="I183" t="s">
        <v>4</v>
      </c>
      <c r="J183" t="s">
        <v>720</v>
      </c>
      <c r="K183">
        <v>-3960</v>
      </c>
    </row>
    <row r="184" spans="1:11">
      <c r="A184">
        <v>2019</v>
      </c>
      <c r="B184">
        <v>7</v>
      </c>
      <c r="C184">
        <v>31</v>
      </c>
      <c r="D184" t="s">
        <v>803</v>
      </c>
      <c r="E184">
        <v>43</v>
      </c>
      <c r="F184" t="s">
        <v>818</v>
      </c>
      <c r="G184">
        <v>661236</v>
      </c>
      <c r="H184" t="s">
        <v>140</v>
      </c>
      <c r="I184" t="s">
        <v>19</v>
      </c>
      <c r="J184" t="s">
        <v>720</v>
      </c>
      <c r="K184">
        <v>1485</v>
      </c>
    </row>
    <row r="185" spans="1:11">
      <c r="A185">
        <v>2019</v>
      </c>
      <c r="B185">
        <v>7</v>
      </c>
      <c r="C185">
        <v>31</v>
      </c>
      <c r="D185" t="s">
        <v>803</v>
      </c>
      <c r="E185">
        <v>44</v>
      </c>
      <c r="F185" t="s">
        <v>818</v>
      </c>
      <c r="G185">
        <v>661236</v>
      </c>
      <c r="H185" t="s">
        <v>140</v>
      </c>
      <c r="I185" t="s">
        <v>4</v>
      </c>
      <c r="J185" t="s">
        <v>720</v>
      </c>
      <c r="K185">
        <v>-1485</v>
      </c>
    </row>
    <row r="186" spans="1:11">
      <c r="A186">
        <v>2019</v>
      </c>
      <c r="B186">
        <v>7</v>
      </c>
      <c r="C186">
        <v>31</v>
      </c>
      <c r="D186" t="s">
        <v>803</v>
      </c>
      <c r="E186">
        <v>45</v>
      </c>
      <c r="F186" t="s">
        <v>818</v>
      </c>
      <c r="G186">
        <v>661236</v>
      </c>
      <c r="H186" t="s">
        <v>140</v>
      </c>
      <c r="I186" t="s">
        <v>20</v>
      </c>
      <c r="J186" t="s">
        <v>720</v>
      </c>
      <c r="K186">
        <v>990</v>
      </c>
    </row>
    <row r="187" spans="1:11">
      <c r="A187">
        <v>2019</v>
      </c>
      <c r="B187">
        <v>7</v>
      </c>
      <c r="C187">
        <v>31</v>
      </c>
      <c r="D187" t="s">
        <v>803</v>
      </c>
      <c r="E187">
        <v>46</v>
      </c>
      <c r="F187" t="s">
        <v>818</v>
      </c>
      <c r="G187">
        <v>661236</v>
      </c>
      <c r="H187" t="s">
        <v>140</v>
      </c>
      <c r="I187" t="s">
        <v>4</v>
      </c>
      <c r="J187" t="s">
        <v>720</v>
      </c>
      <c r="K187">
        <v>-990</v>
      </c>
    </row>
    <row r="188" spans="1:11">
      <c r="A188">
        <v>2019</v>
      </c>
      <c r="B188">
        <v>7</v>
      </c>
      <c r="C188">
        <v>31</v>
      </c>
      <c r="D188" t="s">
        <v>803</v>
      </c>
      <c r="E188">
        <v>47</v>
      </c>
      <c r="F188" t="s">
        <v>818</v>
      </c>
      <c r="G188">
        <v>661236</v>
      </c>
      <c r="H188" t="s">
        <v>140</v>
      </c>
      <c r="I188" t="s">
        <v>21</v>
      </c>
      <c r="J188" t="s">
        <v>720</v>
      </c>
      <c r="K188">
        <v>2970</v>
      </c>
    </row>
    <row r="189" spans="1:11">
      <c r="A189">
        <v>2019</v>
      </c>
      <c r="B189">
        <v>7</v>
      </c>
      <c r="C189">
        <v>31</v>
      </c>
      <c r="D189" t="s">
        <v>803</v>
      </c>
      <c r="E189">
        <v>48</v>
      </c>
      <c r="F189" t="s">
        <v>818</v>
      </c>
      <c r="G189">
        <v>661236</v>
      </c>
      <c r="H189" t="s">
        <v>140</v>
      </c>
      <c r="I189" t="s">
        <v>4</v>
      </c>
      <c r="J189" t="s">
        <v>720</v>
      </c>
      <c r="K189">
        <v>-2970</v>
      </c>
    </row>
    <row r="190" spans="1:12">
      <c r="A190">
        <v>2019</v>
      </c>
      <c r="B190">
        <v>7</v>
      </c>
      <c r="C190">
        <v>31</v>
      </c>
      <c r="D190" t="s">
        <v>803</v>
      </c>
      <c r="E190">
        <v>49</v>
      </c>
      <c r="F190" t="s">
        <v>819</v>
      </c>
      <c r="G190">
        <v>611103</v>
      </c>
      <c r="H190" t="s">
        <v>68</v>
      </c>
      <c r="I190" t="s">
        <v>12</v>
      </c>
      <c r="J190" t="s">
        <v>720</v>
      </c>
      <c r="L190">
        <v>-424283.34</v>
      </c>
    </row>
    <row r="191" spans="1:12">
      <c r="A191">
        <v>2019</v>
      </c>
      <c r="B191">
        <v>7</v>
      </c>
      <c r="C191">
        <v>31</v>
      </c>
      <c r="D191" t="s">
        <v>803</v>
      </c>
      <c r="E191">
        <v>50</v>
      </c>
      <c r="F191" t="s">
        <v>819</v>
      </c>
      <c r="G191">
        <v>611103</v>
      </c>
      <c r="H191" t="s">
        <v>68</v>
      </c>
      <c r="I191" t="s">
        <v>4</v>
      </c>
      <c r="J191" t="s">
        <v>720</v>
      </c>
      <c r="L191">
        <v>424283.34</v>
      </c>
    </row>
    <row r="192" spans="1:12">
      <c r="A192">
        <v>2019</v>
      </c>
      <c r="B192">
        <v>7</v>
      </c>
      <c r="C192">
        <v>31</v>
      </c>
      <c r="D192" t="s">
        <v>820</v>
      </c>
      <c r="E192">
        <v>1</v>
      </c>
      <c r="F192" t="s">
        <v>744</v>
      </c>
      <c r="G192">
        <v>602104</v>
      </c>
      <c r="H192" t="s">
        <v>746</v>
      </c>
      <c r="I192" t="s">
        <v>19</v>
      </c>
      <c r="J192" t="s">
        <v>720</v>
      </c>
      <c r="L192">
        <v>554433.96</v>
      </c>
    </row>
    <row r="193" spans="1:12">
      <c r="A193">
        <v>2019</v>
      </c>
      <c r="B193">
        <v>7</v>
      </c>
      <c r="C193">
        <v>31</v>
      </c>
      <c r="D193" t="s">
        <v>820</v>
      </c>
      <c r="E193">
        <v>2</v>
      </c>
      <c r="F193" t="s">
        <v>744</v>
      </c>
      <c r="G193">
        <v>602104</v>
      </c>
      <c r="H193" t="s">
        <v>746</v>
      </c>
      <c r="I193" t="s">
        <v>747</v>
      </c>
      <c r="J193" t="s">
        <v>720</v>
      </c>
      <c r="L193">
        <v>-554433.96</v>
      </c>
    </row>
    <row r="194" spans="1:12">
      <c r="A194">
        <v>2019</v>
      </c>
      <c r="B194">
        <v>7</v>
      </c>
      <c r="C194">
        <v>31</v>
      </c>
      <c r="D194" t="s">
        <v>820</v>
      </c>
      <c r="E194">
        <v>3</v>
      </c>
      <c r="F194" t="s">
        <v>748</v>
      </c>
      <c r="G194">
        <v>601103</v>
      </c>
      <c r="H194" t="s">
        <v>750</v>
      </c>
      <c r="I194" t="s">
        <v>19</v>
      </c>
      <c r="J194" t="s">
        <v>720</v>
      </c>
      <c r="L194">
        <v>803287.67</v>
      </c>
    </row>
    <row r="195" spans="1:12">
      <c r="A195">
        <v>2019</v>
      </c>
      <c r="B195">
        <v>7</v>
      </c>
      <c r="C195">
        <v>31</v>
      </c>
      <c r="D195" t="s">
        <v>820</v>
      </c>
      <c r="E195">
        <v>4</v>
      </c>
      <c r="F195" t="s">
        <v>748</v>
      </c>
      <c r="G195">
        <v>601103</v>
      </c>
      <c r="H195" t="s">
        <v>750</v>
      </c>
      <c r="I195" t="s">
        <v>747</v>
      </c>
      <c r="J195" t="s">
        <v>720</v>
      </c>
      <c r="L195">
        <v>-803287.67</v>
      </c>
    </row>
    <row r="196" spans="1:12">
      <c r="A196">
        <v>2019</v>
      </c>
      <c r="B196">
        <v>7</v>
      </c>
      <c r="C196">
        <v>31</v>
      </c>
      <c r="D196" t="s">
        <v>820</v>
      </c>
      <c r="E196">
        <v>5</v>
      </c>
      <c r="F196" t="s">
        <v>751</v>
      </c>
      <c r="G196">
        <v>60210704</v>
      </c>
      <c r="H196" t="s">
        <v>3</v>
      </c>
      <c r="I196" t="s">
        <v>21</v>
      </c>
      <c r="J196" t="s">
        <v>720</v>
      </c>
      <c r="L196">
        <v>94339.62</v>
      </c>
    </row>
    <row r="197" spans="1:12">
      <c r="A197">
        <v>2019</v>
      </c>
      <c r="B197">
        <v>7</v>
      </c>
      <c r="C197">
        <v>31</v>
      </c>
      <c r="D197" t="s">
        <v>820</v>
      </c>
      <c r="E197">
        <v>6</v>
      </c>
      <c r="F197" t="s">
        <v>751</v>
      </c>
      <c r="G197">
        <v>60210704</v>
      </c>
      <c r="H197" t="s">
        <v>3</v>
      </c>
      <c r="I197" t="s">
        <v>747</v>
      </c>
      <c r="J197" t="s">
        <v>720</v>
      </c>
      <c r="L197">
        <v>-94339.62</v>
      </c>
    </row>
    <row r="198" spans="1:6">
      <c r="A198">
        <v>2019</v>
      </c>
      <c r="B198">
        <v>7</v>
      </c>
      <c r="C198">
        <v>31</v>
      </c>
      <c r="F198" t="s">
        <v>783</v>
      </c>
    </row>
    <row r="199" spans="1:6">
      <c r="A199">
        <v>2019</v>
      </c>
      <c r="B199">
        <v>7</v>
      </c>
      <c r="F199" t="s">
        <v>784</v>
      </c>
    </row>
    <row r="200" spans="1:6">
      <c r="A200">
        <v>2019</v>
      </c>
      <c r="F200" t="s">
        <v>821</v>
      </c>
    </row>
    <row r="201" spans="1:12">
      <c r="A201">
        <v>2019</v>
      </c>
      <c r="B201">
        <v>8</v>
      </c>
      <c r="C201">
        <v>31</v>
      </c>
      <c r="D201" t="s">
        <v>822</v>
      </c>
      <c r="E201">
        <v>1</v>
      </c>
      <c r="F201" t="s">
        <v>810</v>
      </c>
      <c r="G201">
        <v>6101</v>
      </c>
      <c r="H201" t="s">
        <v>770</v>
      </c>
      <c r="I201" t="s">
        <v>12</v>
      </c>
      <c r="J201" t="s">
        <v>720</v>
      </c>
      <c r="L201">
        <v>3308.1</v>
      </c>
    </row>
    <row r="202" spans="1:12">
      <c r="A202">
        <v>2019</v>
      </c>
      <c r="B202">
        <v>8</v>
      </c>
      <c r="C202">
        <v>31</v>
      </c>
      <c r="D202" t="s">
        <v>822</v>
      </c>
      <c r="E202">
        <v>2</v>
      </c>
      <c r="F202" t="s">
        <v>810</v>
      </c>
      <c r="G202">
        <v>6101</v>
      </c>
      <c r="H202" t="s">
        <v>770</v>
      </c>
      <c r="I202" t="s">
        <v>58</v>
      </c>
      <c r="J202" t="s">
        <v>720</v>
      </c>
      <c r="L202">
        <v>-3308.1</v>
      </c>
    </row>
    <row r="203" spans="1:12">
      <c r="A203">
        <v>2019</v>
      </c>
      <c r="B203">
        <v>8</v>
      </c>
      <c r="C203">
        <v>31</v>
      </c>
      <c r="D203" t="s">
        <v>822</v>
      </c>
      <c r="E203">
        <v>3</v>
      </c>
      <c r="F203" t="s">
        <v>811</v>
      </c>
      <c r="G203">
        <v>611103</v>
      </c>
      <c r="H203" t="s">
        <v>68</v>
      </c>
      <c r="I203" t="s">
        <v>12</v>
      </c>
      <c r="J203" t="s">
        <v>720</v>
      </c>
      <c r="L203">
        <v>-298540.87</v>
      </c>
    </row>
    <row r="204" spans="1:12">
      <c r="A204">
        <v>2019</v>
      </c>
      <c r="B204">
        <v>8</v>
      </c>
      <c r="C204">
        <v>31</v>
      </c>
      <c r="D204" t="s">
        <v>822</v>
      </c>
      <c r="E204">
        <v>4</v>
      </c>
      <c r="F204" t="s">
        <v>811</v>
      </c>
      <c r="G204">
        <v>611103</v>
      </c>
      <c r="H204" t="s">
        <v>68</v>
      </c>
      <c r="I204" t="s">
        <v>747</v>
      </c>
      <c r="J204" t="s">
        <v>720</v>
      </c>
      <c r="L204">
        <v>298540.87</v>
      </c>
    </row>
    <row r="205" spans="1:12">
      <c r="A205">
        <v>2019</v>
      </c>
      <c r="B205">
        <v>8</v>
      </c>
      <c r="C205">
        <v>31</v>
      </c>
      <c r="D205" t="s">
        <v>822</v>
      </c>
      <c r="E205">
        <v>5</v>
      </c>
      <c r="F205" t="s">
        <v>812</v>
      </c>
      <c r="G205">
        <v>6101</v>
      </c>
      <c r="H205" t="s">
        <v>770</v>
      </c>
      <c r="I205" t="s">
        <v>12</v>
      </c>
      <c r="J205" t="s">
        <v>771</v>
      </c>
      <c r="L205">
        <v>-252250</v>
      </c>
    </row>
    <row r="206" spans="1:12">
      <c r="A206">
        <v>2019</v>
      </c>
      <c r="B206">
        <v>8</v>
      </c>
      <c r="C206">
        <v>31</v>
      </c>
      <c r="D206" t="s">
        <v>822</v>
      </c>
      <c r="E206">
        <v>6</v>
      </c>
      <c r="F206" t="s">
        <v>812</v>
      </c>
      <c r="G206">
        <v>6101</v>
      </c>
      <c r="H206" t="s">
        <v>770</v>
      </c>
      <c r="I206" t="s">
        <v>747</v>
      </c>
      <c r="J206" t="s">
        <v>771</v>
      </c>
      <c r="L206">
        <v>252250</v>
      </c>
    </row>
    <row r="207" spans="1:12">
      <c r="A207">
        <v>2019</v>
      </c>
      <c r="B207">
        <v>8</v>
      </c>
      <c r="C207">
        <v>31</v>
      </c>
      <c r="D207" t="s">
        <v>822</v>
      </c>
      <c r="E207">
        <v>7</v>
      </c>
      <c r="F207" t="s">
        <v>777</v>
      </c>
      <c r="G207">
        <v>6101</v>
      </c>
      <c r="H207" t="s">
        <v>770</v>
      </c>
      <c r="I207" t="s">
        <v>15</v>
      </c>
      <c r="J207" t="s">
        <v>720</v>
      </c>
      <c r="L207">
        <v>-3220442.5</v>
      </c>
    </row>
    <row r="208" spans="1:12">
      <c r="A208">
        <v>2019</v>
      </c>
      <c r="B208">
        <v>8</v>
      </c>
      <c r="C208">
        <v>31</v>
      </c>
      <c r="D208" t="s">
        <v>822</v>
      </c>
      <c r="E208">
        <v>8</v>
      </c>
      <c r="F208" t="s">
        <v>777</v>
      </c>
      <c r="G208">
        <v>6101</v>
      </c>
      <c r="H208" t="s">
        <v>770</v>
      </c>
      <c r="I208" t="s">
        <v>8</v>
      </c>
      <c r="J208" t="s">
        <v>720</v>
      </c>
      <c r="L208">
        <v>3220442.5</v>
      </c>
    </row>
    <row r="209" spans="1:12">
      <c r="A209">
        <v>2019</v>
      </c>
      <c r="B209">
        <v>8</v>
      </c>
      <c r="C209">
        <v>31</v>
      </c>
      <c r="D209" t="s">
        <v>822</v>
      </c>
      <c r="E209">
        <v>9</v>
      </c>
      <c r="F209" t="s">
        <v>778</v>
      </c>
      <c r="G209">
        <v>6101</v>
      </c>
      <c r="H209" t="s">
        <v>770</v>
      </c>
      <c r="I209" t="s">
        <v>15</v>
      </c>
      <c r="J209" t="s">
        <v>720</v>
      </c>
      <c r="L209">
        <v>-210440.33</v>
      </c>
    </row>
    <row r="210" spans="1:12">
      <c r="A210">
        <v>2019</v>
      </c>
      <c r="B210">
        <v>8</v>
      </c>
      <c r="C210">
        <v>31</v>
      </c>
      <c r="D210" t="s">
        <v>822</v>
      </c>
      <c r="E210">
        <v>10</v>
      </c>
      <c r="F210" t="s">
        <v>778</v>
      </c>
      <c r="G210">
        <v>6101</v>
      </c>
      <c r="H210" t="s">
        <v>770</v>
      </c>
      <c r="I210" t="s">
        <v>197</v>
      </c>
      <c r="J210" t="s">
        <v>720</v>
      </c>
      <c r="L210">
        <v>210440.33</v>
      </c>
    </row>
    <row r="211" spans="1:11">
      <c r="A211">
        <v>2019</v>
      </c>
      <c r="B211">
        <v>8</v>
      </c>
      <c r="C211">
        <v>31</v>
      </c>
      <c r="D211" t="s">
        <v>822</v>
      </c>
      <c r="E211">
        <v>11</v>
      </c>
      <c r="F211" t="s">
        <v>754</v>
      </c>
      <c r="G211">
        <v>64110302</v>
      </c>
      <c r="H211" t="s">
        <v>756</v>
      </c>
      <c r="I211" t="s">
        <v>197</v>
      </c>
      <c r="J211" t="s">
        <v>720</v>
      </c>
      <c r="K211">
        <v>-1522910.7</v>
      </c>
    </row>
    <row r="212" spans="1:11">
      <c r="A212">
        <v>2019</v>
      </c>
      <c r="B212">
        <v>8</v>
      </c>
      <c r="C212">
        <v>31</v>
      </c>
      <c r="D212" t="s">
        <v>822</v>
      </c>
      <c r="E212">
        <v>12</v>
      </c>
      <c r="F212" t="s">
        <v>754</v>
      </c>
      <c r="G212">
        <v>64110302</v>
      </c>
      <c r="H212" t="s">
        <v>756</v>
      </c>
      <c r="I212" t="s">
        <v>747</v>
      </c>
      <c r="J212" t="s">
        <v>720</v>
      </c>
      <c r="K212">
        <v>1522910.7</v>
      </c>
    </row>
    <row r="213" spans="1:12">
      <c r="A213">
        <v>2019</v>
      </c>
      <c r="B213">
        <v>8</v>
      </c>
      <c r="C213">
        <v>31</v>
      </c>
      <c r="D213" t="s">
        <v>822</v>
      </c>
      <c r="E213">
        <v>13</v>
      </c>
      <c r="F213" t="s">
        <v>823</v>
      </c>
      <c r="G213">
        <v>6051</v>
      </c>
      <c r="H213" t="s">
        <v>73</v>
      </c>
      <c r="I213" t="s">
        <v>197</v>
      </c>
      <c r="J213" t="s">
        <v>720</v>
      </c>
      <c r="L213">
        <v>-32395.12</v>
      </c>
    </row>
    <row r="214" spans="1:12">
      <c r="A214">
        <v>2019</v>
      </c>
      <c r="B214">
        <v>8</v>
      </c>
      <c r="C214">
        <v>31</v>
      </c>
      <c r="D214" t="s">
        <v>822</v>
      </c>
      <c r="E214">
        <v>14</v>
      </c>
      <c r="F214" t="s">
        <v>823</v>
      </c>
      <c r="G214">
        <v>6051</v>
      </c>
      <c r="H214" t="s">
        <v>73</v>
      </c>
      <c r="I214" t="s">
        <v>747</v>
      </c>
      <c r="J214" t="s">
        <v>720</v>
      </c>
      <c r="L214">
        <v>32395.12</v>
      </c>
    </row>
    <row r="215" spans="1:11">
      <c r="A215">
        <v>2019</v>
      </c>
      <c r="B215">
        <v>8</v>
      </c>
      <c r="C215">
        <v>31</v>
      </c>
      <c r="D215" t="s">
        <v>822</v>
      </c>
      <c r="E215">
        <v>15</v>
      </c>
      <c r="F215" t="s">
        <v>759</v>
      </c>
      <c r="G215">
        <v>661266</v>
      </c>
      <c r="H215" t="s">
        <v>171</v>
      </c>
      <c r="I215" t="s">
        <v>197</v>
      </c>
      <c r="J215" t="s">
        <v>720</v>
      </c>
      <c r="K215">
        <v>833333.33</v>
      </c>
    </row>
    <row r="216" spans="1:11">
      <c r="A216">
        <v>2019</v>
      </c>
      <c r="B216">
        <v>8</v>
      </c>
      <c r="C216">
        <v>31</v>
      </c>
      <c r="D216" t="s">
        <v>822</v>
      </c>
      <c r="E216">
        <v>16</v>
      </c>
      <c r="F216" t="s">
        <v>759</v>
      </c>
      <c r="G216">
        <v>661266</v>
      </c>
      <c r="H216" t="s">
        <v>171</v>
      </c>
      <c r="I216" t="s">
        <v>747</v>
      </c>
      <c r="J216" t="s">
        <v>720</v>
      </c>
      <c r="K216">
        <v>-833333.33</v>
      </c>
    </row>
    <row r="217" spans="1:12">
      <c r="A217">
        <v>2019</v>
      </c>
      <c r="B217">
        <v>8</v>
      </c>
      <c r="C217">
        <v>31</v>
      </c>
      <c r="D217" t="s">
        <v>822</v>
      </c>
      <c r="E217">
        <v>17</v>
      </c>
      <c r="F217" t="s">
        <v>819</v>
      </c>
      <c r="G217">
        <v>611103</v>
      </c>
      <c r="H217" t="s">
        <v>68</v>
      </c>
      <c r="I217" t="s">
        <v>12</v>
      </c>
      <c r="J217" t="s">
        <v>720</v>
      </c>
      <c r="L217">
        <v>-1112780.55</v>
      </c>
    </row>
    <row r="218" spans="1:12">
      <c r="A218">
        <v>2019</v>
      </c>
      <c r="B218">
        <v>8</v>
      </c>
      <c r="C218">
        <v>31</v>
      </c>
      <c r="D218" t="s">
        <v>822</v>
      </c>
      <c r="E218">
        <v>18</v>
      </c>
      <c r="F218" t="s">
        <v>819</v>
      </c>
      <c r="G218">
        <v>611103</v>
      </c>
      <c r="H218" t="s">
        <v>68</v>
      </c>
      <c r="I218" t="s">
        <v>4</v>
      </c>
      <c r="J218" t="s">
        <v>720</v>
      </c>
      <c r="L218">
        <v>1112780.55</v>
      </c>
    </row>
    <row r="219" spans="1:12">
      <c r="A219">
        <v>2019</v>
      </c>
      <c r="B219">
        <v>8</v>
      </c>
      <c r="C219">
        <v>31</v>
      </c>
      <c r="D219" t="s">
        <v>822</v>
      </c>
      <c r="E219">
        <v>19</v>
      </c>
      <c r="F219" t="s">
        <v>824</v>
      </c>
      <c r="G219">
        <v>6101</v>
      </c>
      <c r="H219" t="s">
        <v>770</v>
      </c>
      <c r="I219" t="s">
        <v>15</v>
      </c>
      <c r="J219" t="s">
        <v>720</v>
      </c>
      <c r="L219">
        <v>-16247410</v>
      </c>
    </row>
    <row r="220" spans="1:12">
      <c r="A220">
        <v>2019</v>
      </c>
      <c r="B220">
        <v>8</v>
      </c>
      <c r="C220">
        <v>31</v>
      </c>
      <c r="D220" t="s">
        <v>822</v>
      </c>
      <c r="E220">
        <v>20</v>
      </c>
      <c r="F220" t="s">
        <v>824</v>
      </c>
      <c r="G220">
        <v>6101</v>
      </c>
      <c r="H220" t="s">
        <v>770</v>
      </c>
      <c r="I220" t="s">
        <v>16</v>
      </c>
      <c r="J220" t="s">
        <v>720</v>
      </c>
      <c r="L220">
        <v>16247410</v>
      </c>
    </row>
    <row r="221" spans="1:12">
      <c r="A221">
        <v>2019</v>
      </c>
      <c r="B221">
        <v>8</v>
      </c>
      <c r="C221">
        <v>31</v>
      </c>
      <c r="D221" t="s">
        <v>822</v>
      </c>
      <c r="E221">
        <v>21</v>
      </c>
      <c r="F221" t="s">
        <v>825</v>
      </c>
      <c r="G221">
        <v>611103</v>
      </c>
      <c r="H221" t="s">
        <v>68</v>
      </c>
      <c r="I221" t="s">
        <v>16</v>
      </c>
      <c r="J221" t="s">
        <v>720</v>
      </c>
      <c r="L221">
        <v>-930194.56</v>
      </c>
    </row>
    <row r="222" spans="1:12">
      <c r="A222">
        <v>2019</v>
      </c>
      <c r="B222">
        <v>8</v>
      </c>
      <c r="C222">
        <v>31</v>
      </c>
      <c r="D222" t="s">
        <v>822</v>
      </c>
      <c r="E222">
        <v>22</v>
      </c>
      <c r="F222" t="s">
        <v>825</v>
      </c>
      <c r="G222">
        <v>611103</v>
      </c>
      <c r="H222" t="s">
        <v>68</v>
      </c>
      <c r="I222" t="s">
        <v>747</v>
      </c>
      <c r="J222" t="s">
        <v>720</v>
      </c>
      <c r="L222">
        <v>930194.56</v>
      </c>
    </row>
    <row r="223" spans="1:12">
      <c r="A223">
        <v>2019</v>
      </c>
      <c r="B223">
        <v>8</v>
      </c>
      <c r="C223">
        <v>31</v>
      </c>
      <c r="D223" t="s">
        <v>822</v>
      </c>
      <c r="E223">
        <v>23</v>
      </c>
      <c r="F223" t="s">
        <v>826</v>
      </c>
      <c r="G223">
        <v>611103</v>
      </c>
      <c r="H223" t="s">
        <v>68</v>
      </c>
      <c r="I223" t="s">
        <v>15</v>
      </c>
      <c r="J223" t="s">
        <v>720</v>
      </c>
      <c r="L223">
        <v>3474500</v>
      </c>
    </row>
    <row r="224" spans="1:12">
      <c r="A224">
        <v>2019</v>
      </c>
      <c r="B224">
        <v>8</v>
      </c>
      <c r="C224">
        <v>31</v>
      </c>
      <c r="D224" t="s">
        <v>822</v>
      </c>
      <c r="E224">
        <v>24</v>
      </c>
      <c r="F224" t="s">
        <v>826</v>
      </c>
      <c r="G224">
        <v>611103</v>
      </c>
      <c r="H224" t="s">
        <v>68</v>
      </c>
      <c r="I224" t="s">
        <v>8</v>
      </c>
      <c r="J224" t="s">
        <v>720</v>
      </c>
      <c r="L224">
        <v>-3474500</v>
      </c>
    </row>
    <row r="225" spans="1:12">
      <c r="A225">
        <v>2019</v>
      </c>
      <c r="B225">
        <v>8</v>
      </c>
      <c r="C225">
        <v>31</v>
      </c>
      <c r="D225" t="s">
        <v>822</v>
      </c>
      <c r="E225">
        <v>25</v>
      </c>
      <c r="F225" t="s">
        <v>827</v>
      </c>
      <c r="G225">
        <v>60210704</v>
      </c>
      <c r="H225" t="s">
        <v>3</v>
      </c>
      <c r="I225" t="s">
        <v>21</v>
      </c>
      <c r="J225" t="s">
        <v>720</v>
      </c>
      <c r="L225">
        <v>418867.93</v>
      </c>
    </row>
    <row r="226" spans="1:12">
      <c r="A226">
        <v>2019</v>
      </c>
      <c r="B226">
        <v>8</v>
      </c>
      <c r="C226">
        <v>31</v>
      </c>
      <c r="D226" t="s">
        <v>822</v>
      </c>
      <c r="E226">
        <v>26</v>
      </c>
      <c r="F226" t="s">
        <v>827</v>
      </c>
      <c r="G226">
        <v>60210704</v>
      </c>
      <c r="H226" t="s">
        <v>3</v>
      </c>
      <c r="I226" t="s">
        <v>747</v>
      </c>
      <c r="J226" t="s">
        <v>720</v>
      </c>
      <c r="L226">
        <v>-418867.93</v>
      </c>
    </row>
    <row r="227" spans="1:12">
      <c r="A227">
        <v>2019</v>
      </c>
      <c r="B227">
        <v>8</v>
      </c>
      <c r="C227">
        <v>31</v>
      </c>
      <c r="D227" t="s">
        <v>822</v>
      </c>
      <c r="E227">
        <v>27</v>
      </c>
      <c r="F227" t="s">
        <v>828</v>
      </c>
      <c r="G227">
        <v>60110101</v>
      </c>
      <c r="H227" t="s">
        <v>829</v>
      </c>
      <c r="I227" t="s">
        <v>19</v>
      </c>
      <c r="J227" t="s">
        <v>720</v>
      </c>
      <c r="L227">
        <v>443835.61</v>
      </c>
    </row>
    <row r="228" spans="1:12">
      <c r="A228">
        <v>2019</v>
      </c>
      <c r="B228">
        <v>8</v>
      </c>
      <c r="C228">
        <v>31</v>
      </c>
      <c r="D228" t="s">
        <v>822</v>
      </c>
      <c r="E228">
        <v>28</v>
      </c>
      <c r="F228" t="s">
        <v>828</v>
      </c>
      <c r="G228">
        <v>60110101</v>
      </c>
      <c r="H228" t="s">
        <v>829</v>
      </c>
      <c r="I228" t="s">
        <v>747</v>
      </c>
      <c r="J228" t="s">
        <v>720</v>
      </c>
      <c r="L228">
        <v>-443835.61</v>
      </c>
    </row>
    <row r="229" spans="1:11">
      <c r="A229">
        <v>2019</v>
      </c>
      <c r="B229">
        <v>8</v>
      </c>
      <c r="C229">
        <v>31</v>
      </c>
      <c r="D229" t="s">
        <v>822</v>
      </c>
      <c r="E229">
        <v>29</v>
      </c>
      <c r="F229" t="s">
        <v>817</v>
      </c>
      <c r="G229">
        <v>661236</v>
      </c>
      <c r="H229" t="s">
        <v>140</v>
      </c>
      <c r="I229" t="s">
        <v>197</v>
      </c>
      <c r="J229" t="s">
        <v>720</v>
      </c>
      <c r="K229">
        <v>650</v>
      </c>
    </row>
    <row r="230" spans="1:11">
      <c r="A230">
        <v>2019</v>
      </c>
      <c r="B230">
        <v>8</v>
      </c>
      <c r="C230">
        <v>31</v>
      </c>
      <c r="D230" t="s">
        <v>822</v>
      </c>
      <c r="E230">
        <v>30</v>
      </c>
      <c r="F230" t="s">
        <v>817</v>
      </c>
      <c r="G230">
        <v>661236</v>
      </c>
      <c r="H230" t="s">
        <v>140</v>
      </c>
      <c r="I230" t="s">
        <v>4</v>
      </c>
      <c r="J230" t="s">
        <v>720</v>
      </c>
      <c r="K230">
        <v>-650</v>
      </c>
    </row>
    <row r="231" spans="1:11">
      <c r="A231">
        <v>2019</v>
      </c>
      <c r="B231">
        <v>8</v>
      </c>
      <c r="C231">
        <v>31</v>
      </c>
      <c r="D231" t="s">
        <v>822</v>
      </c>
      <c r="E231">
        <v>31</v>
      </c>
      <c r="F231" t="s">
        <v>817</v>
      </c>
      <c r="G231">
        <v>661236</v>
      </c>
      <c r="H231" t="s">
        <v>140</v>
      </c>
      <c r="I231" t="s">
        <v>21</v>
      </c>
      <c r="J231" t="s">
        <v>720</v>
      </c>
      <c r="K231">
        <v>3575</v>
      </c>
    </row>
    <row r="232" spans="1:11">
      <c r="A232">
        <v>2019</v>
      </c>
      <c r="B232">
        <v>8</v>
      </c>
      <c r="C232">
        <v>31</v>
      </c>
      <c r="D232" t="s">
        <v>822</v>
      </c>
      <c r="E232">
        <v>32</v>
      </c>
      <c r="F232" t="s">
        <v>817</v>
      </c>
      <c r="G232">
        <v>661236</v>
      </c>
      <c r="H232" t="s">
        <v>140</v>
      </c>
      <c r="I232" t="s">
        <v>4</v>
      </c>
      <c r="J232" t="s">
        <v>720</v>
      </c>
      <c r="K232">
        <v>-3575</v>
      </c>
    </row>
    <row r="233" spans="1:11">
      <c r="A233">
        <v>2019</v>
      </c>
      <c r="B233">
        <v>8</v>
      </c>
      <c r="C233">
        <v>31</v>
      </c>
      <c r="D233" t="s">
        <v>822</v>
      </c>
      <c r="E233">
        <v>33</v>
      </c>
      <c r="F233" t="s">
        <v>818</v>
      </c>
      <c r="G233">
        <v>661236</v>
      </c>
      <c r="H233" t="s">
        <v>140</v>
      </c>
      <c r="I233" t="s">
        <v>197</v>
      </c>
      <c r="J233" t="s">
        <v>720</v>
      </c>
      <c r="K233">
        <v>11904</v>
      </c>
    </row>
    <row r="234" spans="1:11">
      <c r="A234">
        <v>2019</v>
      </c>
      <c r="B234">
        <v>8</v>
      </c>
      <c r="C234">
        <v>31</v>
      </c>
      <c r="D234" t="s">
        <v>822</v>
      </c>
      <c r="E234">
        <v>34</v>
      </c>
      <c r="F234" t="s">
        <v>818</v>
      </c>
      <c r="G234">
        <v>661236</v>
      </c>
      <c r="H234" t="s">
        <v>140</v>
      </c>
      <c r="I234" t="s">
        <v>4</v>
      </c>
      <c r="J234" t="s">
        <v>720</v>
      </c>
      <c r="K234">
        <v>-11904</v>
      </c>
    </row>
    <row r="235" spans="1:11">
      <c r="A235">
        <v>2019</v>
      </c>
      <c r="B235">
        <v>8</v>
      </c>
      <c r="C235">
        <v>31</v>
      </c>
      <c r="D235" t="s">
        <v>822</v>
      </c>
      <c r="E235">
        <v>35</v>
      </c>
      <c r="F235" t="s">
        <v>818</v>
      </c>
      <c r="G235">
        <v>661236</v>
      </c>
      <c r="H235" t="s">
        <v>140</v>
      </c>
      <c r="I235" t="s">
        <v>19</v>
      </c>
      <c r="J235" t="s">
        <v>720</v>
      </c>
      <c r="K235">
        <v>1980</v>
      </c>
    </row>
    <row r="236" spans="1:11">
      <c r="A236">
        <v>2019</v>
      </c>
      <c r="B236">
        <v>8</v>
      </c>
      <c r="C236">
        <v>31</v>
      </c>
      <c r="D236" t="s">
        <v>822</v>
      </c>
      <c r="E236">
        <v>36</v>
      </c>
      <c r="F236" t="s">
        <v>818</v>
      </c>
      <c r="G236">
        <v>661236</v>
      </c>
      <c r="H236" t="s">
        <v>140</v>
      </c>
      <c r="I236" t="s">
        <v>4</v>
      </c>
      <c r="J236" t="s">
        <v>720</v>
      </c>
      <c r="K236">
        <v>-1980</v>
      </c>
    </row>
    <row r="237" spans="1:11">
      <c r="A237">
        <v>2019</v>
      </c>
      <c r="B237">
        <v>8</v>
      </c>
      <c r="C237">
        <v>31</v>
      </c>
      <c r="D237" t="s">
        <v>822</v>
      </c>
      <c r="E237">
        <v>37</v>
      </c>
      <c r="F237" t="s">
        <v>818</v>
      </c>
      <c r="G237">
        <v>661236</v>
      </c>
      <c r="H237" t="s">
        <v>140</v>
      </c>
      <c r="I237" t="s">
        <v>20</v>
      </c>
      <c r="J237" t="s">
        <v>720</v>
      </c>
      <c r="K237">
        <v>2475</v>
      </c>
    </row>
    <row r="238" spans="1:11">
      <c r="A238">
        <v>2019</v>
      </c>
      <c r="B238">
        <v>8</v>
      </c>
      <c r="C238">
        <v>31</v>
      </c>
      <c r="D238" t="s">
        <v>822</v>
      </c>
      <c r="E238">
        <v>38</v>
      </c>
      <c r="F238" t="s">
        <v>818</v>
      </c>
      <c r="G238">
        <v>661236</v>
      </c>
      <c r="H238" t="s">
        <v>140</v>
      </c>
      <c r="I238" t="s">
        <v>4</v>
      </c>
      <c r="J238" t="s">
        <v>720</v>
      </c>
      <c r="K238">
        <v>-2475</v>
      </c>
    </row>
    <row r="239" spans="1:11">
      <c r="A239">
        <v>2019</v>
      </c>
      <c r="B239">
        <v>8</v>
      </c>
      <c r="C239">
        <v>31</v>
      </c>
      <c r="D239" t="s">
        <v>822</v>
      </c>
      <c r="E239">
        <v>39</v>
      </c>
      <c r="F239" t="s">
        <v>818</v>
      </c>
      <c r="G239">
        <v>661236</v>
      </c>
      <c r="H239" t="s">
        <v>140</v>
      </c>
      <c r="I239" t="s">
        <v>21</v>
      </c>
      <c r="J239" t="s">
        <v>720</v>
      </c>
      <c r="K239">
        <v>495</v>
      </c>
    </row>
    <row r="240" spans="1:11">
      <c r="A240">
        <v>2019</v>
      </c>
      <c r="B240">
        <v>8</v>
      </c>
      <c r="C240">
        <v>31</v>
      </c>
      <c r="D240" t="s">
        <v>822</v>
      </c>
      <c r="E240">
        <v>40</v>
      </c>
      <c r="F240" t="s">
        <v>818</v>
      </c>
      <c r="G240">
        <v>661236</v>
      </c>
      <c r="H240" t="s">
        <v>140</v>
      </c>
      <c r="I240" t="s">
        <v>4</v>
      </c>
      <c r="J240" t="s">
        <v>720</v>
      </c>
      <c r="K240">
        <v>-495</v>
      </c>
    </row>
    <row r="241" spans="1:6">
      <c r="A241">
        <v>2019</v>
      </c>
      <c r="B241">
        <v>8</v>
      </c>
      <c r="C241">
        <v>31</v>
      </c>
      <c r="F241" t="s">
        <v>783</v>
      </c>
    </row>
    <row r="242" spans="1:6">
      <c r="A242">
        <v>2019</v>
      </c>
      <c r="B242">
        <v>8</v>
      </c>
      <c r="F242" t="s">
        <v>784</v>
      </c>
    </row>
    <row r="243" spans="1:6">
      <c r="A243">
        <v>2019</v>
      </c>
      <c r="F243" t="s">
        <v>821</v>
      </c>
    </row>
  </sheetData>
  <autoFilter ref="A5:L243">
    <extLst/>
  </autoFilter>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B1:Q105"/>
  <sheetViews>
    <sheetView workbookViewId="0">
      <selection activeCell="B3" sqref="B3"/>
    </sheetView>
  </sheetViews>
  <sheetFormatPr defaultColWidth="9" defaultRowHeight="16.5"/>
  <cols>
    <col min="1" max="1" width="2.5" style="22" customWidth="1"/>
    <col min="2" max="2" width="15.125" style="22" customWidth="1"/>
    <col min="3" max="5" width="18.125" style="22" customWidth="1"/>
    <col min="6" max="6" width="16.125" style="22" customWidth="1"/>
    <col min="7" max="16384" width="9" style="22"/>
  </cols>
  <sheetData>
    <row r="1" ht="9.75" customHeight="1"/>
    <row r="2" spans="2:5">
      <c r="B2" s="23">
        <v>8</v>
      </c>
      <c r="D2" s="24" t="s">
        <v>830</v>
      </c>
      <c r="E2" s="25">
        <v>0.055</v>
      </c>
    </row>
    <row r="3" spans="2:5">
      <c r="B3" s="26" t="s">
        <v>831</v>
      </c>
      <c r="C3" s="26" t="s">
        <v>832</v>
      </c>
      <c r="D3" s="27" t="s">
        <v>832</v>
      </c>
      <c r="E3" s="27" t="s">
        <v>833</v>
      </c>
    </row>
    <row r="4" spans="2:6">
      <c r="B4" s="28" t="s">
        <v>834</v>
      </c>
      <c r="C4" s="28">
        <v>1449797469.59185</v>
      </c>
      <c r="D4" s="29">
        <f>ROUND(C4,2)</f>
        <v>1449797469.59</v>
      </c>
      <c r="E4" s="30">
        <f>ROUND(D4*$B$2/12*$E$2,2)</f>
        <v>53159240.55</v>
      </c>
      <c r="F4" s="31">
        <f>E4/10000</f>
        <v>5315.924055</v>
      </c>
    </row>
    <row r="5" spans="2:6">
      <c r="B5" s="28" t="s">
        <v>835</v>
      </c>
      <c r="C5" s="28">
        <v>827233437.331231</v>
      </c>
      <c r="D5" s="29">
        <f t="shared" ref="D5:D17" si="0">ROUND(C5,2)</f>
        <v>827233437.33</v>
      </c>
      <c r="E5" s="30">
        <f t="shared" ref="E5:E19" si="1">ROUND(D5*$B$2/12*$E$2,2)</f>
        <v>30331892.7</v>
      </c>
      <c r="F5" s="31">
        <f t="shared" ref="F5:F19" si="2">E5/10000</f>
        <v>3033.18927</v>
      </c>
    </row>
    <row r="6" spans="2:6">
      <c r="B6" s="28" t="s">
        <v>58</v>
      </c>
      <c r="C6" s="28">
        <v>12326272.1185184</v>
      </c>
      <c r="D6" s="29">
        <f t="shared" si="0"/>
        <v>12326272.12</v>
      </c>
      <c r="E6" s="30">
        <f t="shared" si="1"/>
        <v>451963.31</v>
      </c>
      <c r="F6" s="31">
        <f t="shared" si="2"/>
        <v>45.196331</v>
      </c>
    </row>
    <row r="7" spans="2:6">
      <c r="B7" s="32" t="s">
        <v>836</v>
      </c>
      <c r="C7" s="32">
        <v>2289357179.0416</v>
      </c>
      <c r="D7" s="29">
        <f>SUM(D4:D6)</f>
        <v>2289357179.04</v>
      </c>
      <c r="E7" s="30">
        <f t="shared" si="1"/>
        <v>83943096.56</v>
      </c>
      <c r="F7" s="31">
        <f t="shared" si="2"/>
        <v>8394.309656</v>
      </c>
    </row>
    <row r="8" spans="2:6">
      <c r="B8" s="28" t="s">
        <v>10</v>
      </c>
      <c r="C8" s="28">
        <v>236591.90164609</v>
      </c>
      <c r="D8" s="29">
        <f t="shared" si="0"/>
        <v>236591.9</v>
      </c>
      <c r="E8" s="30">
        <f t="shared" si="1"/>
        <v>8675.04</v>
      </c>
      <c r="F8" s="31">
        <f t="shared" si="2"/>
        <v>0.867504</v>
      </c>
    </row>
    <row r="9" spans="2:6">
      <c r="B9" s="28" t="s">
        <v>837</v>
      </c>
      <c r="C9" s="28">
        <v>359871779.702879</v>
      </c>
      <c r="D9" s="29">
        <f t="shared" si="0"/>
        <v>359871779.7</v>
      </c>
      <c r="E9" s="30">
        <f t="shared" si="1"/>
        <v>13195298.59</v>
      </c>
      <c r="F9" s="31">
        <f t="shared" si="2"/>
        <v>1319.529859</v>
      </c>
    </row>
    <row r="10" spans="2:6">
      <c r="B10" s="28" t="s">
        <v>838</v>
      </c>
      <c r="C10" s="28">
        <v>120062168.89276</v>
      </c>
      <c r="D10" s="29">
        <f t="shared" si="0"/>
        <v>120062168.89</v>
      </c>
      <c r="E10" s="30">
        <f t="shared" si="1"/>
        <v>4402279.53</v>
      </c>
      <c r="F10" s="31">
        <f t="shared" si="2"/>
        <v>440.227953</v>
      </c>
    </row>
    <row r="11" spans="2:6">
      <c r="B11" s="32" t="s">
        <v>839</v>
      </c>
      <c r="C11" s="32">
        <v>480170540.497285</v>
      </c>
      <c r="D11" s="29">
        <f>SUM(D8:D10)</f>
        <v>480170540.49</v>
      </c>
      <c r="E11" s="30">
        <f t="shared" si="1"/>
        <v>17606253.15</v>
      </c>
      <c r="F11" s="31">
        <f t="shared" si="2"/>
        <v>1760.625315</v>
      </c>
    </row>
    <row r="12" spans="2:6">
      <c r="B12" s="28" t="s">
        <v>15</v>
      </c>
      <c r="C12" s="28">
        <v>801851842.483001</v>
      </c>
      <c r="D12" s="29">
        <f t="shared" si="0"/>
        <v>801851842.48</v>
      </c>
      <c r="E12" s="30">
        <f t="shared" si="1"/>
        <v>29401234.22</v>
      </c>
      <c r="F12" s="31">
        <f t="shared" si="2"/>
        <v>2940.123422</v>
      </c>
    </row>
    <row r="13" spans="2:6">
      <c r="B13" s="28" t="s">
        <v>16</v>
      </c>
      <c r="C13" s="28">
        <v>293713170.585843</v>
      </c>
      <c r="D13" s="29">
        <f t="shared" si="0"/>
        <v>293713170.59</v>
      </c>
      <c r="E13" s="30">
        <f t="shared" si="1"/>
        <v>10769482.92</v>
      </c>
      <c r="F13" s="31">
        <f t="shared" si="2"/>
        <v>1076.948292</v>
      </c>
    </row>
    <row r="14" spans="2:6">
      <c r="B14" s="28" t="s">
        <v>840</v>
      </c>
      <c r="C14" s="28">
        <v>180811539.037737</v>
      </c>
      <c r="D14" s="29">
        <f t="shared" si="0"/>
        <v>180811539.04</v>
      </c>
      <c r="E14" s="30">
        <f t="shared" si="1"/>
        <v>6629756.43</v>
      </c>
      <c r="F14" s="31">
        <f t="shared" si="2"/>
        <v>662.975643</v>
      </c>
    </row>
    <row r="15" spans="2:6">
      <c r="B15" s="32" t="s">
        <v>841</v>
      </c>
      <c r="C15" s="32">
        <v>1276376552.10658</v>
      </c>
      <c r="D15" s="29">
        <f>SUM(D12:D14)</f>
        <v>1276376552.11</v>
      </c>
      <c r="E15" s="30">
        <f t="shared" si="1"/>
        <v>46800473.58</v>
      </c>
      <c r="F15" s="31">
        <f t="shared" si="2"/>
        <v>4680.047358</v>
      </c>
    </row>
    <row r="16" spans="2:6">
      <c r="B16" s="28" t="s">
        <v>198</v>
      </c>
      <c r="C16" s="28">
        <v>5250798353.90946</v>
      </c>
      <c r="D16" s="29">
        <f t="shared" si="0"/>
        <v>5250798353.91</v>
      </c>
      <c r="E16" s="30">
        <f t="shared" si="1"/>
        <v>192529272.98</v>
      </c>
      <c r="F16" s="31">
        <f t="shared" si="2"/>
        <v>19252.927298</v>
      </c>
    </row>
    <row r="17" spans="2:6">
      <c r="B17" s="28" t="s">
        <v>842</v>
      </c>
      <c r="C17" s="28">
        <v>30522643.5100002</v>
      </c>
      <c r="D17" s="29">
        <f t="shared" si="0"/>
        <v>30522643.51</v>
      </c>
      <c r="E17" s="30">
        <f t="shared" si="1"/>
        <v>1119163.6</v>
      </c>
      <c r="F17" s="31">
        <f t="shared" si="2"/>
        <v>111.91636</v>
      </c>
    </row>
    <row r="18" spans="2:6">
      <c r="B18" s="32" t="s">
        <v>843</v>
      </c>
      <c r="C18" s="32">
        <v>5281320997.41947</v>
      </c>
      <c r="D18" s="29">
        <f>D16+D17</f>
        <v>5281320997.42</v>
      </c>
      <c r="E18" s="30">
        <f t="shared" si="1"/>
        <v>193648436.57</v>
      </c>
      <c r="F18" s="31">
        <f t="shared" si="2"/>
        <v>19364.843657</v>
      </c>
    </row>
    <row r="19" spans="2:6">
      <c r="B19" s="33" t="s">
        <v>2</v>
      </c>
      <c r="C19" s="34">
        <f>C7+C11+C15+C18</f>
        <v>9327225269.06493</v>
      </c>
      <c r="D19" s="34">
        <f>D7+D11+D15+D18</f>
        <v>9327225269.06</v>
      </c>
      <c r="E19" s="30">
        <f t="shared" si="1"/>
        <v>341998259.87</v>
      </c>
      <c r="F19" s="31">
        <f t="shared" si="2"/>
        <v>34199.825987</v>
      </c>
    </row>
    <row r="21" spans="2:2">
      <c r="B21" s="22" t="s">
        <v>844</v>
      </c>
    </row>
    <row r="105" spans="17:17">
      <c r="Q105" s="22" t="e">
        <f>资金</f>
        <v>#NAME?</v>
      </c>
    </row>
  </sheetData>
  <pageMargins left="0.7" right="0.7" top="0.75" bottom="0.75" header="0.3" footer="0.3"/>
  <headerFooter/>
  <ignoredErrors>
    <ignoredError sqref="D8:D17" formula="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N121"/>
  <sheetViews>
    <sheetView workbookViewId="0">
      <selection activeCell="Q112" sqref="Q112"/>
    </sheetView>
  </sheetViews>
  <sheetFormatPr defaultColWidth="9" defaultRowHeight="13.5"/>
  <cols>
    <col min="1" max="1" width="29.625" style="2" customWidth="1"/>
    <col min="2" max="8" width="8.125" style="2" customWidth="1"/>
    <col min="9" max="13" width="9" style="2"/>
    <col min="14" max="14" width="9" style="3"/>
    <col min="15" max="16384" width="9" style="2"/>
  </cols>
  <sheetData>
    <row r="1" spans="1:4">
      <c r="A1" s="4" t="s">
        <v>845</v>
      </c>
      <c r="B1" s="4"/>
      <c r="C1" s="4"/>
      <c r="D1" s="5"/>
    </row>
    <row r="2" spans="1:4">
      <c r="A2" s="6" t="s">
        <v>846</v>
      </c>
      <c r="B2" s="6"/>
      <c r="C2" s="6"/>
      <c r="D2" s="5"/>
    </row>
    <row r="3" spans="1:14">
      <c r="A3" s="7" t="s">
        <v>831</v>
      </c>
      <c r="B3" s="8" t="s">
        <v>847</v>
      </c>
      <c r="C3" s="8" t="s">
        <v>848</v>
      </c>
      <c r="D3" s="8" t="s">
        <v>849</v>
      </c>
      <c r="E3" s="9" t="s">
        <v>850</v>
      </c>
      <c r="F3" s="9" t="s">
        <v>851</v>
      </c>
      <c r="G3" s="9" t="s">
        <v>852</v>
      </c>
      <c r="H3" s="9" t="s">
        <v>853</v>
      </c>
      <c r="I3" s="9" t="s">
        <v>854</v>
      </c>
      <c r="J3" s="9" t="s">
        <v>855</v>
      </c>
      <c r="K3" s="9" t="s">
        <v>856</v>
      </c>
      <c r="L3" s="9" t="s">
        <v>857</v>
      </c>
      <c r="M3" s="9" t="s">
        <v>858</v>
      </c>
      <c r="N3" s="9" t="s">
        <v>859</v>
      </c>
    </row>
    <row r="4" spans="1:14">
      <c r="A4" s="10" t="s">
        <v>328</v>
      </c>
      <c r="B4" s="11">
        <v>13</v>
      </c>
      <c r="C4" s="11">
        <v>13</v>
      </c>
      <c r="D4" s="12">
        <v>13</v>
      </c>
      <c r="E4" s="13">
        <f>VLOOKUP(A4,[2]Sheet1!$A:$B,2,0)</f>
        <v>12</v>
      </c>
      <c r="F4" s="13">
        <f>VLOOKUP(A4,[3]Sheet1!$A:$B,2,0)</f>
        <v>11</v>
      </c>
      <c r="G4" s="13">
        <f>VLOOKUP(A4,[4]Sheet1!$A:$C,3,0)</f>
        <v>10</v>
      </c>
      <c r="H4" s="13">
        <f>VLOOKUP(A4,[5]Sheet2!$A:$B,2,0)</f>
        <v>10</v>
      </c>
      <c r="I4" s="13">
        <f>VLOOKUP(A4,[6]Sheet1!$A:$B,2,0)</f>
        <v>11</v>
      </c>
      <c r="J4" s="13"/>
      <c r="K4" s="13"/>
      <c r="L4" s="13"/>
      <c r="M4" s="13"/>
      <c r="N4" s="16">
        <f>ROUND(AVERAGE(B4:M4),0)</f>
        <v>12</v>
      </c>
    </row>
    <row r="5" spans="1:14">
      <c r="A5" s="7" t="s">
        <v>333</v>
      </c>
      <c r="B5" s="11">
        <v>26</v>
      </c>
      <c r="C5" s="11">
        <v>25</v>
      </c>
      <c r="D5" s="12">
        <v>26</v>
      </c>
      <c r="E5" s="13">
        <v>24</v>
      </c>
      <c r="F5" s="13">
        <f>VLOOKUP(A5,[3]Sheet1!$A:$B,2,0)</f>
        <v>23</v>
      </c>
      <c r="G5" s="13">
        <f>VLOOKUP(A5,[4]Sheet1!$A:$C,3,0)</f>
        <v>22</v>
      </c>
      <c r="H5" s="13">
        <f>VLOOKUP(A5,[5]Sheet2!$A:$B,2,0)</f>
        <v>23</v>
      </c>
      <c r="I5" s="13">
        <f>VLOOKUP(A5,[6]Sheet1!$A:$B,2,0)</f>
        <v>22</v>
      </c>
      <c r="J5" s="13"/>
      <c r="K5" s="13"/>
      <c r="L5" s="13"/>
      <c r="M5" s="13"/>
      <c r="N5" s="16">
        <f t="shared" ref="N5:N68" si="0">ROUND(AVERAGE(B5:M5),0)</f>
        <v>24</v>
      </c>
    </row>
    <row r="6" spans="1:14">
      <c r="A6" s="10" t="s">
        <v>860</v>
      </c>
      <c r="B6" s="11">
        <v>4</v>
      </c>
      <c r="C6" s="11">
        <v>4</v>
      </c>
      <c r="D6" s="12">
        <v>4</v>
      </c>
      <c r="E6" s="13">
        <f>VLOOKUP(A6,[2]Sheet1!$A:$B,2,0)</f>
        <v>4</v>
      </c>
      <c r="F6" s="13">
        <f>VLOOKUP(A6,[3]Sheet1!$A:$B,2,0)</f>
        <v>3</v>
      </c>
      <c r="G6" s="13">
        <f>VLOOKUP(A6,[4]Sheet1!$A:$C,3,0)</f>
        <v>4</v>
      </c>
      <c r="H6" s="13">
        <f>VLOOKUP(A6,[5]Sheet2!$A:$B,2,0)</f>
        <v>4</v>
      </c>
      <c r="I6" s="13">
        <f>VLOOKUP(A6,[6]Sheet1!$A:$B,2,0)</f>
        <v>4</v>
      </c>
      <c r="J6" s="13"/>
      <c r="K6" s="13"/>
      <c r="L6" s="13"/>
      <c r="M6" s="13"/>
      <c r="N6" s="16">
        <f t="shared" si="0"/>
        <v>4</v>
      </c>
    </row>
    <row r="7" spans="1:14">
      <c r="A7" s="10" t="s">
        <v>330</v>
      </c>
      <c r="B7" s="11">
        <v>1</v>
      </c>
      <c r="C7" s="11">
        <v>1</v>
      </c>
      <c r="D7" s="12">
        <v>1</v>
      </c>
      <c r="E7" s="13">
        <f>VLOOKUP(A7,[2]Sheet1!$A:$B,2,0)</f>
        <v>1</v>
      </c>
      <c r="F7" s="13">
        <f>VLOOKUP(A7,[3]Sheet1!$A:$B,2,0)</f>
        <v>1</v>
      </c>
      <c r="G7" s="13">
        <f>VLOOKUP(A7,[4]Sheet1!$A:$C,3,0)</f>
        <v>1</v>
      </c>
      <c r="H7" s="13">
        <f>VLOOKUP(A7,[5]Sheet2!$A:$B,2,0)</f>
        <v>1</v>
      </c>
      <c r="I7" s="13">
        <f>VLOOKUP(A7,[6]Sheet1!$A:$B,2,0)</f>
        <v>1</v>
      </c>
      <c r="J7" s="13"/>
      <c r="K7" s="13"/>
      <c r="L7" s="13"/>
      <c r="M7" s="13"/>
      <c r="N7" s="16">
        <f t="shared" si="0"/>
        <v>1</v>
      </c>
    </row>
    <row r="8" spans="1:14">
      <c r="A8" s="10" t="s">
        <v>336</v>
      </c>
      <c r="B8" s="11">
        <v>10</v>
      </c>
      <c r="C8" s="11">
        <v>10</v>
      </c>
      <c r="D8" s="12">
        <v>10</v>
      </c>
      <c r="E8" s="13">
        <f>VLOOKUP(A8,[2]Sheet1!$A:$B,2,0)</f>
        <v>10</v>
      </c>
      <c r="F8" s="13">
        <f>VLOOKUP(A8,[3]Sheet1!$A:$B,2,0)</f>
        <v>10</v>
      </c>
      <c r="G8" s="13">
        <f>VLOOKUP(A8,[4]Sheet1!$A:$C,3,0)</f>
        <v>12</v>
      </c>
      <c r="H8" s="13">
        <f>VLOOKUP(A8,[5]Sheet2!$A:$B,2,0)</f>
        <v>12</v>
      </c>
      <c r="I8" s="13">
        <f>VLOOKUP(A8,[6]Sheet1!$A:$B,2,0)</f>
        <v>12</v>
      </c>
      <c r="J8" s="13"/>
      <c r="K8" s="13"/>
      <c r="L8" s="13"/>
      <c r="M8" s="13"/>
      <c r="N8" s="16">
        <f t="shared" si="0"/>
        <v>11</v>
      </c>
    </row>
    <row r="9" spans="1:14">
      <c r="A9" s="10" t="s">
        <v>331</v>
      </c>
      <c r="B9" s="11">
        <v>14</v>
      </c>
      <c r="C9" s="11">
        <v>14</v>
      </c>
      <c r="D9" s="11">
        <v>14</v>
      </c>
      <c r="E9" s="13">
        <v>14</v>
      </c>
      <c r="F9" s="13">
        <f>VLOOKUP(A9,[3]Sheet1!$A:$B,2,0)</f>
        <v>14</v>
      </c>
      <c r="G9" s="13">
        <f>VLOOKUP(A9,[4]Sheet1!$A:$C,3,0)</f>
        <v>12</v>
      </c>
      <c r="H9" s="13">
        <f>VLOOKUP(A9,[5]Sheet2!$A:$B,2,0)</f>
        <v>12</v>
      </c>
      <c r="I9" s="13">
        <f>VLOOKUP(A9,[6]Sheet1!$A:$B,2,0)</f>
        <v>12</v>
      </c>
      <c r="J9" s="13"/>
      <c r="K9" s="13"/>
      <c r="L9" s="13"/>
      <c r="M9" s="13"/>
      <c r="N9" s="16">
        <f t="shared" si="0"/>
        <v>13</v>
      </c>
    </row>
    <row r="10" spans="1:14">
      <c r="A10" s="10" t="s">
        <v>332</v>
      </c>
      <c r="B10" s="11">
        <v>33</v>
      </c>
      <c r="C10" s="11">
        <v>33</v>
      </c>
      <c r="D10" s="12">
        <v>32</v>
      </c>
      <c r="E10" s="13">
        <v>31</v>
      </c>
      <c r="F10" s="13">
        <f>VLOOKUP(A10,[3]Sheet1!$A:$B,2,0)</f>
        <v>30</v>
      </c>
      <c r="G10" s="13">
        <f>VLOOKUP(A10,[4]Sheet1!$A:$C,3,0)</f>
        <v>31</v>
      </c>
      <c r="H10" s="13">
        <f>VLOOKUP(A10,[5]Sheet2!$A:$B,2,0)</f>
        <v>31</v>
      </c>
      <c r="I10" s="13">
        <f>VLOOKUP(A10,[6]Sheet1!$A:$B,2,0)</f>
        <v>31</v>
      </c>
      <c r="J10" s="13"/>
      <c r="K10" s="13"/>
      <c r="L10" s="13"/>
      <c r="M10" s="13"/>
      <c r="N10" s="16">
        <f t="shared" si="0"/>
        <v>32</v>
      </c>
    </row>
    <row r="11" spans="1:14">
      <c r="A11" s="10" t="s">
        <v>338</v>
      </c>
      <c r="B11" s="11">
        <v>15</v>
      </c>
      <c r="C11" s="11">
        <v>15</v>
      </c>
      <c r="D11" s="12">
        <v>15</v>
      </c>
      <c r="E11" s="13">
        <f>VLOOKUP(A11,[2]Sheet1!$A:$B,2,0)</f>
        <v>15</v>
      </c>
      <c r="F11" s="13">
        <f>VLOOKUP(A11,[3]Sheet1!$A:$B,2,0)</f>
        <v>15</v>
      </c>
      <c r="G11" s="13">
        <f>VLOOKUP(A11,[4]Sheet1!$A:$C,3,0)</f>
        <v>14</v>
      </c>
      <c r="H11" s="13">
        <f>VLOOKUP(A11,[5]Sheet2!$A:$B,2,0)</f>
        <v>14</v>
      </c>
      <c r="I11" s="13">
        <f>VLOOKUP(A11,[6]Sheet1!$A:$B,2,0)</f>
        <v>15</v>
      </c>
      <c r="J11" s="13"/>
      <c r="K11" s="13"/>
      <c r="L11" s="13"/>
      <c r="M11" s="13"/>
      <c r="N11" s="16">
        <f t="shared" si="0"/>
        <v>15</v>
      </c>
    </row>
    <row r="12" spans="1:14">
      <c r="A12" s="10" t="s">
        <v>337</v>
      </c>
      <c r="B12" s="11">
        <v>20</v>
      </c>
      <c r="C12" s="11">
        <v>20</v>
      </c>
      <c r="D12" s="12">
        <v>20</v>
      </c>
      <c r="E12" s="13">
        <v>20</v>
      </c>
      <c r="F12" s="13">
        <f>VLOOKUP(A12,[3]Sheet1!$A:$B,2,0)</f>
        <v>19</v>
      </c>
      <c r="G12" s="13">
        <f>VLOOKUP(A12,[4]Sheet1!$A:$C,3,0)</f>
        <v>19</v>
      </c>
      <c r="H12" s="13">
        <f>VLOOKUP(A12,[5]Sheet2!$A:$B,2,0)</f>
        <v>19</v>
      </c>
      <c r="I12" s="13">
        <f>VLOOKUP(A12,[6]Sheet1!$A:$B,2,0)</f>
        <v>19</v>
      </c>
      <c r="J12" s="13"/>
      <c r="K12" s="13"/>
      <c r="L12" s="13"/>
      <c r="M12" s="13"/>
      <c r="N12" s="16">
        <f t="shared" si="0"/>
        <v>20</v>
      </c>
    </row>
    <row r="13" spans="1:14">
      <c r="A13" s="10" t="s">
        <v>334</v>
      </c>
      <c r="B13" s="11">
        <v>39</v>
      </c>
      <c r="C13" s="11">
        <v>40</v>
      </c>
      <c r="D13" s="12">
        <v>39</v>
      </c>
      <c r="E13" s="13">
        <f>VLOOKUP(A13,[2]Sheet1!$A:$B,2,0)</f>
        <v>38</v>
      </c>
      <c r="F13" s="13">
        <f>VLOOKUP(A13,[3]Sheet1!$A:$B,2,0)</f>
        <v>31</v>
      </c>
      <c r="G13" s="13">
        <f>VLOOKUP(A13,[4]Sheet1!$A:$C,3,0)</f>
        <v>31</v>
      </c>
      <c r="H13" s="13">
        <f>VLOOKUP(A13,[5]Sheet2!$A:$B,2,0)</f>
        <v>32</v>
      </c>
      <c r="I13" s="13">
        <f>VLOOKUP(A13,[6]Sheet1!$A:$B,2,0)</f>
        <v>33</v>
      </c>
      <c r="J13" s="13"/>
      <c r="K13" s="13"/>
      <c r="L13" s="13"/>
      <c r="M13" s="13"/>
      <c r="N13" s="16">
        <f t="shared" si="0"/>
        <v>35</v>
      </c>
    </row>
    <row r="14" spans="1:14">
      <c r="A14" s="10" t="s">
        <v>190</v>
      </c>
      <c r="B14" s="11">
        <v>21</v>
      </c>
      <c r="C14" s="11">
        <v>21</v>
      </c>
      <c r="D14" s="12">
        <v>21</v>
      </c>
      <c r="E14" s="13">
        <f>VLOOKUP(A14,[2]Sheet1!$A:$B,2,0)</f>
        <v>20</v>
      </c>
      <c r="F14" s="13">
        <f>VLOOKUP(A14,[3]Sheet1!$A:$B,2,0)</f>
        <v>14</v>
      </c>
      <c r="G14" s="13">
        <f>VLOOKUP(A14,[4]Sheet1!$A:$C,3,0)</f>
        <v>14</v>
      </c>
      <c r="H14" s="13">
        <f>VLOOKUP(A14,[5]Sheet2!$A:$B,2,0)</f>
        <v>14</v>
      </c>
      <c r="I14" s="13">
        <f>VLOOKUP(A14,[6]Sheet1!$A:$B,2,0)</f>
        <v>14</v>
      </c>
      <c r="J14" s="13"/>
      <c r="K14" s="13"/>
      <c r="L14" s="13"/>
      <c r="M14" s="13"/>
      <c r="N14" s="16">
        <f t="shared" si="0"/>
        <v>17</v>
      </c>
    </row>
    <row r="15" spans="1:14">
      <c r="A15" s="10" t="s">
        <v>193</v>
      </c>
      <c r="B15" s="11">
        <v>12</v>
      </c>
      <c r="C15" s="11">
        <v>12</v>
      </c>
      <c r="D15" s="12">
        <v>12</v>
      </c>
      <c r="E15" s="13">
        <f>VLOOKUP(A15,[2]Sheet1!$A:$B,2,0)</f>
        <v>12</v>
      </c>
      <c r="F15" s="13">
        <f>VLOOKUP(A15,[3]Sheet1!$A:$B,2,0)</f>
        <v>12</v>
      </c>
      <c r="G15" s="13">
        <f>VLOOKUP(A15,[4]Sheet1!$A:$C,3,0)</f>
        <v>12</v>
      </c>
      <c r="H15" s="13">
        <f>VLOOKUP(A15,[5]Sheet2!$A:$B,2,0)</f>
        <v>12</v>
      </c>
      <c r="I15" s="13">
        <f>VLOOKUP(A15,[6]Sheet1!$A:$B,2,0)</f>
        <v>10</v>
      </c>
      <c r="J15" s="13"/>
      <c r="K15" s="13"/>
      <c r="L15" s="13"/>
      <c r="M15" s="13"/>
      <c r="N15" s="16">
        <f t="shared" si="0"/>
        <v>12</v>
      </c>
    </row>
    <row r="16" spans="1:14">
      <c r="A16" s="10" t="s">
        <v>5</v>
      </c>
      <c r="B16" s="11">
        <v>4</v>
      </c>
      <c r="C16" s="11">
        <v>4</v>
      </c>
      <c r="D16" s="12">
        <v>4</v>
      </c>
      <c r="E16" s="13">
        <f>VLOOKUP(A16,[2]Sheet1!$A:$B,2,0)</f>
        <v>4</v>
      </c>
      <c r="F16" s="13">
        <f>VLOOKUP(A16,[3]Sheet1!$A:$B,2,0)</f>
        <v>10</v>
      </c>
      <c r="G16" s="13">
        <f>VLOOKUP(A16,[4]Sheet1!$A:$C,3,0)</f>
        <v>10</v>
      </c>
      <c r="H16" s="13">
        <f>VLOOKUP(A16,[5]Sheet2!$A:$B,2,0)</f>
        <v>10</v>
      </c>
      <c r="I16" s="13">
        <f>VLOOKUP(A16,[6]Sheet1!$A:$B,2,0)</f>
        <v>10</v>
      </c>
      <c r="J16" s="13"/>
      <c r="K16" s="13"/>
      <c r="L16" s="13"/>
      <c r="M16" s="13"/>
      <c r="N16" s="16">
        <f t="shared" si="0"/>
        <v>7</v>
      </c>
    </row>
    <row r="17" spans="1:14">
      <c r="A17" s="10" t="s">
        <v>199</v>
      </c>
      <c r="B17" s="11">
        <v>63</v>
      </c>
      <c r="C17" s="11">
        <v>63</v>
      </c>
      <c r="D17" s="12">
        <v>63</v>
      </c>
      <c r="E17" s="13">
        <f>VLOOKUP(A17,[2]Sheet1!$A:$B,2,0)</f>
        <v>63</v>
      </c>
      <c r="F17" s="13">
        <f>VLOOKUP(A17,[3]Sheet1!$A:$B,2,0)</f>
        <v>20</v>
      </c>
      <c r="G17" s="13">
        <f>VLOOKUP(A17,[4]Sheet1!$A:$C,3,0)</f>
        <v>21</v>
      </c>
      <c r="H17" s="13">
        <f>VLOOKUP(A17,[5]Sheet2!$A:$B,2,0)</f>
        <v>21</v>
      </c>
      <c r="I17" s="13">
        <f>VLOOKUP(A17,[6]Sheet1!$A:$B,2,0)</f>
        <v>20</v>
      </c>
      <c r="J17" s="13"/>
      <c r="K17" s="13"/>
      <c r="L17" s="13"/>
      <c r="M17" s="13"/>
      <c r="N17" s="16">
        <f t="shared" si="0"/>
        <v>42</v>
      </c>
    </row>
    <row r="18" spans="1:14">
      <c r="A18" s="10" t="s">
        <v>335</v>
      </c>
      <c r="B18" s="11">
        <v>40</v>
      </c>
      <c r="C18" s="11">
        <v>40</v>
      </c>
      <c r="D18" s="12">
        <v>40</v>
      </c>
      <c r="E18" s="13">
        <f>VLOOKUP(A18,[2]Sheet1!$A:$B,2,0)</f>
        <v>40</v>
      </c>
      <c r="F18" s="13">
        <f>VLOOKUP(A18,[3]Sheet1!$A:$B,2,0)</f>
        <v>42</v>
      </c>
      <c r="G18" s="13">
        <f>VLOOKUP(A18,[4]Sheet1!$A:$C,3,0)</f>
        <v>41</v>
      </c>
      <c r="H18" s="13">
        <f>VLOOKUP(A18,[5]Sheet2!$A:$B,2,0)</f>
        <v>41</v>
      </c>
      <c r="I18" s="13">
        <f>VLOOKUP(A18,[6]Sheet1!$A:$B,2,0)</f>
        <v>40</v>
      </c>
      <c r="J18" s="13"/>
      <c r="K18" s="13"/>
      <c r="L18" s="13"/>
      <c r="M18" s="13"/>
      <c r="N18" s="16">
        <f t="shared" si="0"/>
        <v>41</v>
      </c>
    </row>
    <row r="19" spans="1:14">
      <c r="A19" s="10" t="s">
        <v>10</v>
      </c>
      <c r="B19" s="11">
        <v>20</v>
      </c>
      <c r="C19" s="11">
        <v>20</v>
      </c>
      <c r="D19" s="12">
        <v>20</v>
      </c>
      <c r="E19" s="13">
        <f>VLOOKUP(A19,[2]Sheet1!$A:$B,2,0)</f>
        <v>20</v>
      </c>
      <c r="F19" s="13">
        <f>VLOOKUP(A19,[3]Sheet1!$A:$B,2,0)</f>
        <v>20</v>
      </c>
      <c r="G19" s="13">
        <f>VLOOKUP(A19,[4]Sheet1!$A:$C,3,0)</f>
        <v>22</v>
      </c>
      <c r="H19" s="13">
        <f>VLOOKUP(A19,[5]Sheet2!$A:$B,2,0)</f>
        <v>22</v>
      </c>
      <c r="I19" s="13">
        <f>VLOOKUP(A19,[6]Sheet1!$A:$B,2,0)</f>
        <v>23</v>
      </c>
      <c r="J19" s="13"/>
      <c r="K19" s="13"/>
      <c r="L19" s="13"/>
      <c r="M19" s="13"/>
      <c r="N19" s="16">
        <f t="shared" si="0"/>
        <v>21</v>
      </c>
    </row>
    <row r="20" spans="1:14">
      <c r="A20" s="10" t="s">
        <v>24</v>
      </c>
      <c r="B20" s="11">
        <v>14</v>
      </c>
      <c r="C20" s="11">
        <v>14</v>
      </c>
      <c r="D20" s="12">
        <v>13</v>
      </c>
      <c r="E20" s="13">
        <v>13</v>
      </c>
      <c r="F20" s="13">
        <f>VLOOKUP(A20,[3]Sheet1!$A:$B,2,0)</f>
        <v>15</v>
      </c>
      <c r="G20" s="13">
        <f>VLOOKUP(A20,[4]Sheet1!$A:$C,3,0)</f>
        <v>15</v>
      </c>
      <c r="H20" s="13">
        <f>VLOOKUP(A20,[5]Sheet2!$A:$B,2,0)</f>
        <v>14</v>
      </c>
      <c r="I20" s="13">
        <f>VLOOKUP(A20,[6]Sheet1!$A:$B,2,0)</f>
        <v>13</v>
      </c>
      <c r="J20" s="13"/>
      <c r="K20" s="13"/>
      <c r="L20" s="13"/>
      <c r="M20" s="13"/>
      <c r="N20" s="16">
        <f t="shared" si="0"/>
        <v>14</v>
      </c>
    </row>
    <row r="21" spans="1:14">
      <c r="A21" s="10" t="s">
        <v>23</v>
      </c>
      <c r="B21" s="11">
        <v>9</v>
      </c>
      <c r="C21" s="11">
        <v>9</v>
      </c>
      <c r="D21" s="12">
        <v>9</v>
      </c>
      <c r="E21" s="13">
        <f>VLOOKUP(A21,[2]Sheet1!$A:$B,2,0)</f>
        <v>9</v>
      </c>
      <c r="F21" s="13">
        <f>VLOOKUP(A21,[3]Sheet1!$A:$B,2,0)</f>
        <v>8</v>
      </c>
      <c r="G21" s="13">
        <f>VLOOKUP(A21,[4]Sheet1!$A:$C,3,0)</f>
        <v>9</v>
      </c>
      <c r="H21" s="13">
        <f>VLOOKUP(A21,[5]Sheet2!$A:$B,2,0)</f>
        <v>9</v>
      </c>
      <c r="I21" s="13">
        <f>VLOOKUP(A21,[6]Sheet1!$A:$B,2,0)</f>
        <v>9</v>
      </c>
      <c r="J21" s="13"/>
      <c r="K21" s="13"/>
      <c r="L21" s="13"/>
      <c r="M21" s="13"/>
      <c r="N21" s="16">
        <f t="shared" si="0"/>
        <v>9</v>
      </c>
    </row>
    <row r="22" spans="1:14">
      <c r="A22" s="7" t="s">
        <v>197</v>
      </c>
      <c r="B22" s="11">
        <v>13</v>
      </c>
      <c r="C22" s="11">
        <v>14</v>
      </c>
      <c r="D22" s="12">
        <v>14</v>
      </c>
      <c r="E22" s="13">
        <v>14</v>
      </c>
      <c r="F22" s="13">
        <f>VLOOKUP(A22,[3]Sheet1!$A:$B,2,0)</f>
        <v>13</v>
      </c>
      <c r="G22" s="13">
        <f>VLOOKUP(A22,[4]Sheet1!$A:$C,3,0)</f>
        <v>13</v>
      </c>
      <c r="H22" s="13">
        <f>VLOOKUP(A22,[5]Sheet2!$A:$B,2,0)</f>
        <v>15</v>
      </c>
      <c r="I22" s="13">
        <f>VLOOKUP(A22,[6]Sheet1!$A:$B,2,0)</f>
        <v>16</v>
      </c>
      <c r="J22" s="13"/>
      <c r="K22" s="13"/>
      <c r="L22" s="13"/>
      <c r="M22" s="13"/>
      <c r="N22" s="16">
        <f t="shared" si="0"/>
        <v>14</v>
      </c>
    </row>
    <row r="23" spans="1:14">
      <c r="A23" s="10" t="s">
        <v>198</v>
      </c>
      <c r="B23" s="11">
        <v>44</v>
      </c>
      <c r="C23" s="11">
        <v>44</v>
      </c>
      <c r="D23" s="12">
        <v>44</v>
      </c>
      <c r="E23" s="13">
        <v>43</v>
      </c>
      <c r="F23" s="13">
        <f>VLOOKUP(A23,[3]Sheet1!$A:$B,2,0)</f>
        <v>42</v>
      </c>
      <c r="G23" s="13">
        <f>VLOOKUP(A23,[4]Sheet1!$A:$C,3,0)</f>
        <v>41</v>
      </c>
      <c r="H23" s="13">
        <f>VLOOKUP(A23,[5]Sheet2!$A:$B,2,0)</f>
        <v>36</v>
      </c>
      <c r="I23" s="13">
        <f>VLOOKUP(A23,[6]Sheet1!$A:$B,2,0)</f>
        <v>37</v>
      </c>
      <c r="J23" s="13"/>
      <c r="K23" s="13"/>
      <c r="L23" s="13"/>
      <c r="M23" s="13"/>
      <c r="N23" s="16">
        <f t="shared" si="0"/>
        <v>41</v>
      </c>
    </row>
    <row r="24" spans="1:14">
      <c r="A24" s="7" t="s">
        <v>201</v>
      </c>
      <c r="B24" s="11">
        <v>36</v>
      </c>
      <c r="C24" s="11">
        <v>36</v>
      </c>
      <c r="D24" s="12">
        <v>36</v>
      </c>
      <c r="E24" s="13">
        <v>34</v>
      </c>
      <c r="F24" s="13">
        <f>VLOOKUP(A24,[3]Sheet1!$A:$B,2,0)</f>
        <v>30</v>
      </c>
      <c r="G24" s="13">
        <f>VLOOKUP(A24,[4]Sheet1!$A:$C,3,0)</f>
        <v>28</v>
      </c>
      <c r="H24" s="13">
        <f>VLOOKUP(A24,[5]Sheet2!$A:$B,2,0)</f>
        <v>26</v>
      </c>
      <c r="I24" s="13">
        <f>VLOOKUP(A24,[6]Sheet1!$A:$B,2,0)</f>
        <v>24</v>
      </c>
      <c r="J24" s="13"/>
      <c r="K24" s="13"/>
      <c r="L24" s="13"/>
      <c r="M24" s="13"/>
      <c r="N24" s="16">
        <f t="shared" si="0"/>
        <v>31</v>
      </c>
    </row>
    <row r="25" spans="1:14">
      <c r="A25" s="7" t="s">
        <v>19</v>
      </c>
      <c r="B25" s="11">
        <v>50</v>
      </c>
      <c r="C25" s="11">
        <v>51</v>
      </c>
      <c r="D25" s="12">
        <v>49</v>
      </c>
      <c r="E25" s="13">
        <v>49</v>
      </c>
      <c r="F25" s="13">
        <f>VLOOKUP(A25,[3]Sheet1!$A:$B,2,0)</f>
        <v>48</v>
      </c>
      <c r="G25" s="13">
        <f>VLOOKUP(A25,[4]Sheet1!$A:$C,3,0)</f>
        <v>47</v>
      </c>
      <c r="H25" s="13">
        <f>VLOOKUP(A25,[5]Sheet2!$A:$B,2,0)</f>
        <v>47</v>
      </c>
      <c r="I25" s="13">
        <f>VLOOKUP(A25,[6]Sheet1!$A:$B,2,0)</f>
        <v>47</v>
      </c>
      <c r="J25" s="13"/>
      <c r="K25" s="13"/>
      <c r="L25" s="13"/>
      <c r="M25" s="13"/>
      <c r="N25" s="16">
        <f t="shared" si="0"/>
        <v>49</v>
      </c>
    </row>
    <row r="26" spans="1:14">
      <c r="A26" s="7" t="s">
        <v>20</v>
      </c>
      <c r="B26" s="11">
        <v>37</v>
      </c>
      <c r="C26" s="11">
        <v>37</v>
      </c>
      <c r="D26" s="12">
        <v>36</v>
      </c>
      <c r="E26" s="13">
        <v>35</v>
      </c>
      <c r="F26" s="13">
        <f>VLOOKUP(A26,[3]Sheet1!$A:$B,2,0)</f>
        <v>35</v>
      </c>
      <c r="G26" s="13">
        <f>VLOOKUP(A26,[4]Sheet1!$A:$C,3,0)</f>
        <v>26</v>
      </c>
      <c r="H26" s="13">
        <f>VLOOKUP(A26,[5]Sheet2!$A:$B,2,0)</f>
        <v>25</v>
      </c>
      <c r="I26" s="13">
        <f>VLOOKUP(A26,[6]Sheet1!$A:$B,2,0)</f>
        <v>24</v>
      </c>
      <c r="J26" s="13"/>
      <c r="K26" s="13"/>
      <c r="L26" s="13"/>
      <c r="M26" s="13"/>
      <c r="N26" s="16">
        <f t="shared" si="0"/>
        <v>32</v>
      </c>
    </row>
    <row r="27" spans="1:14">
      <c r="A27" s="7" t="s">
        <v>861</v>
      </c>
      <c r="B27" s="11"/>
      <c r="C27" s="11"/>
      <c r="D27" s="12"/>
      <c r="E27" s="13"/>
      <c r="F27" s="13"/>
      <c r="G27" s="13">
        <v>6</v>
      </c>
      <c r="H27" s="13">
        <f>VLOOKUP(A27,[5]Sheet2!$A:$B,2,0)</f>
        <v>6</v>
      </c>
      <c r="I27" s="13">
        <f>VLOOKUP(A27,[6]Sheet1!$A:$B,2,0)</f>
        <v>6</v>
      </c>
      <c r="J27" s="13"/>
      <c r="K27" s="13"/>
      <c r="L27" s="13"/>
      <c r="M27" s="13"/>
      <c r="N27" s="16">
        <f t="shared" si="0"/>
        <v>6</v>
      </c>
    </row>
    <row r="28" spans="1:14">
      <c r="A28" s="7" t="s">
        <v>862</v>
      </c>
      <c r="B28" s="11"/>
      <c r="C28" s="11"/>
      <c r="D28" s="12"/>
      <c r="E28" s="13"/>
      <c r="F28" s="13"/>
      <c r="G28" s="13">
        <v>3</v>
      </c>
      <c r="H28" s="13">
        <f>VLOOKUP(A28,[5]Sheet2!$A:$B,2,0)</f>
        <v>4</v>
      </c>
      <c r="I28" s="13">
        <f>VLOOKUP(A28,[6]Sheet1!$A:$B,2,0)</f>
        <v>4</v>
      </c>
      <c r="J28" s="13"/>
      <c r="K28" s="13"/>
      <c r="L28" s="13"/>
      <c r="M28" s="13"/>
      <c r="N28" s="16">
        <f t="shared" si="0"/>
        <v>4</v>
      </c>
    </row>
    <row r="29" spans="1:14">
      <c r="A29" s="7" t="s">
        <v>21</v>
      </c>
      <c r="B29" s="11">
        <v>26</v>
      </c>
      <c r="C29" s="11">
        <v>25</v>
      </c>
      <c r="D29" s="12">
        <v>24</v>
      </c>
      <c r="E29" s="13">
        <v>24</v>
      </c>
      <c r="F29" s="13">
        <f>VLOOKUP(A29,[3]Sheet1!$A:$B,2,0)</f>
        <v>24</v>
      </c>
      <c r="G29" s="13">
        <f>VLOOKUP(A29,[4]Sheet1!$A:$C,3,0)</f>
        <v>23</v>
      </c>
      <c r="H29" s="13">
        <f>VLOOKUP(A29,[5]Sheet2!$A:$B,2,0)</f>
        <v>22</v>
      </c>
      <c r="I29" s="13">
        <f>VLOOKUP(A29,[6]Sheet1!$A:$B,2,0)</f>
        <v>21</v>
      </c>
      <c r="J29" s="13"/>
      <c r="K29" s="13"/>
      <c r="L29" s="13"/>
      <c r="M29" s="13"/>
      <c r="N29" s="16">
        <f t="shared" si="0"/>
        <v>24</v>
      </c>
    </row>
    <row r="30" spans="1:14">
      <c r="A30" s="10" t="s">
        <v>863</v>
      </c>
      <c r="B30" s="11">
        <v>7</v>
      </c>
      <c r="C30" s="11">
        <v>7</v>
      </c>
      <c r="D30" s="12">
        <v>5</v>
      </c>
      <c r="E30" s="13">
        <f>VLOOKUP(A30,[2]Sheet1!$A:$B,2,0)</f>
        <v>1</v>
      </c>
      <c r="F30" s="13"/>
      <c r="G30" s="13">
        <v>0</v>
      </c>
      <c r="H30" s="13"/>
      <c r="I30" s="13"/>
      <c r="J30" s="13"/>
      <c r="K30" s="13"/>
      <c r="L30" s="13"/>
      <c r="M30" s="13"/>
      <c r="N30" s="16">
        <f t="shared" si="0"/>
        <v>4</v>
      </c>
    </row>
    <row r="31" spans="1:14">
      <c r="A31" s="7" t="s">
        <v>22</v>
      </c>
      <c r="B31" s="11">
        <v>18</v>
      </c>
      <c r="C31" s="11">
        <v>18</v>
      </c>
      <c r="D31" s="12">
        <v>18</v>
      </c>
      <c r="E31" s="13">
        <v>16</v>
      </c>
      <c r="F31" s="13">
        <f>VLOOKUP(A31,[3]Sheet1!$A:$B,2,0)</f>
        <v>16</v>
      </c>
      <c r="G31" s="13">
        <f>VLOOKUP(A31,[4]Sheet1!$A:$C,3,0)</f>
        <v>5</v>
      </c>
      <c r="H31" s="13">
        <f>VLOOKUP(A31,[5]Sheet2!$A:$B,2,0)</f>
        <v>7</v>
      </c>
      <c r="I31" s="13">
        <f>VLOOKUP(A31,[6]Sheet1!$A:$B,2,0)</f>
        <v>7</v>
      </c>
      <c r="J31" s="13"/>
      <c r="K31" s="13"/>
      <c r="L31" s="13"/>
      <c r="M31" s="13"/>
      <c r="N31" s="16">
        <f t="shared" si="0"/>
        <v>13</v>
      </c>
    </row>
    <row r="32" spans="1:14">
      <c r="A32" s="7" t="s">
        <v>864</v>
      </c>
      <c r="B32" s="11"/>
      <c r="C32" s="11"/>
      <c r="D32" s="12"/>
      <c r="E32" s="13"/>
      <c r="F32" s="13"/>
      <c r="G32" s="13">
        <f>VLOOKUP(A32,[4]Sheet1!$A:$C,3,0)</f>
        <v>10</v>
      </c>
      <c r="H32" s="13">
        <f>VLOOKUP(A32,[5]Sheet2!$A:$B,2,0)</f>
        <v>10</v>
      </c>
      <c r="I32" s="13">
        <f>VLOOKUP(A32,[6]Sheet1!$A:$B,2,0)</f>
        <v>9</v>
      </c>
      <c r="J32" s="13"/>
      <c r="K32" s="13"/>
      <c r="L32" s="13"/>
      <c r="M32" s="13"/>
      <c r="N32" s="16">
        <f t="shared" si="0"/>
        <v>10</v>
      </c>
    </row>
    <row r="33" spans="1:14">
      <c r="A33" s="7" t="s">
        <v>8</v>
      </c>
      <c r="B33" s="11">
        <v>23</v>
      </c>
      <c r="C33" s="11">
        <v>22</v>
      </c>
      <c r="D33" s="12">
        <v>21</v>
      </c>
      <c r="E33" s="13">
        <v>21</v>
      </c>
      <c r="F33" s="13">
        <f>VLOOKUP(A33,[3]Sheet1!$A:$B,2,0)</f>
        <v>23</v>
      </c>
      <c r="G33" s="13">
        <f>VLOOKUP(A33,[4]Sheet1!$A:$C,3,0)</f>
        <v>22</v>
      </c>
      <c r="H33" s="13">
        <f>VLOOKUP(A33,[5]Sheet2!$A:$B,2,0)</f>
        <v>20</v>
      </c>
      <c r="I33" s="13">
        <f>VLOOKUP(A33,[6]Sheet1!$A:$B,2,0)</f>
        <v>19</v>
      </c>
      <c r="J33" s="13"/>
      <c r="K33" s="13"/>
      <c r="L33" s="13"/>
      <c r="M33" s="13"/>
      <c r="N33" s="16">
        <f t="shared" si="0"/>
        <v>21</v>
      </c>
    </row>
    <row r="34" spans="1:14">
      <c r="A34" s="7" t="s">
        <v>9</v>
      </c>
      <c r="B34" s="11">
        <v>10</v>
      </c>
      <c r="C34" s="11">
        <v>10</v>
      </c>
      <c r="D34" s="12">
        <v>10</v>
      </c>
      <c r="E34" s="13">
        <v>10</v>
      </c>
      <c r="F34" s="13">
        <f>VLOOKUP(A34,[3]Sheet1!$A:$B,2,0)</f>
        <v>11</v>
      </c>
      <c r="G34" s="13">
        <f>VLOOKUP(A34,[4]Sheet1!$A:$C,3,0)</f>
        <v>10</v>
      </c>
      <c r="H34" s="13">
        <f>VLOOKUP(A34,[5]Sheet2!$A:$B,2,0)</f>
        <v>11</v>
      </c>
      <c r="I34" s="13">
        <f>VLOOKUP(A34,[6]Sheet1!$A:$B,2,0)</f>
        <v>11</v>
      </c>
      <c r="J34" s="13"/>
      <c r="K34" s="13"/>
      <c r="L34" s="13"/>
      <c r="M34" s="13"/>
      <c r="N34" s="16">
        <f t="shared" si="0"/>
        <v>10</v>
      </c>
    </row>
    <row r="35" spans="1:14">
      <c r="A35" s="10" t="s">
        <v>441</v>
      </c>
      <c r="B35" s="11">
        <v>11</v>
      </c>
      <c r="C35" s="11">
        <v>11</v>
      </c>
      <c r="D35" s="11">
        <v>11</v>
      </c>
      <c r="E35" s="13">
        <v>11</v>
      </c>
      <c r="F35" s="13">
        <f>VLOOKUP(A35,[3]Sheet1!$A:$B,2,0)</f>
        <v>10</v>
      </c>
      <c r="G35" s="13">
        <f>VLOOKUP(A35,[4]Sheet1!$A:$C,3,0)</f>
        <v>8</v>
      </c>
      <c r="H35" s="13">
        <f>VLOOKUP(A35,[5]Sheet2!$A:$B,2,0)</f>
        <v>9</v>
      </c>
      <c r="I35" s="13">
        <f>VLOOKUP(A35,[6]Sheet1!$A:$B,2,0)</f>
        <v>9</v>
      </c>
      <c r="J35" s="13"/>
      <c r="K35" s="13"/>
      <c r="L35" s="13"/>
      <c r="M35" s="13"/>
      <c r="N35" s="16">
        <f t="shared" si="0"/>
        <v>10</v>
      </c>
    </row>
    <row r="36" spans="1:14">
      <c r="A36" s="7" t="s">
        <v>12</v>
      </c>
      <c r="B36" s="11">
        <v>16</v>
      </c>
      <c r="C36" s="11">
        <v>16</v>
      </c>
      <c r="D36" s="12">
        <v>16</v>
      </c>
      <c r="E36" s="13">
        <v>16</v>
      </c>
      <c r="F36" s="13">
        <f>VLOOKUP(A36,[3]Sheet1!$A:$B,2,0)</f>
        <v>16</v>
      </c>
      <c r="G36" s="13">
        <f>VLOOKUP(A36,[4]Sheet1!$A:$C,3,0)</f>
        <v>16</v>
      </c>
      <c r="H36" s="13">
        <f>VLOOKUP(A36,[5]Sheet2!$A:$B,2,0)</f>
        <v>16</v>
      </c>
      <c r="I36" s="13">
        <f>VLOOKUP(A36,[6]Sheet1!$A:$B,2,0)</f>
        <v>16</v>
      </c>
      <c r="J36" s="13"/>
      <c r="K36" s="13"/>
      <c r="L36" s="13"/>
      <c r="M36" s="13"/>
      <c r="N36" s="16">
        <f t="shared" si="0"/>
        <v>16</v>
      </c>
    </row>
    <row r="37" spans="1:14">
      <c r="A37" s="10" t="s">
        <v>15</v>
      </c>
      <c r="B37" s="11">
        <v>20</v>
      </c>
      <c r="C37" s="11">
        <v>20</v>
      </c>
      <c r="D37" s="12">
        <v>20</v>
      </c>
      <c r="E37" s="13">
        <v>20</v>
      </c>
      <c r="F37" s="13">
        <f>VLOOKUP(A37,[3]Sheet1!$A:$B,2,0)</f>
        <v>18</v>
      </c>
      <c r="G37" s="13">
        <f>VLOOKUP(A37,[4]Sheet1!$A:$C,3,0)</f>
        <v>18</v>
      </c>
      <c r="H37" s="13">
        <f>VLOOKUP(A37,[5]Sheet2!$A:$B,2,0)</f>
        <v>17</v>
      </c>
      <c r="I37" s="13">
        <f>VLOOKUP(A37,[6]Sheet1!$A:$B,2,0)</f>
        <v>16</v>
      </c>
      <c r="J37" s="13"/>
      <c r="K37" s="13"/>
      <c r="L37" s="13"/>
      <c r="M37" s="13"/>
      <c r="N37" s="16">
        <f t="shared" si="0"/>
        <v>19</v>
      </c>
    </row>
    <row r="38" spans="1:14">
      <c r="A38" s="10" t="s">
        <v>13</v>
      </c>
      <c r="B38" s="11">
        <v>6</v>
      </c>
      <c r="C38" s="11">
        <v>6</v>
      </c>
      <c r="D38" s="12">
        <v>6</v>
      </c>
      <c r="E38" s="13">
        <f>VLOOKUP(A38,[2]Sheet1!$A:$B,2,0)</f>
        <v>6</v>
      </c>
      <c r="F38" s="13">
        <f>VLOOKUP(A38,[3]Sheet1!$A:$B,2,0)</f>
        <v>5</v>
      </c>
      <c r="G38" s="13">
        <f>VLOOKUP(A38,[4]Sheet1!$A:$C,3,0)</f>
        <v>5</v>
      </c>
      <c r="H38" s="13">
        <f>VLOOKUP(A38,[5]Sheet2!$A:$B,2,0)</f>
        <v>5</v>
      </c>
      <c r="I38" s="13">
        <f>VLOOKUP(A38,[6]Sheet1!$A:$B,2,0)</f>
        <v>5</v>
      </c>
      <c r="J38" s="13"/>
      <c r="K38" s="13"/>
      <c r="L38" s="13"/>
      <c r="M38" s="13"/>
      <c r="N38" s="16">
        <f t="shared" si="0"/>
        <v>6</v>
      </c>
    </row>
    <row r="39" spans="1:14">
      <c r="A39" s="10" t="s">
        <v>16</v>
      </c>
      <c r="B39" s="11">
        <v>8</v>
      </c>
      <c r="C39" s="11">
        <v>8</v>
      </c>
      <c r="D39" s="12">
        <v>8</v>
      </c>
      <c r="E39" s="13">
        <f>VLOOKUP(A39,[2]Sheet1!$A:$B,2,0)</f>
        <v>8</v>
      </c>
      <c r="F39" s="13">
        <f>VLOOKUP(A39,[3]Sheet1!$A:$B,2,0)</f>
        <v>8</v>
      </c>
      <c r="G39" s="13">
        <f>VLOOKUP(A39,[4]Sheet1!$A:$C,3,0)</f>
        <v>8</v>
      </c>
      <c r="H39" s="13">
        <f>VLOOKUP(A39,[5]Sheet2!$A:$B,2,0)</f>
        <v>7</v>
      </c>
      <c r="I39" s="13">
        <f>VLOOKUP(A39,[6]Sheet1!$A:$B,2,0)</f>
        <v>7</v>
      </c>
      <c r="J39" s="13"/>
      <c r="K39" s="13"/>
      <c r="L39" s="13"/>
      <c r="M39" s="13"/>
      <c r="N39" s="16">
        <f t="shared" si="0"/>
        <v>8</v>
      </c>
    </row>
    <row r="40" spans="1:14">
      <c r="A40" s="14" t="s">
        <v>122</v>
      </c>
      <c r="B40" s="15">
        <f t="shared" ref="B40:I40" si="1">SUM(B4:B39)</f>
        <v>683</v>
      </c>
      <c r="C40" s="15">
        <f t="shared" si="1"/>
        <v>683</v>
      </c>
      <c r="D40" s="15">
        <f t="shared" si="1"/>
        <v>674</v>
      </c>
      <c r="E40" s="15">
        <f t="shared" si="1"/>
        <v>658</v>
      </c>
      <c r="F40" s="15">
        <f t="shared" si="1"/>
        <v>597</v>
      </c>
      <c r="G40" s="15">
        <f t="shared" si="1"/>
        <v>589</v>
      </c>
      <c r="H40" s="15">
        <f t="shared" si="1"/>
        <v>584</v>
      </c>
      <c r="I40" s="15">
        <f t="shared" si="1"/>
        <v>577</v>
      </c>
      <c r="J40" s="17"/>
      <c r="K40" s="17"/>
      <c r="L40" s="17"/>
      <c r="M40" s="17"/>
      <c r="N40" s="15">
        <f t="shared" si="0"/>
        <v>631</v>
      </c>
    </row>
    <row r="41" s="1" customFormat="1" spans="1:14">
      <c r="A41" s="7" t="s">
        <v>200</v>
      </c>
      <c r="B41" s="12"/>
      <c r="C41" s="12"/>
      <c r="D41" s="12"/>
      <c r="E41" s="12"/>
      <c r="F41" s="12">
        <v>42</v>
      </c>
      <c r="G41" s="12">
        <v>40</v>
      </c>
      <c r="H41" s="12">
        <v>40</v>
      </c>
      <c r="I41" s="13">
        <f>VLOOKUP(A41,[6]Sheet1!$A:$B,2,0)</f>
        <v>38</v>
      </c>
      <c r="J41" s="18"/>
      <c r="K41" s="18"/>
      <c r="L41" s="18"/>
      <c r="M41" s="18"/>
      <c r="N41" s="16">
        <f t="shared" si="0"/>
        <v>40</v>
      </c>
    </row>
    <row r="42" spans="1:14">
      <c r="A42" s="10" t="s">
        <v>203</v>
      </c>
      <c r="B42" s="11">
        <v>9</v>
      </c>
      <c r="C42" s="11">
        <v>9</v>
      </c>
      <c r="D42" s="12">
        <v>9</v>
      </c>
      <c r="E42" s="13">
        <v>9</v>
      </c>
      <c r="F42" s="13">
        <v>7</v>
      </c>
      <c r="G42" s="13">
        <v>6</v>
      </c>
      <c r="H42" s="13">
        <v>6</v>
      </c>
      <c r="I42" s="13">
        <f>VLOOKUP(A42,[6]Sheet1!$A:$B,2,0)</f>
        <v>6</v>
      </c>
      <c r="J42" s="13"/>
      <c r="K42" s="13"/>
      <c r="L42" s="13"/>
      <c r="M42" s="13"/>
      <c r="N42" s="16">
        <f t="shared" si="0"/>
        <v>8</v>
      </c>
    </row>
    <row r="43" spans="1:14">
      <c r="A43" s="10" t="s">
        <v>202</v>
      </c>
      <c r="B43" s="11">
        <v>8</v>
      </c>
      <c r="C43" s="11">
        <v>7</v>
      </c>
      <c r="D43" s="12">
        <v>7</v>
      </c>
      <c r="E43" s="13">
        <v>7</v>
      </c>
      <c r="F43" s="13">
        <v>6</v>
      </c>
      <c r="G43" s="13">
        <v>5</v>
      </c>
      <c r="H43" s="13">
        <v>5</v>
      </c>
      <c r="I43" s="13">
        <f>VLOOKUP(A43,[6]Sheet1!$A:$B,2,0)</f>
        <v>4</v>
      </c>
      <c r="J43" s="13"/>
      <c r="K43" s="13"/>
      <c r="L43" s="13"/>
      <c r="M43" s="13"/>
      <c r="N43" s="16">
        <f t="shared" si="0"/>
        <v>6</v>
      </c>
    </row>
    <row r="44" spans="1:14">
      <c r="A44" s="10" t="s">
        <v>204</v>
      </c>
      <c r="B44" s="11">
        <v>39</v>
      </c>
      <c r="C44" s="11">
        <v>38</v>
      </c>
      <c r="D44" s="12">
        <v>37</v>
      </c>
      <c r="E44" s="13">
        <v>37</v>
      </c>
      <c r="F44" s="13">
        <v>33</v>
      </c>
      <c r="G44" s="13">
        <v>34</v>
      </c>
      <c r="H44" s="13">
        <v>33</v>
      </c>
      <c r="I44" s="13">
        <f>VLOOKUP(A44,[6]Sheet1!$A:$B,2,0)</f>
        <v>33</v>
      </c>
      <c r="J44" s="13"/>
      <c r="K44" s="13"/>
      <c r="L44" s="13"/>
      <c r="M44" s="13"/>
      <c r="N44" s="16">
        <f t="shared" si="0"/>
        <v>36</v>
      </c>
    </row>
    <row r="45" spans="1:14">
      <c r="A45" s="10" t="s">
        <v>865</v>
      </c>
      <c r="B45" s="11">
        <v>21</v>
      </c>
      <c r="C45" s="11">
        <v>21</v>
      </c>
      <c r="D45" s="12">
        <v>20</v>
      </c>
      <c r="E45" s="13">
        <v>20</v>
      </c>
      <c r="F45" s="13">
        <v>20</v>
      </c>
      <c r="G45" s="13">
        <v>20</v>
      </c>
      <c r="H45" s="13">
        <v>20</v>
      </c>
      <c r="I45" s="13">
        <f>VLOOKUP(A45,[6]Sheet1!$A:$B,2,0)</f>
        <v>19</v>
      </c>
      <c r="J45" s="13"/>
      <c r="K45" s="13"/>
      <c r="L45" s="13"/>
      <c r="M45" s="13"/>
      <c r="N45" s="16">
        <f t="shared" si="0"/>
        <v>20</v>
      </c>
    </row>
    <row r="46" spans="1:14">
      <c r="A46" s="10" t="s">
        <v>866</v>
      </c>
      <c r="B46" s="11">
        <v>34</v>
      </c>
      <c r="C46" s="11">
        <v>34</v>
      </c>
      <c r="D46" s="12">
        <v>34</v>
      </c>
      <c r="E46" s="13">
        <v>32</v>
      </c>
      <c r="F46" s="13">
        <v>31</v>
      </c>
      <c r="G46" s="13">
        <v>32</v>
      </c>
      <c r="H46" s="13">
        <v>32</v>
      </c>
      <c r="I46" s="13">
        <f>VLOOKUP(A46,[6]Sheet1!$A:$B,2,0)</f>
        <v>32</v>
      </c>
      <c r="J46" s="13"/>
      <c r="K46" s="13"/>
      <c r="L46" s="13"/>
      <c r="M46" s="13"/>
      <c r="N46" s="16">
        <f t="shared" si="0"/>
        <v>33</v>
      </c>
    </row>
    <row r="47" spans="1:14">
      <c r="A47" s="10" t="s">
        <v>867</v>
      </c>
      <c r="B47" s="11">
        <v>8</v>
      </c>
      <c r="C47" s="11">
        <v>8</v>
      </c>
      <c r="D47" s="12">
        <v>8</v>
      </c>
      <c r="E47" s="13">
        <v>7</v>
      </c>
      <c r="F47" s="13">
        <v>8</v>
      </c>
      <c r="G47" s="13">
        <v>9</v>
      </c>
      <c r="H47" s="13">
        <v>9</v>
      </c>
      <c r="I47" s="13">
        <f>VLOOKUP(A47,[6]Sheet1!$A:$B,2,0)</f>
        <v>9</v>
      </c>
      <c r="J47" s="13"/>
      <c r="K47" s="13"/>
      <c r="L47" s="13"/>
      <c r="M47" s="13"/>
      <c r="N47" s="16">
        <f t="shared" si="0"/>
        <v>8</v>
      </c>
    </row>
    <row r="48" spans="1:14">
      <c r="A48" s="10" t="s">
        <v>868</v>
      </c>
      <c r="B48" s="11">
        <v>38</v>
      </c>
      <c r="C48" s="11">
        <v>37</v>
      </c>
      <c r="D48" s="12">
        <v>38</v>
      </c>
      <c r="E48" s="13">
        <v>38</v>
      </c>
      <c r="F48" s="13">
        <v>38</v>
      </c>
      <c r="G48" s="13">
        <v>38</v>
      </c>
      <c r="H48" s="13">
        <v>38</v>
      </c>
      <c r="I48" s="13">
        <f>VLOOKUP(A48,[6]Sheet1!$A:$B,2,0)</f>
        <v>38</v>
      </c>
      <c r="J48" s="13"/>
      <c r="K48" s="13"/>
      <c r="L48" s="13"/>
      <c r="M48" s="13"/>
      <c r="N48" s="16">
        <f t="shared" si="0"/>
        <v>38</v>
      </c>
    </row>
    <row r="49" spans="1:14">
      <c r="A49" s="10" t="s">
        <v>869</v>
      </c>
      <c r="B49" s="11">
        <v>11</v>
      </c>
      <c r="C49" s="11">
        <v>11</v>
      </c>
      <c r="D49" s="12">
        <v>11</v>
      </c>
      <c r="E49" s="13">
        <v>12</v>
      </c>
      <c r="F49" s="13">
        <v>15</v>
      </c>
      <c r="G49" s="13">
        <v>9</v>
      </c>
      <c r="H49" s="13">
        <v>9</v>
      </c>
      <c r="I49" s="13">
        <f>VLOOKUP(A49,[6]Sheet1!$A:$B,2,0)</f>
        <v>9</v>
      </c>
      <c r="J49" s="13"/>
      <c r="K49" s="13"/>
      <c r="L49" s="13"/>
      <c r="M49" s="13"/>
      <c r="N49" s="16">
        <f t="shared" si="0"/>
        <v>11</v>
      </c>
    </row>
    <row r="50" spans="1:14">
      <c r="A50" s="10" t="s">
        <v>870</v>
      </c>
      <c r="B50" s="11">
        <v>55</v>
      </c>
      <c r="C50" s="11">
        <v>54</v>
      </c>
      <c r="D50" s="12">
        <v>53</v>
      </c>
      <c r="E50" s="13">
        <v>54</v>
      </c>
      <c r="F50" s="13">
        <v>51</v>
      </c>
      <c r="G50" s="13">
        <v>50</v>
      </c>
      <c r="H50" s="13">
        <v>52</v>
      </c>
      <c r="I50" s="13">
        <f>VLOOKUP(A50,[6]Sheet1!$A:$B,2,0)</f>
        <v>53</v>
      </c>
      <c r="J50" s="13"/>
      <c r="K50" s="13"/>
      <c r="L50" s="13"/>
      <c r="M50" s="13"/>
      <c r="N50" s="16">
        <f t="shared" si="0"/>
        <v>53</v>
      </c>
    </row>
    <row r="51" spans="1:14">
      <c r="A51" s="10" t="s">
        <v>871</v>
      </c>
      <c r="B51" s="11">
        <v>44</v>
      </c>
      <c r="C51" s="11">
        <v>43</v>
      </c>
      <c r="D51" s="12">
        <v>43</v>
      </c>
      <c r="E51" s="13">
        <v>42</v>
      </c>
      <c r="F51" s="13">
        <v>42</v>
      </c>
      <c r="G51" s="13">
        <v>43</v>
      </c>
      <c r="H51" s="13">
        <v>43</v>
      </c>
      <c r="I51" s="13">
        <f>VLOOKUP(A51,[6]Sheet1!$A:$B,2,0)</f>
        <v>43</v>
      </c>
      <c r="J51" s="13"/>
      <c r="K51" s="13"/>
      <c r="L51" s="13"/>
      <c r="M51" s="13"/>
      <c r="N51" s="16">
        <f t="shared" si="0"/>
        <v>43</v>
      </c>
    </row>
    <row r="52" spans="1:14">
      <c r="A52" s="10" t="s">
        <v>872</v>
      </c>
      <c r="B52" s="11">
        <v>15</v>
      </c>
      <c r="C52" s="11">
        <v>15</v>
      </c>
      <c r="D52" s="12">
        <v>15</v>
      </c>
      <c r="E52" s="13">
        <v>16</v>
      </c>
      <c r="F52" s="13">
        <v>17</v>
      </c>
      <c r="G52" s="13">
        <v>16</v>
      </c>
      <c r="H52" s="13">
        <v>17</v>
      </c>
      <c r="I52" s="13">
        <f>VLOOKUP(A52,[6]Sheet1!$A:$B,2,0)</f>
        <v>18</v>
      </c>
      <c r="J52" s="13"/>
      <c r="K52" s="13"/>
      <c r="L52" s="13"/>
      <c r="M52" s="13"/>
      <c r="N52" s="16">
        <f t="shared" si="0"/>
        <v>16</v>
      </c>
    </row>
    <row r="53" spans="1:14">
      <c r="A53" s="10" t="s">
        <v>873</v>
      </c>
      <c r="B53" s="11">
        <v>13</v>
      </c>
      <c r="C53" s="11">
        <v>13</v>
      </c>
      <c r="D53" s="12">
        <v>13</v>
      </c>
      <c r="E53" s="13">
        <v>13</v>
      </c>
      <c r="F53" s="13">
        <v>13</v>
      </c>
      <c r="G53" s="13">
        <v>16</v>
      </c>
      <c r="H53" s="13">
        <v>17</v>
      </c>
      <c r="I53" s="13">
        <f>VLOOKUP(A53,[6]Sheet1!$A:$B,2,0)</f>
        <v>16</v>
      </c>
      <c r="J53" s="13"/>
      <c r="K53" s="13"/>
      <c r="L53" s="13"/>
      <c r="M53" s="13"/>
      <c r="N53" s="16">
        <f t="shared" si="0"/>
        <v>14</v>
      </c>
    </row>
    <row r="54" spans="1:14">
      <c r="A54" s="10" t="s">
        <v>874</v>
      </c>
      <c r="B54" s="11">
        <v>9</v>
      </c>
      <c r="C54" s="11">
        <v>9</v>
      </c>
      <c r="D54" s="12">
        <v>9</v>
      </c>
      <c r="E54" s="13">
        <v>10</v>
      </c>
      <c r="F54" s="13">
        <v>10</v>
      </c>
      <c r="G54" s="13">
        <v>10</v>
      </c>
      <c r="H54" s="13">
        <v>10</v>
      </c>
      <c r="I54" s="13">
        <f>VLOOKUP(A54,[6]Sheet1!$A:$B,2,0)</f>
        <v>10</v>
      </c>
      <c r="J54" s="13"/>
      <c r="K54" s="13"/>
      <c r="L54" s="13"/>
      <c r="M54" s="13"/>
      <c r="N54" s="16">
        <f t="shared" si="0"/>
        <v>10</v>
      </c>
    </row>
    <row r="55" spans="1:14">
      <c r="A55" s="10" t="s">
        <v>875</v>
      </c>
      <c r="B55" s="11">
        <v>40</v>
      </c>
      <c r="C55" s="11">
        <v>40</v>
      </c>
      <c r="D55" s="12">
        <v>40</v>
      </c>
      <c r="E55" s="13">
        <v>40</v>
      </c>
      <c r="F55" s="13">
        <v>40</v>
      </c>
      <c r="G55" s="13">
        <v>41</v>
      </c>
      <c r="H55" s="13">
        <v>41</v>
      </c>
      <c r="I55" s="13">
        <f>VLOOKUP(A55,[6]Sheet1!$A:$B,2,0)</f>
        <v>41</v>
      </c>
      <c r="J55" s="13"/>
      <c r="K55" s="13"/>
      <c r="L55" s="13"/>
      <c r="M55" s="13"/>
      <c r="N55" s="16">
        <f t="shared" si="0"/>
        <v>40</v>
      </c>
    </row>
    <row r="56" spans="1:14">
      <c r="A56" s="10" t="s">
        <v>876</v>
      </c>
      <c r="B56" s="11">
        <v>4</v>
      </c>
      <c r="C56" s="11">
        <v>4</v>
      </c>
      <c r="D56" s="12">
        <v>4</v>
      </c>
      <c r="E56" s="13">
        <v>4</v>
      </c>
      <c r="F56" s="13">
        <v>4</v>
      </c>
      <c r="G56" s="13">
        <v>5</v>
      </c>
      <c r="H56" s="13">
        <v>5</v>
      </c>
      <c r="I56" s="13">
        <f>VLOOKUP(A56,[6]Sheet1!$A:$B,2,0)</f>
        <v>5</v>
      </c>
      <c r="J56" s="13"/>
      <c r="K56" s="13"/>
      <c r="L56" s="13"/>
      <c r="M56" s="13"/>
      <c r="N56" s="16">
        <f t="shared" si="0"/>
        <v>4</v>
      </c>
    </row>
    <row r="57" spans="1:14">
      <c r="A57" s="10" t="s">
        <v>877</v>
      </c>
      <c r="B57" s="11">
        <v>35</v>
      </c>
      <c r="C57" s="11">
        <v>35</v>
      </c>
      <c r="D57" s="12">
        <v>35</v>
      </c>
      <c r="E57" s="13">
        <v>36</v>
      </c>
      <c r="F57" s="13">
        <v>36</v>
      </c>
      <c r="G57" s="13">
        <v>35</v>
      </c>
      <c r="H57" s="13">
        <v>34</v>
      </c>
      <c r="I57" s="13">
        <f>VLOOKUP(A57,[6]Sheet1!$A:$B,2,0)</f>
        <v>33</v>
      </c>
      <c r="J57" s="13"/>
      <c r="K57" s="13"/>
      <c r="L57" s="13"/>
      <c r="M57" s="13"/>
      <c r="N57" s="16">
        <f t="shared" si="0"/>
        <v>35</v>
      </c>
    </row>
    <row r="58" spans="1:14">
      <c r="A58" s="10" t="s">
        <v>878</v>
      </c>
      <c r="B58" s="11">
        <v>13</v>
      </c>
      <c r="C58" s="11">
        <v>13</v>
      </c>
      <c r="D58" s="12">
        <v>13</v>
      </c>
      <c r="E58" s="13">
        <v>13</v>
      </c>
      <c r="F58" s="13">
        <v>13</v>
      </c>
      <c r="G58" s="13">
        <v>13</v>
      </c>
      <c r="H58" s="13">
        <v>13</v>
      </c>
      <c r="I58" s="13">
        <f>VLOOKUP(A58,[6]Sheet1!$A:$B,2,0)</f>
        <v>13</v>
      </c>
      <c r="J58" s="13"/>
      <c r="K58" s="13"/>
      <c r="L58" s="13"/>
      <c r="M58" s="13"/>
      <c r="N58" s="16">
        <f t="shared" si="0"/>
        <v>13</v>
      </c>
    </row>
    <row r="59" spans="1:14">
      <c r="A59" s="10" t="s">
        <v>879</v>
      </c>
      <c r="B59" s="11">
        <v>26</v>
      </c>
      <c r="C59" s="11">
        <v>26</v>
      </c>
      <c r="D59" s="12">
        <v>26</v>
      </c>
      <c r="E59" s="13">
        <v>26</v>
      </c>
      <c r="F59" s="13">
        <v>26</v>
      </c>
      <c r="G59" s="13">
        <v>25</v>
      </c>
      <c r="H59" s="13">
        <v>25</v>
      </c>
      <c r="I59" s="13">
        <f>VLOOKUP(A59,[6]Sheet1!$A:$B,2,0)</f>
        <v>24</v>
      </c>
      <c r="J59" s="13"/>
      <c r="K59" s="13"/>
      <c r="L59" s="13"/>
      <c r="M59" s="13"/>
      <c r="N59" s="16">
        <f t="shared" si="0"/>
        <v>26</v>
      </c>
    </row>
    <row r="60" spans="1:14">
      <c r="A60" s="10" t="s">
        <v>880</v>
      </c>
      <c r="B60" s="11">
        <v>18</v>
      </c>
      <c r="C60" s="11">
        <v>18</v>
      </c>
      <c r="D60" s="12">
        <v>18</v>
      </c>
      <c r="E60" s="13">
        <v>18</v>
      </c>
      <c r="F60" s="13">
        <v>18</v>
      </c>
      <c r="G60" s="13">
        <v>18</v>
      </c>
      <c r="H60" s="13">
        <v>18</v>
      </c>
      <c r="I60" s="13">
        <f>VLOOKUP(A60,[6]Sheet1!$A:$B,2,0)</f>
        <v>18</v>
      </c>
      <c r="J60" s="13"/>
      <c r="K60" s="13"/>
      <c r="L60" s="13"/>
      <c r="M60" s="13"/>
      <c r="N60" s="16">
        <f t="shared" si="0"/>
        <v>18</v>
      </c>
    </row>
    <row r="61" spans="1:14">
      <c r="A61" s="10" t="s">
        <v>881</v>
      </c>
      <c r="B61" s="11">
        <v>44</v>
      </c>
      <c r="C61" s="11">
        <v>44</v>
      </c>
      <c r="D61" s="12">
        <v>45</v>
      </c>
      <c r="E61" s="13">
        <v>45</v>
      </c>
      <c r="F61" s="13">
        <v>45</v>
      </c>
      <c r="G61" s="13">
        <v>45</v>
      </c>
      <c r="H61" s="13">
        <v>45</v>
      </c>
      <c r="I61" s="13">
        <f>VLOOKUP(A61,[6]Sheet1!$A:$B,2,0)</f>
        <v>46</v>
      </c>
      <c r="J61" s="13"/>
      <c r="K61" s="13"/>
      <c r="L61" s="13"/>
      <c r="M61" s="13"/>
      <c r="N61" s="16">
        <f t="shared" si="0"/>
        <v>45</v>
      </c>
    </row>
    <row r="62" spans="1:14">
      <c r="A62" s="10" t="s">
        <v>882</v>
      </c>
      <c r="B62" s="11">
        <v>10</v>
      </c>
      <c r="C62" s="11">
        <v>10</v>
      </c>
      <c r="D62" s="12">
        <v>10</v>
      </c>
      <c r="E62" s="13">
        <v>10</v>
      </c>
      <c r="F62" s="13">
        <v>11</v>
      </c>
      <c r="G62" s="13">
        <v>11</v>
      </c>
      <c r="H62" s="13">
        <v>11</v>
      </c>
      <c r="I62" s="13">
        <f>VLOOKUP(A62,[6]Sheet1!$A:$B,2,0)</f>
        <v>11</v>
      </c>
      <c r="J62" s="13"/>
      <c r="K62" s="13"/>
      <c r="L62" s="13"/>
      <c r="M62" s="13"/>
      <c r="N62" s="16">
        <f t="shared" si="0"/>
        <v>11</v>
      </c>
    </row>
    <row r="63" spans="1:14">
      <c r="A63" s="10" t="s">
        <v>883</v>
      </c>
      <c r="B63" s="11">
        <v>9</v>
      </c>
      <c r="C63" s="11">
        <v>9</v>
      </c>
      <c r="D63" s="12">
        <v>9</v>
      </c>
      <c r="E63" s="13">
        <v>9</v>
      </c>
      <c r="F63" s="13">
        <v>10</v>
      </c>
      <c r="G63" s="13">
        <v>10</v>
      </c>
      <c r="H63" s="13">
        <v>9</v>
      </c>
      <c r="I63" s="13">
        <f>VLOOKUP(A63,[6]Sheet1!$A:$B,2,0)</f>
        <v>10</v>
      </c>
      <c r="J63" s="13"/>
      <c r="K63" s="13"/>
      <c r="L63" s="13"/>
      <c r="M63" s="13"/>
      <c r="N63" s="16">
        <f t="shared" si="0"/>
        <v>9</v>
      </c>
    </row>
    <row r="64" spans="1:14">
      <c r="A64" s="10" t="s">
        <v>884</v>
      </c>
      <c r="B64" s="11">
        <v>17</v>
      </c>
      <c r="C64" s="11">
        <v>17</v>
      </c>
      <c r="D64" s="12">
        <v>17</v>
      </c>
      <c r="E64" s="13">
        <v>17</v>
      </c>
      <c r="F64" s="13">
        <v>15</v>
      </c>
      <c r="G64" s="13">
        <v>15</v>
      </c>
      <c r="H64" s="13">
        <v>15</v>
      </c>
      <c r="I64" s="13">
        <f>VLOOKUP(A64,[6]Sheet1!$A:$B,2,0)</f>
        <v>14</v>
      </c>
      <c r="J64" s="13"/>
      <c r="K64" s="13"/>
      <c r="L64" s="13"/>
      <c r="M64" s="13"/>
      <c r="N64" s="16">
        <f t="shared" si="0"/>
        <v>16</v>
      </c>
    </row>
    <row r="65" spans="1:14">
      <c r="A65" s="10" t="s">
        <v>885</v>
      </c>
      <c r="B65" s="11">
        <v>23</v>
      </c>
      <c r="C65" s="11">
        <v>23</v>
      </c>
      <c r="D65" s="12">
        <v>23</v>
      </c>
      <c r="E65" s="13">
        <v>23</v>
      </c>
      <c r="F65" s="13">
        <v>24</v>
      </c>
      <c r="G65" s="13">
        <v>24</v>
      </c>
      <c r="H65" s="13">
        <v>24</v>
      </c>
      <c r="I65" s="13">
        <f>VLOOKUP(A65,[6]Sheet1!$A:$B,2,0)</f>
        <v>24</v>
      </c>
      <c r="J65" s="13"/>
      <c r="K65" s="13"/>
      <c r="L65" s="13"/>
      <c r="M65" s="13"/>
      <c r="N65" s="16">
        <f t="shared" si="0"/>
        <v>24</v>
      </c>
    </row>
    <row r="66" spans="1:14">
      <c r="A66" s="10" t="s">
        <v>886</v>
      </c>
      <c r="B66" s="11">
        <v>20</v>
      </c>
      <c r="C66" s="11">
        <v>19</v>
      </c>
      <c r="D66" s="12">
        <v>19</v>
      </c>
      <c r="E66" s="13">
        <v>19</v>
      </c>
      <c r="F66" s="13">
        <v>20</v>
      </c>
      <c r="G66" s="13">
        <v>20</v>
      </c>
      <c r="H66" s="13">
        <v>20</v>
      </c>
      <c r="I66" s="13">
        <f>VLOOKUP(A66,[6]Sheet1!$A:$B,2,0)</f>
        <v>21</v>
      </c>
      <c r="J66" s="13"/>
      <c r="K66" s="13"/>
      <c r="L66" s="13"/>
      <c r="M66" s="13"/>
      <c r="N66" s="16">
        <f t="shared" si="0"/>
        <v>20</v>
      </c>
    </row>
    <row r="67" spans="1:14">
      <c r="A67" s="10" t="s">
        <v>887</v>
      </c>
      <c r="B67" s="11">
        <v>16</v>
      </c>
      <c r="C67" s="11">
        <v>16</v>
      </c>
      <c r="D67" s="12">
        <v>16</v>
      </c>
      <c r="E67" s="13">
        <v>16</v>
      </c>
      <c r="F67" s="13">
        <v>16</v>
      </c>
      <c r="G67" s="13">
        <v>16</v>
      </c>
      <c r="H67" s="13">
        <v>16</v>
      </c>
      <c r="I67" s="13">
        <f>VLOOKUP(A67,[6]Sheet1!$A:$B,2,0)</f>
        <v>16</v>
      </c>
      <c r="J67" s="13"/>
      <c r="K67" s="13"/>
      <c r="L67" s="13"/>
      <c r="M67" s="13"/>
      <c r="N67" s="16">
        <f t="shared" si="0"/>
        <v>16</v>
      </c>
    </row>
    <row r="68" spans="1:14">
      <c r="A68" s="10" t="s">
        <v>888</v>
      </c>
      <c r="B68" s="11">
        <v>11</v>
      </c>
      <c r="C68" s="11">
        <v>11</v>
      </c>
      <c r="D68" s="12">
        <v>11</v>
      </c>
      <c r="E68" s="13">
        <v>12</v>
      </c>
      <c r="F68" s="13">
        <v>14</v>
      </c>
      <c r="G68" s="13">
        <v>15</v>
      </c>
      <c r="H68" s="13">
        <v>15</v>
      </c>
      <c r="I68" s="13">
        <f>VLOOKUP(A68,[6]Sheet1!$A:$B,2,0)</f>
        <v>16</v>
      </c>
      <c r="J68" s="13"/>
      <c r="K68" s="13"/>
      <c r="L68" s="13"/>
      <c r="M68" s="13"/>
      <c r="N68" s="16">
        <f t="shared" si="0"/>
        <v>13</v>
      </c>
    </row>
    <row r="69" spans="1:14">
      <c r="A69" s="10" t="s">
        <v>889</v>
      </c>
      <c r="B69" s="11">
        <v>25</v>
      </c>
      <c r="C69" s="11">
        <v>25</v>
      </c>
      <c r="D69" s="12">
        <v>25</v>
      </c>
      <c r="E69" s="13">
        <v>25</v>
      </c>
      <c r="F69" s="13">
        <v>21</v>
      </c>
      <c r="G69" s="13">
        <v>22</v>
      </c>
      <c r="H69" s="13">
        <v>25</v>
      </c>
      <c r="I69" s="13">
        <f>VLOOKUP(A69,[6]Sheet1!$A:$B,2,0)</f>
        <v>24</v>
      </c>
      <c r="J69" s="13"/>
      <c r="K69" s="13"/>
      <c r="L69" s="13"/>
      <c r="M69" s="13"/>
      <c r="N69" s="16">
        <f t="shared" ref="N69:N121" si="2">ROUND(AVERAGE(B69:M69),0)</f>
        <v>24</v>
      </c>
    </row>
    <row r="70" spans="1:14">
      <c r="A70" s="10" t="s">
        <v>890</v>
      </c>
      <c r="B70" s="11">
        <v>22</v>
      </c>
      <c r="C70" s="11">
        <v>21</v>
      </c>
      <c r="D70" s="12">
        <v>21</v>
      </c>
      <c r="E70" s="13">
        <v>21</v>
      </c>
      <c r="F70" s="13">
        <v>21</v>
      </c>
      <c r="G70" s="13">
        <v>21</v>
      </c>
      <c r="H70" s="13">
        <v>21</v>
      </c>
      <c r="I70" s="13">
        <f>VLOOKUP(A70,[6]Sheet1!$A:$B,2,0)</f>
        <v>21</v>
      </c>
      <c r="J70" s="13"/>
      <c r="K70" s="13"/>
      <c r="L70" s="13"/>
      <c r="M70" s="13"/>
      <c r="N70" s="16">
        <f t="shared" si="2"/>
        <v>21</v>
      </c>
    </row>
    <row r="71" spans="1:14">
      <c r="A71" s="10" t="s">
        <v>891</v>
      </c>
      <c r="B71" s="11">
        <v>24</v>
      </c>
      <c r="C71" s="11">
        <v>24</v>
      </c>
      <c r="D71" s="12">
        <v>23</v>
      </c>
      <c r="E71" s="13">
        <v>23</v>
      </c>
      <c r="F71" s="13">
        <v>22</v>
      </c>
      <c r="G71" s="13">
        <v>22</v>
      </c>
      <c r="H71" s="13">
        <v>22</v>
      </c>
      <c r="I71" s="13">
        <f>VLOOKUP(A71,[6]Sheet1!$A:$B,2,0)</f>
        <v>22</v>
      </c>
      <c r="J71" s="13"/>
      <c r="K71" s="13"/>
      <c r="L71" s="13"/>
      <c r="M71" s="13"/>
      <c r="N71" s="16">
        <f t="shared" si="2"/>
        <v>23</v>
      </c>
    </row>
    <row r="72" spans="1:14">
      <c r="A72" s="10" t="s">
        <v>892</v>
      </c>
      <c r="B72" s="11">
        <v>19</v>
      </c>
      <c r="C72" s="11">
        <v>19</v>
      </c>
      <c r="D72" s="12">
        <v>19</v>
      </c>
      <c r="E72" s="13">
        <v>19</v>
      </c>
      <c r="F72" s="13">
        <v>19</v>
      </c>
      <c r="G72" s="13">
        <v>19</v>
      </c>
      <c r="H72" s="13">
        <v>19</v>
      </c>
      <c r="I72" s="13">
        <f>VLOOKUP(A72,[6]Sheet1!$A:$B,2,0)</f>
        <v>19</v>
      </c>
      <c r="J72" s="13"/>
      <c r="K72" s="13"/>
      <c r="L72" s="13"/>
      <c r="M72" s="13"/>
      <c r="N72" s="16">
        <f t="shared" si="2"/>
        <v>19</v>
      </c>
    </row>
    <row r="73" spans="1:14">
      <c r="A73" s="7" t="s">
        <v>893</v>
      </c>
      <c r="B73" s="11">
        <v>13</v>
      </c>
      <c r="C73" s="11">
        <v>13</v>
      </c>
      <c r="D73" s="12">
        <v>13</v>
      </c>
      <c r="E73" s="13">
        <v>13</v>
      </c>
      <c r="F73" s="13">
        <v>13</v>
      </c>
      <c r="G73" s="13">
        <v>13</v>
      </c>
      <c r="H73" s="13">
        <v>13</v>
      </c>
      <c r="I73" s="13">
        <f>VLOOKUP(A73,[6]Sheet1!$A:$B,2,0)</f>
        <v>13</v>
      </c>
      <c r="J73" s="13"/>
      <c r="K73" s="13"/>
      <c r="L73" s="13"/>
      <c r="M73" s="13"/>
      <c r="N73" s="16">
        <f t="shared" si="2"/>
        <v>13</v>
      </c>
    </row>
    <row r="74" spans="1:14">
      <c r="A74" s="10" t="s">
        <v>894</v>
      </c>
      <c r="B74" s="11">
        <v>20</v>
      </c>
      <c r="C74" s="11">
        <v>20</v>
      </c>
      <c r="D74" s="12">
        <v>18</v>
      </c>
      <c r="E74" s="13">
        <v>18</v>
      </c>
      <c r="F74" s="13">
        <v>18</v>
      </c>
      <c r="G74" s="13">
        <v>18</v>
      </c>
      <c r="H74" s="13">
        <v>18</v>
      </c>
      <c r="I74" s="13">
        <f>VLOOKUP(A74,[6]Sheet1!$A:$B,2,0)</f>
        <v>18</v>
      </c>
      <c r="J74" s="13"/>
      <c r="K74" s="13"/>
      <c r="L74" s="13"/>
      <c r="M74" s="13"/>
      <c r="N74" s="16">
        <f t="shared" si="2"/>
        <v>19</v>
      </c>
    </row>
    <row r="75" spans="1:14">
      <c r="A75" s="10" t="s">
        <v>895</v>
      </c>
      <c r="B75" s="11">
        <v>18</v>
      </c>
      <c r="C75" s="11">
        <v>18</v>
      </c>
      <c r="D75" s="12">
        <v>18</v>
      </c>
      <c r="E75" s="13">
        <v>17</v>
      </c>
      <c r="F75" s="13">
        <v>18</v>
      </c>
      <c r="G75" s="13">
        <v>16</v>
      </c>
      <c r="H75" s="13">
        <v>16</v>
      </c>
      <c r="I75" s="13">
        <f>VLOOKUP(A75,[6]Sheet1!$A:$B,2,0)</f>
        <v>16</v>
      </c>
      <c r="J75" s="13"/>
      <c r="K75" s="13"/>
      <c r="L75" s="13"/>
      <c r="M75" s="13"/>
      <c r="N75" s="16">
        <f t="shared" si="2"/>
        <v>17</v>
      </c>
    </row>
    <row r="76" spans="1:14">
      <c r="A76" s="10" t="s">
        <v>896</v>
      </c>
      <c r="B76" s="11">
        <v>10</v>
      </c>
      <c r="C76" s="11">
        <v>10</v>
      </c>
      <c r="D76" s="12">
        <v>10</v>
      </c>
      <c r="E76" s="13">
        <v>10</v>
      </c>
      <c r="F76" s="13">
        <v>11</v>
      </c>
      <c r="G76" s="13">
        <v>11</v>
      </c>
      <c r="H76" s="13">
        <v>10</v>
      </c>
      <c r="I76" s="13">
        <f>VLOOKUP(A76,[6]Sheet1!$A:$B,2,0)</f>
        <v>8</v>
      </c>
      <c r="J76" s="13"/>
      <c r="K76" s="13"/>
      <c r="L76" s="13"/>
      <c r="M76" s="13"/>
      <c r="N76" s="16">
        <f t="shared" si="2"/>
        <v>10</v>
      </c>
    </row>
    <row r="77" spans="1:14">
      <c r="A77" s="10" t="s">
        <v>897</v>
      </c>
      <c r="B77" s="11">
        <v>13</v>
      </c>
      <c r="C77" s="11">
        <v>13</v>
      </c>
      <c r="D77" s="12">
        <v>13</v>
      </c>
      <c r="E77" s="13">
        <v>13</v>
      </c>
      <c r="F77" s="13">
        <v>14</v>
      </c>
      <c r="G77" s="13">
        <v>15</v>
      </c>
      <c r="H77" s="13">
        <v>15</v>
      </c>
      <c r="I77" s="13">
        <f>VLOOKUP(A77,[6]Sheet1!$A:$B,2,0)</f>
        <v>14</v>
      </c>
      <c r="J77" s="13"/>
      <c r="K77" s="13"/>
      <c r="L77" s="13"/>
      <c r="M77" s="13"/>
      <c r="N77" s="16">
        <f t="shared" si="2"/>
        <v>14</v>
      </c>
    </row>
    <row r="78" spans="1:14">
      <c r="A78" s="10" t="s">
        <v>898</v>
      </c>
      <c r="B78" s="11">
        <v>18</v>
      </c>
      <c r="C78" s="11">
        <v>18</v>
      </c>
      <c r="D78" s="12">
        <v>18</v>
      </c>
      <c r="E78" s="13">
        <v>18</v>
      </c>
      <c r="F78" s="13">
        <v>17</v>
      </c>
      <c r="G78" s="13">
        <v>17</v>
      </c>
      <c r="H78" s="13">
        <v>17</v>
      </c>
      <c r="I78" s="13">
        <f>VLOOKUP(A78,[6]Sheet1!$A:$B,2,0)</f>
        <v>16</v>
      </c>
      <c r="J78" s="13"/>
      <c r="K78" s="13"/>
      <c r="L78" s="13"/>
      <c r="M78" s="13"/>
      <c r="N78" s="16">
        <f t="shared" si="2"/>
        <v>17</v>
      </c>
    </row>
    <row r="79" spans="1:14">
      <c r="A79" s="10" t="s">
        <v>899</v>
      </c>
      <c r="B79" s="11">
        <v>16</v>
      </c>
      <c r="C79" s="11">
        <v>16</v>
      </c>
      <c r="D79" s="12">
        <v>16</v>
      </c>
      <c r="E79" s="13">
        <v>14</v>
      </c>
      <c r="F79" s="13">
        <v>16</v>
      </c>
      <c r="G79" s="13">
        <v>17</v>
      </c>
      <c r="H79" s="13">
        <v>17</v>
      </c>
      <c r="I79" s="13">
        <f>VLOOKUP(A79,[6]Sheet1!$A:$B,2,0)</f>
        <v>18</v>
      </c>
      <c r="J79" s="13"/>
      <c r="K79" s="13"/>
      <c r="L79" s="13"/>
      <c r="M79" s="13"/>
      <c r="N79" s="16">
        <f t="shared" si="2"/>
        <v>16</v>
      </c>
    </row>
    <row r="80" spans="1:14">
      <c r="A80" s="10" t="s">
        <v>900</v>
      </c>
      <c r="B80" s="11">
        <v>10</v>
      </c>
      <c r="C80" s="11">
        <v>10</v>
      </c>
      <c r="D80" s="12">
        <v>10</v>
      </c>
      <c r="E80" s="13">
        <v>10</v>
      </c>
      <c r="F80" s="13">
        <v>10</v>
      </c>
      <c r="G80" s="13">
        <v>11</v>
      </c>
      <c r="H80" s="13">
        <v>11</v>
      </c>
      <c r="I80" s="13">
        <f>VLOOKUP(A80,[6]Sheet1!$A:$B,2,0)</f>
        <v>11</v>
      </c>
      <c r="J80" s="13"/>
      <c r="K80" s="13"/>
      <c r="L80" s="13"/>
      <c r="M80" s="13"/>
      <c r="N80" s="16">
        <f t="shared" si="2"/>
        <v>10</v>
      </c>
    </row>
    <row r="81" spans="1:14">
      <c r="A81" s="10" t="s">
        <v>901</v>
      </c>
      <c r="B81" s="11">
        <v>13</v>
      </c>
      <c r="C81" s="11">
        <v>13</v>
      </c>
      <c r="D81" s="12">
        <v>13</v>
      </c>
      <c r="E81" s="13">
        <v>12</v>
      </c>
      <c r="F81" s="13">
        <v>11</v>
      </c>
      <c r="G81" s="13">
        <v>9</v>
      </c>
      <c r="H81" s="13">
        <v>10</v>
      </c>
      <c r="I81" s="13">
        <f>VLOOKUP(A81,[6]Sheet1!$A:$B,2,0)</f>
        <v>10</v>
      </c>
      <c r="J81" s="13"/>
      <c r="K81" s="13"/>
      <c r="L81" s="13"/>
      <c r="M81" s="13"/>
      <c r="N81" s="16">
        <f t="shared" si="2"/>
        <v>11</v>
      </c>
    </row>
    <row r="82" spans="1:14">
      <c r="A82" s="10" t="s">
        <v>902</v>
      </c>
      <c r="B82" s="11">
        <v>5</v>
      </c>
      <c r="C82" s="11">
        <v>5</v>
      </c>
      <c r="D82" s="12">
        <v>5</v>
      </c>
      <c r="E82" s="13">
        <v>4</v>
      </c>
      <c r="F82" s="13">
        <v>4</v>
      </c>
      <c r="G82" s="13">
        <v>4</v>
      </c>
      <c r="H82" s="13">
        <v>4</v>
      </c>
      <c r="I82" s="13">
        <f>VLOOKUP(A82,[6]Sheet1!$A:$B,2,0)</f>
        <v>4</v>
      </c>
      <c r="J82" s="13"/>
      <c r="K82" s="13"/>
      <c r="L82" s="13"/>
      <c r="M82" s="13"/>
      <c r="N82" s="16">
        <f t="shared" si="2"/>
        <v>4</v>
      </c>
    </row>
    <row r="83" spans="1:14">
      <c r="A83" s="10" t="s">
        <v>903</v>
      </c>
      <c r="B83" s="11">
        <v>15</v>
      </c>
      <c r="C83" s="11">
        <v>16</v>
      </c>
      <c r="D83" s="12">
        <v>18</v>
      </c>
      <c r="E83" s="13">
        <v>16</v>
      </c>
      <c r="F83" s="13">
        <v>15</v>
      </c>
      <c r="G83" s="13">
        <v>15</v>
      </c>
      <c r="H83" s="13">
        <v>15</v>
      </c>
      <c r="I83" s="13">
        <f>VLOOKUP(A83,[6]Sheet1!$A:$B,2,0)</f>
        <v>13</v>
      </c>
      <c r="J83" s="13"/>
      <c r="K83" s="13"/>
      <c r="L83" s="13"/>
      <c r="M83" s="13"/>
      <c r="N83" s="16">
        <f t="shared" si="2"/>
        <v>15</v>
      </c>
    </row>
    <row r="84" spans="1:14">
      <c r="A84" s="10" t="s">
        <v>904</v>
      </c>
      <c r="B84" s="11">
        <v>4</v>
      </c>
      <c r="C84" s="11">
        <v>5</v>
      </c>
      <c r="D84" s="12">
        <v>5</v>
      </c>
      <c r="E84" s="13">
        <v>5</v>
      </c>
      <c r="F84" s="13">
        <v>5</v>
      </c>
      <c r="G84" s="13">
        <v>4</v>
      </c>
      <c r="H84" s="13">
        <v>5</v>
      </c>
      <c r="I84" s="13">
        <f>VLOOKUP(A84,[6]Sheet1!$A:$B,2,0)</f>
        <v>6</v>
      </c>
      <c r="J84" s="13"/>
      <c r="K84" s="13"/>
      <c r="L84" s="13"/>
      <c r="M84" s="13"/>
      <c r="N84" s="16">
        <f t="shared" si="2"/>
        <v>5</v>
      </c>
    </row>
    <row r="85" spans="1:14">
      <c r="A85" s="10" t="s">
        <v>905</v>
      </c>
      <c r="B85" s="11">
        <v>6</v>
      </c>
      <c r="C85" s="11">
        <v>6</v>
      </c>
      <c r="D85" s="12">
        <v>5</v>
      </c>
      <c r="E85" s="13">
        <v>5</v>
      </c>
      <c r="F85" s="13">
        <v>5</v>
      </c>
      <c r="G85" s="13">
        <v>5</v>
      </c>
      <c r="H85" s="13">
        <v>5</v>
      </c>
      <c r="I85" s="13">
        <f>VLOOKUP(A85,[6]Sheet1!$A:$B,2,0)</f>
        <v>5</v>
      </c>
      <c r="J85" s="13"/>
      <c r="K85" s="13"/>
      <c r="L85" s="13"/>
      <c r="M85" s="13"/>
      <c r="N85" s="16">
        <f t="shared" si="2"/>
        <v>5</v>
      </c>
    </row>
    <row r="86" spans="1:14">
      <c r="A86" s="10" t="s">
        <v>906</v>
      </c>
      <c r="B86" s="11">
        <v>7</v>
      </c>
      <c r="C86" s="11">
        <v>7</v>
      </c>
      <c r="D86" s="12">
        <v>7</v>
      </c>
      <c r="E86" s="13">
        <v>5</v>
      </c>
      <c r="F86" s="13">
        <v>4</v>
      </c>
      <c r="G86" s="13">
        <v>4</v>
      </c>
      <c r="H86" s="13">
        <v>4</v>
      </c>
      <c r="I86" s="13">
        <f>VLOOKUP(A86,[6]Sheet1!$A:$B,2,0)</f>
        <v>4</v>
      </c>
      <c r="J86" s="13"/>
      <c r="K86" s="13"/>
      <c r="L86" s="13"/>
      <c r="M86" s="13"/>
      <c r="N86" s="16">
        <f t="shared" si="2"/>
        <v>5</v>
      </c>
    </row>
    <row r="87" spans="1:14">
      <c r="A87" s="10" t="s">
        <v>907</v>
      </c>
      <c r="B87" s="11">
        <v>10</v>
      </c>
      <c r="C87" s="11">
        <v>11</v>
      </c>
      <c r="D87" s="12">
        <v>12</v>
      </c>
      <c r="E87" s="13">
        <v>10</v>
      </c>
      <c r="F87" s="13">
        <v>11</v>
      </c>
      <c r="G87" s="13">
        <v>11</v>
      </c>
      <c r="H87" s="13">
        <v>10</v>
      </c>
      <c r="I87" s="13">
        <f>VLOOKUP(A87,[6]Sheet1!$A:$B,2,0)</f>
        <v>9</v>
      </c>
      <c r="J87" s="13"/>
      <c r="K87" s="13"/>
      <c r="L87" s="13"/>
      <c r="M87" s="13"/>
      <c r="N87" s="16">
        <f t="shared" si="2"/>
        <v>11</v>
      </c>
    </row>
    <row r="88" spans="1:14">
      <c r="A88" s="10" t="s">
        <v>908</v>
      </c>
      <c r="B88" s="11">
        <v>6</v>
      </c>
      <c r="C88" s="11">
        <v>6</v>
      </c>
      <c r="D88" s="12">
        <v>6</v>
      </c>
      <c r="E88" s="13">
        <v>6</v>
      </c>
      <c r="F88" s="13">
        <v>6</v>
      </c>
      <c r="G88" s="13">
        <v>6</v>
      </c>
      <c r="H88" s="13">
        <v>6</v>
      </c>
      <c r="I88" s="13">
        <f>VLOOKUP(A88,[6]Sheet1!$A:$B,2,0)</f>
        <v>6</v>
      </c>
      <c r="J88" s="13"/>
      <c r="K88" s="13"/>
      <c r="L88" s="13"/>
      <c r="M88" s="13"/>
      <c r="N88" s="16">
        <f t="shared" si="2"/>
        <v>6</v>
      </c>
    </row>
    <row r="89" spans="1:14">
      <c r="A89" s="10" t="s">
        <v>909</v>
      </c>
      <c r="B89" s="11">
        <v>7</v>
      </c>
      <c r="C89" s="11">
        <v>7</v>
      </c>
      <c r="D89" s="12">
        <v>7</v>
      </c>
      <c r="E89" s="13">
        <v>7</v>
      </c>
      <c r="F89" s="13">
        <v>7</v>
      </c>
      <c r="G89" s="13">
        <v>8</v>
      </c>
      <c r="H89" s="13">
        <v>7</v>
      </c>
      <c r="I89" s="13">
        <f>VLOOKUP(A89,[6]Sheet1!$A:$B,2,0)</f>
        <v>7</v>
      </c>
      <c r="J89" s="13"/>
      <c r="K89" s="13"/>
      <c r="L89" s="13"/>
      <c r="M89" s="13"/>
      <c r="N89" s="16">
        <f t="shared" si="2"/>
        <v>7</v>
      </c>
    </row>
    <row r="90" spans="1:14">
      <c r="A90" s="10" t="s">
        <v>910</v>
      </c>
      <c r="B90" s="11">
        <v>6</v>
      </c>
      <c r="C90" s="11">
        <v>5</v>
      </c>
      <c r="D90" s="12">
        <v>5</v>
      </c>
      <c r="E90" s="13">
        <v>5</v>
      </c>
      <c r="F90" s="13">
        <v>5</v>
      </c>
      <c r="G90" s="13">
        <v>4</v>
      </c>
      <c r="H90" s="13">
        <v>5</v>
      </c>
      <c r="I90" s="13">
        <f>VLOOKUP(A90,[6]Sheet1!$A:$B,2,0)</f>
        <v>5</v>
      </c>
      <c r="J90" s="13"/>
      <c r="K90" s="13"/>
      <c r="L90" s="13"/>
      <c r="M90" s="13"/>
      <c r="N90" s="16">
        <f t="shared" si="2"/>
        <v>5</v>
      </c>
    </row>
    <row r="91" spans="1:14">
      <c r="A91" s="10" t="s">
        <v>911</v>
      </c>
      <c r="B91" s="11">
        <v>13</v>
      </c>
      <c r="C91" s="11">
        <v>13</v>
      </c>
      <c r="D91" s="12">
        <v>13</v>
      </c>
      <c r="E91" s="13">
        <v>12</v>
      </c>
      <c r="F91" s="13">
        <v>13</v>
      </c>
      <c r="G91" s="13">
        <v>12</v>
      </c>
      <c r="H91" s="13">
        <v>13</v>
      </c>
      <c r="I91" s="13">
        <f>VLOOKUP(A91,[6]Sheet1!$A:$B,2,0)</f>
        <v>12</v>
      </c>
      <c r="J91" s="13"/>
      <c r="K91" s="13"/>
      <c r="L91" s="13"/>
      <c r="M91" s="13"/>
      <c r="N91" s="16">
        <f t="shared" si="2"/>
        <v>13</v>
      </c>
    </row>
    <row r="92" spans="1:14">
      <c r="A92" s="10" t="s">
        <v>912</v>
      </c>
      <c r="B92" s="11">
        <v>4</v>
      </c>
      <c r="C92" s="11">
        <v>4</v>
      </c>
      <c r="D92" s="12">
        <v>4</v>
      </c>
      <c r="E92" s="13">
        <v>4</v>
      </c>
      <c r="F92" s="13">
        <v>4</v>
      </c>
      <c r="G92" s="13">
        <v>4</v>
      </c>
      <c r="H92" s="13">
        <v>4</v>
      </c>
      <c r="I92" s="13">
        <f>VLOOKUP(A92,[6]Sheet1!$A:$B,2,0)</f>
        <v>4</v>
      </c>
      <c r="J92" s="13"/>
      <c r="K92" s="13"/>
      <c r="L92" s="13"/>
      <c r="M92" s="13"/>
      <c r="N92" s="16">
        <f t="shared" si="2"/>
        <v>4</v>
      </c>
    </row>
    <row r="93" spans="1:14">
      <c r="A93" s="10" t="s">
        <v>913</v>
      </c>
      <c r="B93" s="11">
        <v>11</v>
      </c>
      <c r="C93" s="11">
        <v>11</v>
      </c>
      <c r="D93" s="12">
        <v>11</v>
      </c>
      <c r="E93" s="13">
        <v>9</v>
      </c>
      <c r="F93" s="13">
        <v>9</v>
      </c>
      <c r="G93" s="13">
        <v>9</v>
      </c>
      <c r="H93" s="13">
        <v>9</v>
      </c>
      <c r="I93" s="13">
        <f>VLOOKUP(A93,[6]Sheet1!$A:$B,2,0)</f>
        <v>8</v>
      </c>
      <c r="J93" s="13"/>
      <c r="K93" s="13"/>
      <c r="L93" s="13"/>
      <c r="M93" s="13"/>
      <c r="N93" s="16">
        <f t="shared" si="2"/>
        <v>10</v>
      </c>
    </row>
    <row r="94" spans="1:14">
      <c r="A94" s="10" t="s">
        <v>914</v>
      </c>
      <c r="B94" s="11">
        <v>10</v>
      </c>
      <c r="C94" s="11">
        <v>10</v>
      </c>
      <c r="D94" s="12">
        <v>10</v>
      </c>
      <c r="E94" s="13">
        <v>11</v>
      </c>
      <c r="F94" s="13">
        <v>11</v>
      </c>
      <c r="G94" s="13">
        <v>10</v>
      </c>
      <c r="H94" s="13">
        <v>10</v>
      </c>
      <c r="I94" s="13">
        <f>VLOOKUP(A94,[6]Sheet1!$A:$B,2,0)</f>
        <v>11</v>
      </c>
      <c r="J94" s="13"/>
      <c r="K94" s="13"/>
      <c r="L94" s="13"/>
      <c r="M94" s="13"/>
      <c r="N94" s="16">
        <f t="shared" si="2"/>
        <v>10</v>
      </c>
    </row>
    <row r="95" spans="1:14">
      <c r="A95" s="10" t="s">
        <v>915</v>
      </c>
      <c r="B95" s="11">
        <v>8</v>
      </c>
      <c r="C95" s="11">
        <v>6</v>
      </c>
      <c r="D95" s="12">
        <v>5</v>
      </c>
      <c r="E95" s="13">
        <v>6</v>
      </c>
      <c r="F95" s="13">
        <v>9</v>
      </c>
      <c r="G95" s="13">
        <v>9</v>
      </c>
      <c r="H95" s="13">
        <v>8</v>
      </c>
      <c r="I95" s="13">
        <f>VLOOKUP(A95,[6]Sheet1!$A:$B,2,0)</f>
        <v>8</v>
      </c>
      <c r="J95" s="13"/>
      <c r="K95" s="13"/>
      <c r="L95" s="13"/>
      <c r="M95" s="13"/>
      <c r="N95" s="16">
        <f t="shared" si="2"/>
        <v>7</v>
      </c>
    </row>
    <row r="96" spans="1:14">
      <c r="A96" s="10" t="s">
        <v>916</v>
      </c>
      <c r="B96" s="11">
        <v>9</v>
      </c>
      <c r="C96" s="11">
        <v>9</v>
      </c>
      <c r="D96" s="12">
        <v>9</v>
      </c>
      <c r="E96" s="13">
        <v>8</v>
      </c>
      <c r="F96" s="13">
        <v>8</v>
      </c>
      <c r="G96" s="13">
        <v>8</v>
      </c>
      <c r="H96" s="13">
        <v>8</v>
      </c>
      <c r="I96" s="13">
        <f>VLOOKUP(A96,[6]Sheet1!$A:$B,2,0)</f>
        <v>9</v>
      </c>
      <c r="J96" s="13"/>
      <c r="K96" s="13"/>
      <c r="L96" s="13"/>
      <c r="M96" s="13"/>
      <c r="N96" s="16">
        <f t="shared" si="2"/>
        <v>9</v>
      </c>
    </row>
    <row r="97" spans="1:14">
      <c r="A97" s="19" t="s">
        <v>917</v>
      </c>
      <c r="B97" s="11">
        <v>12</v>
      </c>
      <c r="C97" s="11">
        <v>12</v>
      </c>
      <c r="D97" s="12">
        <v>11</v>
      </c>
      <c r="E97" s="13">
        <v>12</v>
      </c>
      <c r="F97" s="13">
        <v>13</v>
      </c>
      <c r="G97" s="13">
        <v>10</v>
      </c>
      <c r="H97" s="13">
        <v>10</v>
      </c>
      <c r="I97" s="13">
        <f>VLOOKUP(A97,[6]Sheet1!$A:$B,2,0)</f>
        <v>11</v>
      </c>
      <c r="J97" s="13"/>
      <c r="K97" s="13"/>
      <c r="L97" s="13"/>
      <c r="M97" s="13"/>
      <c r="N97" s="16">
        <f t="shared" si="2"/>
        <v>11</v>
      </c>
    </row>
    <row r="98" spans="1:14">
      <c r="A98" s="10" t="s">
        <v>918</v>
      </c>
      <c r="B98" s="11">
        <v>6</v>
      </c>
      <c r="C98" s="11">
        <v>6</v>
      </c>
      <c r="D98" s="12">
        <v>7</v>
      </c>
      <c r="E98" s="13">
        <v>7</v>
      </c>
      <c r="F98" s="13">
        <v>8</v>
      </c>
      <c r="G98" s="13">
        <v>8</v>
      </c>
      <c r="H98" s="13">
        <v>8</v>
      </c>
      <c r="I98" s="13">
        <f>VLOOKUP(A98,[6]Sheet1!$A:$B,2,0)</f>
        <v>8</v>
      </c>
      <c r="J98" s="13"/>
      <c r="K98" s="13"/>
      <c r="L98" s="13"/>
      <c r="M98" s="13"/>
      <c r="N98" s="16">
        <f t="shared" si="2"/>
        <v>7</v>
      </c>
    </row>
    <row r="99" spans="1:14">
      <c r="A99" s="10" t="s">
        <v>919</v>
      </c>
      <c r="B99" s="11">
        <v>11</v>
      </c>
      <c r="C99" s="11">
        <v>10</v>
      </c>
      <c r="D99" s="12">
        <v>10</v>
      </c>
      <c r="E99" s="13">
        <v>10</v>
      </c>
      <c r="F99" s="13">
        <v>10</v>
      </c>
      <c r="G99" s="13">
        <v>10</v>
      </c>
      <c r="H99" s="13">
        <v>10</v>
      </c>
      <c r="I99" s="13">
        <f>VLOOKUP(A99,[6]Sheet1!$A:$B,2,0)</f>
        <v>10</v>
      </c>
      <c r="J99" s="13"/>
      <c r="K99" s="13"/>
      <c r="L99" s="13"/>
      <c r="M99" s="13"/>
      <c r="N99" s="16">
        <f t="shared" si="2"/>
        <v>10</v>
      </c>
    </row>
    <row r="100" spans="1:14">
      <c r="A100" s="10" t="s">
        <v>920</v>
      </c>
      <c r="B100" s="11">
        <v>6</v>
      </c>
      <c r="C100" s="11">
        <v>7</v>
      </c>
      <c r="D100" s="12">
        <v>8</v>
      </c>
      <c r="E100" s="13">
        <v>8</v>
      </c>
      <c r="F100" s="13">
        <v>7</v>
      </c>
      <c r="G100" s="13">
        <v>7</v>
      </c>
      <c r="H100" s="13">
        <v>7</v>
      </c>
      <c r="I100" s="13">
        <f>VLOOKUP(A100,[6]Sheet1!$A:$B,2,0)</f>
        <v>7</v>
      </c>
      <c r="J100" s="13"/>
      <c r="K100" s="13"/>
      <c r="L100" s="13"/>
      <c r="M100" s="13"/>
      <c r="N100" s="16">
        <f t="shared" si="2"/>
        <v>7</v>
      </c>
    </row>
    <row r="101" spans="1:14">
      <c r="A101" s="10" t="s">
        <v>921</v>
      </c>
      <c r="B101" s="11">
        <v>9</v>
      </c>
      <c r="C101" s="11">
        <v>9</v>
      </c>
      <c r="D101" s="12">
        <v>9</v>
      </c>
      <c r="E101" s="13">
        <v>8</v>
      </c>
      <c r="F101" s="13">
        <v>8</v>
      </c>
      <c r="G101" s="13">
        <v>8</v>
      </c>
      <c r="H101" s="13">
        <v>7</v>
      </c>
      <c r="I101" s="13">
        <f>VLOOKUP(A101,[6]Sheet1!$A:$B,2,0)</f>
        <v>7</v>
      </c>
      <c r="J101" s="13"/>
      <c r="K101" s="13"/>
      <c r="L101" s="13"/>
      <c r="M101" s="13"/>
      <c r="N101" s="16">
        <f t="shared" si="2"/>
        <v>8</v>
      </c>
    </row>
    <row r="102" spans="1:14">
      <c r="A102" s="10" t="s">
        <v>922</v>
      </c>
      <c r="B102" s="11">
        <v>12</v>
      </c>
      <c r="C102" s="11">
        <v>12</v>
      </c>
      <c r="D102" s="12">
        <v>13</v>
      </c>
      <c r="E102" s="13">
        <v>13</v>
      </c>
      <c r="F102" s="13">
        <v>14</v>
      </c>
      <c r="G102" s="13">
        <v>15</v>
      </c>
      <c r="H102" s="13">
        <v>14</v>
      </c>
      <c r="I102" s="13">
        <f>VLOOKUP(A102,[6]Sheet1!$A:$B,2,0)</f>
        <v>14</v>
      </c>
      <c r="J102" s="13"/>
      <c r="K102" s="13"/>
      <c r="L102" s="13"/>
      <c r="M102" s="13"/>
      <c r="N102" s="16">
        <f t="shared" si="2"/>
        <v>13</v>
      </c>
    </row>
    <row r="103" spans="1:14">
      <c r="A103" s="10" t="s">
        <v>923</v>
      </c>
      <c r="B103" s="11">
        <v>8</v>
      </c>
      <c r="C103" s="11">
        <v>9</v>
      </c>
      <c r="D103" s="12">
        <v>9</v>
      </c>
      <c r="E103" s="13">
        <v>10</v>
      </c>
      <c r="F103" s="13">
        <v>10</v>
      </c>
      <c r="G103" s="13">
        <v>10</v>
      </c>
      <c r="H103" s="13">
        <v>9</v>
      </c>
      <c r="I103" s="13">
        <f>VLOOKUP(A103,[6]Sheet1!$A:$B,2,0)</f>
        <v>9</v>
      </c>
      <c r="J103" s="13"/>
      <c r="K103" s="13"/>
      <c r="L103" s="13"/>
      <c r="M103" s="13"/>
      <c r="N103" s="16">
        <f t="shared" si="2"/>
        <v>9</v>
      </c>
    </row>
    <row r="104" spans="1:14">
      <c r="A104" s="10" t="s">
        <v>924</v>
      </c>
      <c r="B104" s="11">
        <v>5</v>
      </c>
      <c r="C104" s="11">
        <v>5</v>
      </c>
      <c r="D104" s="12">
        <v>5</v>
      </c>
      <c r="E104" s="13">
        <v>7</v>
      </c>
      <c r="F104" s="13">
        <v>6</v>
      </c>
      <c r="G104" s="13">
        <v>5</v>
      </c>
      <c r="H104" s="13">
        <v>7</v>
      </c>
      <c r="I104" s="13">
        <f>VLOOKUP(A104,[6]Sheet1!$A:$B,2,0)</f>
        <v>9</v>
      </c>
      <c r="J104" s="13"/>
      <c r="K104" s="13"/>
      <c r="L104" s="13"/>
      <c r="M104" s="13"/>
      <c r="N104" s="16">
        <f t="shared" si="2"/>
        <v>6</v>
      </c>
    </row>
    <row r="105" spans="1:14">
      <c r="A105" s="10" t="s">
        <v>925</v>
      </c>
      <c r="B105" s="11">
        <v>10</v>
      </c>
      <c r="C105" s="11">
        <v>11</v>
      </c>
      <c r="D105" s="12">
        <v>11</v>
      </c>
      <c r="E105" s="13">
        <v>11</v>
      </c>
      <c r="F105" s="13">
        <v>11</v>
      </c>
      <c r="G105" s="13">
        <v>12</v>
      </c>
      <c r="H105" s="13">
        <v>12</v>
      </c>
      <c r="I105" s="13">
        <f>VLOOKUP(A105,[6]Sheet1!$A:$B,2,0)</f>
        <v>12</v>
      </c>
      <c r="J105" s="13"/>
      <c r="K105" s="13"/>
      <c r="L105" s="13"/>
      <c r="M105" s="13"/>
      <c r="N105" s="16">
        <f t="shared" si="2"/>
        <v>11</v>
      </c>
    </row>
    <row r="106" spans="1:14">
      <c r="A106" s="10" t="s">
        <v>926</v>
      </c>
      <c r="B106" s="11">
        <v>6</v>
      </c>
      <c r="C106" s="11">
        <v>6</v>
      </c>
      <c r="D106" s="12">
        <v>6</v>
      </c>
      <c r="E106" s="13">
        <v>8</v>
      </c>
      <c r="F106" s="13">
        <v>4</v>
      </c>
      <c r="G106" s="13">
        <v>4</v>
      </c>
      <c r="H106" s="13">
        <v>4</v>
      </c>
      <c r="I106" s="13">
        <f>VLOOKUP(A106,[6]Sheet1!$A:$B,2,0)</f>
        <v>3</v>
      </c>
      <c r="J106" s="13"/>
      <c r="K106" s="13"/>
      <c r="L106" s="13"/>
      <c r="M106" s="13"/>
      <c r="N106" s="16">
        <f t="shared" si="2"/>
        <v>5</v>
      </c>
    </row>
    <row r="107" spans="1:14">
      <c r="A107" s="10" t="s">
        <v>927</v>
      </c>
      <c r="B107" s="11">
        <v>5</v>
      </c>
      <c r="C107" s="11">
        <v>5</v>
      </c>
      <c r="D107" s="12">
        <v>5</v>
      </c>
      <c r="E107" s="13">
        <v>5</v>
      </c>
      <c r="F107" s="13">
        <v>6</v>
      </c>
      <c r="G107" s="13">
        <v>6</v>
      </c>
      <c r="H107" s="13">
        <v>6</v>
      </c>
      <c r="I107" s="13">
        <f>VLOOKUP(A107,[6]Sheet1!$A:$B,2,0)</f>
        <v>6</v>
      </c>
      <c r="J107" s="13"/>
      <c r="K107" s="13"/>
      <c r="L107" s="13"/>
      <c r="M107" s="13"/>
      <c r="N107" s="16">
        <f t="shared" si="2"/>
        <v>6</v>
      </c>
    </row>
    <row r="108" spans="1:14">
      <c r="A108" s="10" t="s">
        <v>928</v>
      </c>
      <c r="B108" s="11">
        <v>10</v>
      </c>
      <c r="C108" s="11">
        <v>10</v>
      </c>
      <c r="D108" s="12">
        <v>10</v>
      </c>
      <c r="E108" s="13">
        <v>9</v>
      </c>
      <c r="F108" s="13">
        <v>9</v>
      </c>
      <c r="G108" s="13">
        <v>9</v>
      </c>
      <c r="H108" s="13">
        <v>9</v>
      </c>
      <c r="I108" s="13">
        <f>VLOOKUP(A108,[6]Sheet1!$A:$B,2,0)</f>
        <v>8</v>
      </c>
      <c r="J108" s="13"/>
      <c r="K108" s="13"/>
      <c r="L108" s="13"/>
      <c r="M108" s="13"/>
      <c r="N108" s="16">
        <f t="shared" si="2"/>
        <v>9</v>
      </c>
    </row>
    <row r="109" spans="1:14">
      <c r="A109" s="10" t="s">
        <v>929</v>
      </c>
      <c r="B109" s="11">
        <v>5</v>
      </c>
      <c r="C109" s="11">
        <v>5</v>
      </c>
      <c r="D109" s="12">
        <v>5</v>
      </c>
      <c r="E109" s="13">
        <v>5</v>
      </c>
      <c r="F109" s="13">
        <v>4</v>
      </c>
      <c r="G109" s="13">
        <v>8</v>
      </c>
      <c r="H109" s="13">
        <v>7</v>
      </c>
      <c r="I109" s="13">
        <f>VLOOKUP(A109,[6]Sheet1!$A:$B,2,0)</f>
        <v>6</v>
      </c>
      <c r="J109" s="13"/>
      <c r="K109" s="13"/>
      <c r="L109" s="13"/>
      <c r="M109" s="13"/>
      <c r="N109" s="16">
        <f t="shared" si="2"/>
        <v>6</v>
      </c>
    </row>
    <row r="110" spans="1:14">
      <c r="A110" s="10" t="s">
        <v>930</v>
      </c>
      <c r="B110" s="11">
        <v>7</v>
      </c>
      <c r="C110" s="11">
        <v>6</v>
      </c>
      <c r="D110" s="12">
        <v>6</v>
      </c>
      <c r="E110" s="13">
        <v>6</v>
      </c>
      <c r="F110" s="13">
        <v>6</v>
      </c>
      <c r="G110" s="13">
        <v>6</v>
      </c>
      <c r="H110" s="13">
        <v>6</v>
      </c>
      <c r="I110" s="13">
        <f>VLOOKUP(A110,[6]Sheet1!$A:$B,2,0)</f>
        <v>6</v>
      </c>
      <c r="J110" s="13"/>
      <c r="K110" s="13"/>
      <c r="L110" s="13"/>
      <c r="M110" s="13"/>
      <c r="N110" s="16">
        <f t="shared" si="2"/>
        <v>6</v>
      </c>
    </row>
    <row r="111" spans="1:14">
      <c r="A111" s="10" t="s">
        <v>931</v>
      </c>
      <c r="B111" s="11">
        <v>4</v>
      </c>
      <c r="C111" s="11">
        <v>4</v>
      </c>
      <c r="D111" s="12">
        <v>5</v>
      </c>
      <c r="E111" s="13">
        <v>5</v>
      </c>
      <c r="F111" s="13">
        <v>9</v>
      </c>
      <c r="G111" s="13">
        <v>9</v>
      </c>
      <c r="H111" s="13">
        <v>9</v>
      </c>
      <c r="I111" s="13">
        <f>VLOOKUP(A111,[6]Sheet1!$A:$B,2,0)</f>
        <v>8</v>
      </c>
      <c r="J111" s="13"/>
      <c r="K111" s="13"/>
      <c r="L111" s="13"/>
      <c r="M111" s="13"/>
      <c r="N111" s="16">
        <f t="shared" si="2"/>
        <v>7</v>
      </c>
    </row>
    <row r="112" spans="1:14">
      <c r="A112" s="10" t="s">
        <v>932</v>
      </c>
      <c r="B112" s="11">
        <v>4</v>
      </c>
      <c r="C112" s="11">
        <v>4</v>
      </c>
      <c r="D112" s="12">
        <v>4</v>
      </c>
      <c r="E112" s="13">
        <v>4</v>
      </c>
      <c r="F112" s="13">
        <v>4</v>
      </c>
      <c r="G112" s="13">
        <v>5</v>
      </c>
      <c r="H112" s="13">
        <v>6</v>
      </c>
      <c r="I112" s="13">
        <f>VLOOKUP(A112,[6]Sheet1!$A:$B,2,0)</f>
        <v>6</v>
      </c>
      <c r="J112" s="13"/>
      <c r="K112" s="13"/>
      <c r="L112" s="13"/>
      <c r="M112" s="13"/>
      <c r="N112" s="16">
        <f t="shared" si="2"/>
        <v>5</v>
      </c>
    </row>
    <row r="113" spans="1:14">
      <c r="A113" s="10" t="s">
        <v>933</v>
      </c>
      <c r="B113" s="11">
        <v>9</v>
      </c>
      <c r="C113" s="11">
        <v>8</v>
      </c>
      <c r="D113" s="12">
        <v>8</v>
      </c>
      <c r="E113" s="13">
        <v>8</v>
      </c>
      <c r="F113" s="13">
        <v>8</v>
      </c>
      <c r="G113" s="13">
        <v>8</v>
      </c>
      <c r="H113" s="13">
        <v>9</v>
      </c>
      <c r="I113" s="13">
        <f>VLOOKUP(A113,[6]Sheet1!$A:$B,2,0)</f>
        <v>9</v>
      </c>
      <c r="J113" s="13"/>
      <c r="K113" s="13"/>
      <c r="L113" s="13"/>
      <c r="M113" s="13"/>
      <c r="N113" s="16">
        <f t="shared" si="2"/>
        <v>8</v>
      </c>
    </row>
    <row r="114" spans="1:14">
      <c r="A114" s="10" t="s">
        <v>934</v>
      </c>
      <c r="B114" s="11">
        <v>5</v>
      </c>
      <c r="C114" s="11">
        <v>6</v>
      </c>
      <c r="D114" s="12">
        <v>7</v>
      </c>
      <c r="E114" s="13">
        <v>7</v>
      </c>
      <c r="F114" s="13">
        <v>9</v>
      </c>
      <c r="G114" s="13">
        <v>7</v>
      </c>
      <c r="H114" s="13">
        <v>7</v>
      </c>
      <c r="I114" s="13">
        <f>VLOOKUP(A114,[6]Sheet1!$A:$B,2,0)</f>
        <v>6</v>
      </c>
      <c r="J114" s="13"/>
      <c r="K114" s="13"/>
      <c r="L114" s="13"/>
      <c r="M114" s="13"/>
      <c r="N114" s="16">
        <f t="shared" si="2"/>
        <v>7</v>
      </c>
    </row>
    <row r="115" spans="1:14">
      <c r="A115" s="10" t="s">
        <v>935</v>
      </c>
      <c r="B115" s="11">
        <v>7</v>
      </c>
      <c r="C115" s="11">
        <v>7</v>
      </c>
      <c r="D115" s="12">
        <v>8</v>
      </c>
      <c r="E115" s="13">
        <v>10</v>
      </c>
      <c r="F115" s="13">
        <v>10</v>
      </c>
      <c r="G115" s="13">
        <v>12</v>
      </c>
      <c r="H115" s="13">
        <v>11</v>
      </c>
      <c r="I115" s="13">
        <f>VLOOKUP(A115,[6]Sheet1!$A:$B,2,0)</f>
        <v>11</v>
      </c>
      <c r="J115" s="13"/>
      <c r="K115" s="13"/>
      <c r="L115" s="13"/>
      <c r="M115" s="13"/>
      <c r="N115" s="16">
        <f t="shared" si="2"/>
        <v>10</v>
      </c>
    </row>
    <row r="116" spans="1:14">
      <c r="A116" s="10" t="s">
        <v>936</v>
      </c>
      <c r="B116" s="11">
        <v>6</v>
      </c>
      <c r="C116" s="11">
        <v>7</v>
      </c>
      <c r="D116" s="12">
        <v>8</v>
      </c>
      <c r="E116" s="13">
        <v>10</v>
      </c>
      <c r="F116" s="13">
        <v>10</v>
      </c>
      <c r="G116" s="13">
        <v>10</v>
      </c>
      <c r="H116" s="13">
        <v>10</v>
      </c>
      <c r="I116" s="13">
        <f>VLOOKUP(A116,[6]Sheet1!$A:$B,2,0)</f>
        <v>10</v>
      </c>
      <c r="J116" s="13"/>
      <c r="K116" s="13"/>
      <c r="L116" s="13"/>
      <c r="M116" s="13"/>
      <c r="N116" s="16">
        <f t="shared" si="2"/>
        <v>9</v>
      </c>
    </row>
    <row r="117" spans="1:14">
      <c r="A117" s="10" t="s">
        <v>937</v>
      </c>
      <c r="B117" s="11">
        <v>4</v>
      </c>
      <c r="C117" s="11">
        <v>4</v>
      </c>
      <c r="D117" s="12">
        <v>5</v>
      </c>
      <c r="E117" s="13">
        <v>5</v>
      </c>
      <c r="F117" s="13">
        <v>5</v>
      </c>
      <c r="G117" s="13">
        <v>7</v>
      </c>
      <c r="H117" s="13">
        <v>7</v>
      </c>
      <c r="I117" s="13">
        <f>VLOOKUP(A117,[6]Sheet1!$A:$B,2,0)</f>
        <v>7</v>
      </c>
      <c r="J117" s="13"/>
      <c r="K117" s="13"/>
      <c r="L117" s="13"/>
      <c r="M117" s="13"/>
      <c r="N117" s="16">
        <f t="shared" si="2"/>
        <v>6</v>
      </c>
    </row>
    <row r="118" spans="1:14">
      <c r="A118" s="10" t="s">
        <v>938</v>
      </c>
      <c r="B118" s="11">
        <v>2</v>
      </c>
      <c r="C118" s="11">
        <v>2</v>
      </c>
      <c r="D118" s="12">
        <v>2</v>
      </c>
      <c r="E118" s="13">
        <v>2</v>
      </c>
      <c r="F118" s="13">
        <v>2</v>
      </c>
      <c r="G118" s="13">
        <v>2</v>
      </c>
      <c r="H118" s="13">
        <v>2</v>
      </c>
      <c r="I118" s="13">
        <f>VLOOKUP(A118,[6]Sheet1!$A:$B,2,0)</f>
        <v>2</v>
      </c>
      <c r="J118" s="13"/>
      <c r="K118" s="13"/>
      <c r="L118" s="13"/>
      <c r="M118" s="13"/>
      <c r="N118" s="16">
        <f t="shared" si="2"/>
        <v>2</v>
      </c>
    </row>
    <row r="119" spans="1:14">
      <c r="A119" s="10" t="s">
        <v>939</v>
      </c>
      <c r="B119" s="11">
        <v>2</v>
      </c>
      <c r="C119" s="11">
        <v>2</v>
      </c>
      <c r="D119" s="12">
        <v>2</v>
      </c>
      <c r="E119" s="13">
        <v>2</v>
      </c>
      <c r="F119" s="13">
        <v>4</v>
      </c>
      <c r="G119" s="13">
        <v>5</v>
      </c>
      <c r="H119" s="13">
        <v>5</v>
      </c>
      <c r="I119" s="13">
        <f>VLOOKUP(A119,[6]Sheet1!$A:$B,2,0)</f>
        <v>5</v>
      </c>
      <c r="J119" s="13"/>
      <c r="K119" s="13"/>
      <c r="L119" s="13"/>
      <c r="M119" s="13"/>
      <c r="N119" s="16">
        <f t="shared" si="2"/>
        <v>3</v>
      </c>
    </row>
    <row r="120" spans="1:14">
      <c r="A120" s="14" t="s">
        <v>940</v>
      </c>
      <c r="B120" s="20">
        <v>1070</v>
      </c>
      <c r="C120" s="20">
        <v>1066</v>
      </c>
      <c r="D120" s="21">
        <v>1070</v>
      </c>
      <c r="E120" s="17">
        <f>SUM(E42:E119)</f>
        <v>1083</v>
      </c>
      <c r="F120" s="17">
        <f>SUM(F41:F119)</f>
        <v>1129</v>
      </c>
      <c r="G120" s="17">
        <f t="shared" ref="G120:I120" si="3">SUM(G41:G119)</f>
        <v>1128</v>
      </c>
      <c r="H120" s="17">
        <f t="shared" si="3"/>
        <v>1131</v>
      </c>
      <c r="I120" s="17">
        <f t="shared" si="3"/>
        <v>1121</v>
      </c>
      <c r="J120" s="17"/>
      <c r="K120" s="17"/>
      <c r="L120" s="17"/>
      <c r="M120" s="17"/>
      <c r="N120" s="15">
        <f t="shared" si="2"/>
        <v>1100</v>
      </c>
    </row>
    <row r="121" spans="1:14">
      <c r="A121" s="14" t="s">
        <v>941</v>
      </c>
      <c r="B121" s="20">
        <v>1770</v>
      </c>
      <c r="C121" s="20">
        <v>1765</v>
      </c>
      <c r="D121" s="21">
        <v>1760</v>
      </c>
      <c r="E121" s="17">
        <f>E120+E40</f>
        <v>1741</v>
      </c>
      <c r="F121" s="17">
        <f t="shared" ref="F121:H121" si="4">F120+F40</f>
        <v>1726</v>
      </c>
      <c r="G121" s="17">
        <f t="shared" ref="G121" si="5">G120+G40</f>
        <v>1717</v>
      </c>
      <c r="H121" s="17">
        <f t="shared" ref="H121:I121" si="6">H120+H40</f>
        <v>1715</v>
      </c>
      <c r="I121" s="17">
        <f t="shared" si="6"/>
        <v>1698</v>
      </c>
      <c r="J121" s="17"/>
      <c r="K121" s="17"/>
      <c r="L121" s="17"/>
      <c r="M121" s="17"/>
      <c r="N121" s="15">
        <f t="shared" si="2"/>
        <v>1737</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考核利润表</vt:lpstr>
      <vt:lpstr>考核费用表</vt:lpstr>
      <vt:lpstr>分部表-利润</vt:lpstr>
      <vt:lpstr>分部表-费用</vt:lpstr>
      <vt:lpstr>用友-利润</vt:lpstr>
      <vt:lpstr>用友-费用</vt:lpstr>
      <vt:lpstr>调整项备查</vt:lpstr>
      <vt:lpstr>资金</vt:lpstr>
      <vt:lpstr>人数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2006-09-16T00:00:00Z</dcterms:created>
  <dcterms:modified xsi:type="dcterms:W3CDTF">2019-09-23T06:17:43Z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2052-11.8.2.8555</vt:lpwstr>
  </property>
</Properties>
</file>